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charts/chart19.xml" ContentType="application/vnd.openxmlformats-officedocument.drawingml.chart+xml"/>
  <Override PartName="/xl/drawings/drawing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2985" yWindow="6150" windowWidth="9870" windowHeight="7335" tabRatio="895" activeTab="3"/>
  </bookViews>
  <sheets>
    <sheet name="Datos Smec" sheetId="25" r:id="rId1"/>
    <sheet name="Hoja2" sheetId="43" state="hidden" r:id="rId2"/>
    <sheet name="Tabla Smec" sheetId="26" r:id="rId3"/>
    <sheet name="DNC" sheetId="1" r:id="rId4"/>
    <sheet name="Intercambios VeoMedidas" sheetId="28" r:id="rId5"/>
    <sheet name="Mensual" sheetId="33" r:id="rId6"/>
    <sheet name="Mensual (cont.)" sheetId="34" r:id="rId7"/>
    <sheet name="Datos Hidro" sheetId="30" r:id="rId8"/>
    <sheet name="Pmax" sheetId="29" r:id="rId9"/>
    <sheet name="Temperatura" sheetId="31" r:id="rId10"/>
    <sheet name="energia" sheetId="32" r:id="rId11"/>
    <sheet name="termico" sheetId="20" r:id="rId12"/>
    <sheet name="hidro" sheetId="19" r:id="rId13"/>
    <sheet name="Gx Distrib." sheetId="21" r:id="rId14"/>
    <sheet name="Graficas impo" sheetId="22" r:id="rId15"/>
    <sheet name="Grafica hidro-term" sheetId="23" r:id="rId16"/>
    <sheet name="Graf detalladas" sheetId="24" r:id="rId17"/>
    <sheet name="Hoja3" sheetId="44" r:id="rId18"/>
    <sheet name="Hoja1" sheetId="45" r:id="rId19"/>
  </sheets>
  <externalReferences>
    <externalReference r:id="rId20"/>
  </externalReferences>
  <definedNames>
    <definedName name="_xlnm._FilterDatabase" localSheetId="0" hidden="1">'Datos Smec'!$A$1:$D$11241</definedName>
    <definedName name="_xlnm._FilterDatabase" localSheetId="4" hidden="1">'Intercambios VeoMedidas'!$B$1:$B$266</definedName>
    <definedName name="_xlnm._FilterDatabase" localSheetId="9" hidden="1">Temperatura!$C$14:$D$171</definedName>
    <definedName name="_xlnm.Print_Area" localSheetId="5">Mensual!$B$1:$N$148</definedName>
    <definedName name="_xlnm.Print_Area" localSheetId="6">'Mensual (cont.)'!$B$1:$N$109</definedName>
  </definedNames>
  <calcPr calcId="145621"/>
  <pivotCaches>
    <pivotCache cacheId="0" r:id="rId21"/>
    <pivotCache cacheId="1" r:id="rId22"/>
  </pivotCaches>
</workbook>
</file>

<file path=xl/calcChain.xml><?xml version="1.0" encoding="utf-8"?>
<calcChain xmlns="http://schemas.openxmlformats.org/spreadsheetml/2006/main">
  <c r="H26" i="33" l="1"/>
  <c r="H29" i="33"/>
  <c r="G46" i="33"/>
  <c r="FH40" i="1" l="1"/>
  <c r="FH33" i="1"/>
  <c r="FH26" i="1"/>
  <c r="FH12" i="1"/>
  <c r="FH19" i="1"/>
  <c r="C37" i="30" l="1"/>
  <c r="C38" i="30"/>
  <c r="C39" i="30"/>
  <c r="C40" i="30"/>
  <c r="C48" i="30"/>
  <c r="C49" i="30"/>
  <c r="C50" i="30"/>
  <c r="F4" i="29" l="1"/>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B4" i="29"/>
  <c r="B5" i="29"/>
  <c r="B6"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A4" i="29"/>
  <c r="CS6" i="20" l="1"/>
  <c r="CS7" i="20"/>
  <c r="CS8" i="20"/>
  <c r="CS9" i="20"/>
  <c r="CS10" i="20"/>
  <c r="CS11" i="20"/>
  <c r="CS12" i="20"/>
  <c r="CS13" i="20"/>
  <c r="CS14" i="20"/>
  <c r="CS15" i="20"/>
  <c r="CS16" i="20"/>
  <c r="CS17" i="20"/>
  <c r="CS18" i="20"/>
  <c r="CS19" i="20"/>
  <c r="CS20" i="20"/>
  <c r="CS21" i="20"/>
  <c r="CS22" i="20"/>
  <c r="CS23" i="20"/>
  <c r="CS24" i="20"/>
  <c r="CS25" i="20"/>
  <c r="CS26" i="20"/>
  <c r="CS27" i="20"/>
  <c r="CS28" i="20"/>
  <c r="CS29" i="20"/>
  <c r="CS30" i="20"/>
  <c r="CS31" i="20"/>
  <c r="CS32" i="20"/>
  <c r="CS33" i="20"/>
  <c r="CS34" i="20"/>
  <c r="CS35" i="20"/>
  <c r="CS5" i="20"/>
  <c r="CU5" i="20"/>
  <c r="CT6" i="20"/>
  <c r="CT7" i="20"/>
  <c r="CT8" i="20"/>
  <c r="CT9" i="20"/>
  <c r="CT10" i="20"/>
  <c r="CT11" i="20"/>
  <c r="CT12" i="20"/>
  <c r="CT13" i="20"/>
  <c r="CT14" i="20"/>
  <c r="CT15" i="20"/>
  <c r="CT16" i="20"/>
  <c r="CT17" i="20"/>
  <c r="CT18" i="20"/>
  <c r="CT19" i="20"/>
  <c r="CT20" i="20"/>
  <c r="CT21" i="20"/>
  <c r="CT22" i="20"/>
  <c r="CT23" i="20"/>
  <c r="CT24" i="20"/>
  <c r="CT25" i="20"/>
  <c r="CT26" i="20"/>
  <c r="CT27" i="20"/>
  <c r="CT28" i="20"/>
  <c r="CT29" i="20"/>
  <c r="CT30" i="20"/>
  <c r="CT31" i="20"/>
  <c r="CT32" i="20"/>
  <c r="CT33" i="20"/>
  <c r="CT34" i="20"/>
  <c r="CT35" i="20"/>
  <c r="CT5" i="20"/>
  <c r="BQ31" i="20"/>
  <c r="BW37" i="20"/>
  <c r="M18" i="33"/>
  <c r="BF98" i="32"/>
  <c r="BF94" i="32"/>
  <c r="BF95" i="32"/>
  <c r="M16" i="33" s="1"/>
  <c r="BF96" i="32"/>
  <c r="BF97" i="32"/>
  <c r="M17" i="33" s="1"/>
  <c r="BF88" i="32"/>
  <c r="BF89" i="32"/>
  <c r="BF90" i="32"/>
  <c r="BF91" i="32"/>
  <c r="FB50" i="1"/>
  <c r="FB51" i="1"/>
  <c r="FB52" i="1"/>
  <c r="FB53" i="1"/>
  <c r="FB54" i="1"/>
  <c r="FB55" i="1"/>
  <c r="FB56" i="1"/>
  <c r="FB57" i="1"/>
  <c r="FB58" i="1"/>
  <c r="FB59" i="1"/>
  <c r="FB60" i="1"/>
  <c r="FB61" i="1"/>
  <c r="FB62" i="1"/>
  <c r="FB63" i="1"/>
  <c r="FB64" i="1"/>
  <c r="FB65" i="1"/>
  <c r="FB66" i="1"/>
  <c r="FB67" i="1"/>
  <c r="FB68" i="1"/>
  <c r="FB69" i="1"/>
  <c r="FB70" i="1"/>
  <c r="FB71" i="1"/>
  <c r="FB72" i="1"/>
  <c r="FB73" i="1"/>
  <c r="FB74" i="1"/>
  <c r="FB75" i="1"/>
  <c r="FB76" i="1"/>
  <c r="FB77" i="1"/>
  <c r="FB78" i="1"/>
  <c r="FB79" i="1"/>
  <c r="FB80" i="1"/>
  <c r="H52" i="33" l="1"/>
  <c r="G48" i="33" s="1"/>
  <c r="H51" i="33"/>
  <c r="M74" i="28" l="1"/>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73" i="28"/>
  <c r="K69" i="28"/>
  <c r="BE98" i="32" l="1"/>
  <c r="BE94" i="32"/>
  <c r="BE95" i="32"/>
  <c r="BE96" i="32"/>
  <c r="BE97" i="32"/>
  <c r="BE88" i="32"/>
  <c r="BE89" i="32"/>
  <c r="BE90" i="32"/>
  <c r="BE91" i="32"/>
  <c r="E4" i="29"/>
  <c r="E5" i="29" s="1"/>
  <c r="E6" i="29" s="1"/>
  <c r="E7" i="29" s="1"/>
  <c r="E8" i="29" s="1"/>
  <c r="E9" i="29" s="1"/>
  <c r="E10" i="29" s="1"/>
  <c r="E11" i="29" s="1"/>
  <c r="E12" i="29" s="1"/>
  <c r="E13" i="29" s="1"/>
  <c r="E14" i="29" s="1"/>
  <c r="E15" i="29" s="1"/>
  <c r="E16" i="29" s="1"/>
  <c r="E17" i="29" s="1"/>
  <c r="E18" i="29" s="1"/>
  <c r="E19" i="29" s="1"/>
  <c r="E20" i="29" s="1"/>
  <c r="E21" i="29" s="1"/>
  <c r="E22" i="29" s="1"/>
  <c r="E23" i="29" s="1"/>
  <c r="E24" i="29" s="1"/>
  <c r="E25" i="29" s="1"/>
  <c r="E26" i="29" s="1"/>
  <c r="E27" i="29" s="1"/>
  <c r="E28" i="29" s="1"/>
  <c r="E29" i="29" s="1"/>
  <c r="E30" i="29" s="1"/>
  <c r="E31" i="29" s="1"/>
  <c r="E32" i="29" s="1"/>
  <c r="E33" i="29" s="1"/>
  <c r="E34" i="29" s="1"/>
  <c r="FE10" i="1"/>
  <c r="AF26" i="28"/>
  <c r="AF27" i="28"/>
  <c r="AF28" i="28"/>
  <c r="AF29" i="28"/>
  <c r="AF30" i="28"/>
  <c r="AF31" i="28"/>
  <c r="AF32" i="28"/>
  <c r="AF33" i="28"/>
  <c r="AF34" i="28"/>
  <c r="AF35" i="28"/>
  <c r="AF36" i="28"/>
  <c r="AF37" i="28"/>
  <c r="AF38" i="28"/>
  <c r="AF39" i="28"/>
  <c r="AF40" i="28"/>
  <c r="AF41" i="28"/>
  <c r="AF42" i="28"/>
  <c r="AF43" i="28"/>
  <c r="AF44" i="28"/>
  <c r="AF45" i="28"/>
  <c r="AF46" i="28"/>
  <c r="AF25" i="28"/>
  <c r="L95" i="33" l="1"/>
  <c r="L94" i="33"/>
  <c r="L93" i="33"/>
  <c r="L92" i="33"/>
  <c r="FE19" i="1"/>
  <c r="BI6" i="21" l="1"/>
  <c r="BJ6" i="21"/>
  <c r="BI7" i="21"/>
  <c r="BJ7" i="21"/>
  <c r="BI8" i="21"/>
  <c r="BJ8" i="21"/>
  <c r="BI9" i="21"/>
  <c r="BJ9" i="21"/>
  <c r="BI10" i="21"/>
  <c r="BJ10" i="21"/>
  <c r="BI11" i="21"/>
  <c r="BJ11" i="21"/>
  <c r="BI12" i="21"/>
  <c r="BJ12" i="21"/>
  <c r="BI13" i="21"/>
  <c r="BJ13" i="21"/>
  <c r="BI14" i="21"/>
  <c r="BJ14" i="21"/>
  <c r="BI15" i="21"/>
  <c r="BJ15" i="21"/>
  <c r="BI16" i="21"/>
  <c r="BJ16" i="21"/>
  <c r="BI17" i="21"/>
  <c r="BJ17" i="21"/>
  <c r="BI18" i="21"/>
  <c r="BJ18" i="21"/>
  <c r="BI19" i="21"/>
  <c r="BJ19" i="21"/>
  <c r="BI20" i="21"/>
  <c r="BJ20" i="21"/>
  <c r="BI21" i="21"/>
  <c r="BJ21" i="21"/>
  <c r="BI22" i="21"/>
  <c r="BJ22" i="21"/>
  <c r="BI23" i="21"/>
  <c r="BJ23" i="21"/>
  <c r="BI24" i="21"/>
  <c r="BJ24" i="21"/>
  <c r="BI25" i="21"/>
  <c r="BJ25" i="21"/>
  <c r="BI26" i="21"/>
  <c r="BJ26" i="21"/>
  <c r="BI27" i="21"/>
  <c r="BJ27" i="21"/>
  <c r="BI28" i="21"/>
  <c r="BJ28" i="21"/>
  <c r="BI29" i="21"/>
  <c r="BJ29" i="21"/>
  <c r="BI30" i="21"/>
  <c r="BJ30" i="21"/>
  <c r="BI31" i="21"/>
  <c r="BJ31" i="21"/>
  <c r="BI32" i="21"/>
  <c r="BJ32" i="21"/>
  <c r="BI33" i="21"/>
  <c r="BJ33" i="21"/>
  <c r="BI34" i="21"/>
  <c r="BJ34" i="21"/>
  <c r="BI35" i="21"/>
  <c r="BJ35" i="21"/>
  <c r="BI5" i="21"/>
  <c r="BI36" i="21" s="1"/>
  <c r="BJ5" i="21"/>
  <c r="BJ36" i="21" s="1"/>
  <c r="BI37" i="21" l="1"/>
  <c r="FE11" i="1"/>
  <c r="FE12" i="1"/>
  <c r="FE13" i="1"/>
  <c r="FE14" i="1"/>
  <c r="FE15" i="1"/>
  <c r="FE16" i="1"/>
  <c r="FE17" i="1"/>
  <c r="FE18" i="1"/>
  <c r="FE20" i="1"/>
  <c r="FE21" i="1"/>
  <c r="FE22" i="1"/>
  <c r="FE23" i="1"/>
  <c r="FE24" i="1"/>
  <c r="FE25" i="1"/>
  <c r="FE26" i="1"/>
  <c r="FE27" i="1"/>
  <c r="FE28" i="1"/>
  <c r="FE29" i="1"/>
  <c r="FE30" i="1"/>
  <c r="FE31" i="1"/>
  <c r="FE32" i="1"/>
  <c r="FE33" i="1"/>
  <c r="FE34" i="1"/>
  <c r="FE35" i="1"/>
  <c r="FE36" i="1"/>
  <c r="FE37" i="1"/>
  <c r="FE38" i="1"/>
  <c r="FE39" i="1"/>
  <c r="FE40" i="1"/>
  <c r="FD42" i="1"/>
  <c r="FC42" i="1"/>
  <c r="AD5" i="28"/>
  <c r="AD6" i="28"/>
  <c r="AD7" i="28"/>
  <c r="AD8" i="28"/>
  <c r="AD9" i="28"/>
  <c r="AD10" i="28"/>
  <c r="AD11" i="28"/>
  <c r="AD12" i="28"/>
  <c r="AD4" i="28"/>
  <c r="H69" i="28"/>
  <c r="M38" i="28"/>
  <c r="O38" i="28"/>
  <c r="Q38" i="28" s="1"/>
  <c r="M39" i="28"/>
  <c r="O39" i="28"/>
  <c r="Q39" i="28" s="1"/>
  <c r="M40" i="28"/>
  <c r="O40" i="28"/>
  <c r="Q40" i="28" s="1"/>
  <c r="M41" i="28"/>
  <c r="O41" i="28"/>
  <c r="Q41" i="28" s="1"/>
  <c r="M42" i="28"/>
  <c r="O42" i="28"/>
  <c r="Q42" i="28" s="1"/>
  <c r="M43" i="28"/>
  <c r="O43" i="28"/>
  <c r="Q43" i="28" s="1"/>
  <c r="M44" i="28"/>
  <c r="O44" i="28"/>
  <c r="Q44" i="28" s="1"/>
  <c r="M45" i="28"/>
  <c r="O45" i="28"/>
  <c r="Q45" i="28" s="1"/>
  <c r="M46" i="28"/>
  <c r="O46" i="28"/>
  <c r="Q46" i="28" s="1"/>
  <c r="M47" i="28"/>
  <c r="O47" i="28"/>
  <c r="Q47" i="28" s="1"/>
  <c r="FE42" i="1" l="1"/>
  <c r="FC44" i="1"/>
  <c r="G86" i="33" s="1"/>
  <c r="EW2" i="26"/>
  <c r="EX2" i="26"/>
  <c r="EY2" i="26"/>
  <c r="EZ2" i="26"/>
  <c r="FA2" i="26"/>
  <c r="FB2" i="26"/>
  <c r="FC2" i="26"/>
  <c r="FD2" i="26"/>
  <c r="EW3" i="26"/>
  <c r="EX3" i="26"/>
  <c r="EY3" i="26"/>
  <c r="EZ3" i="26"/>
  <c r="FA3" i="26"/>
  <c r="FB3" i="26"/>
  <c r="FC3" i="26"/>
  <c r="FD3" i="26"/>
  <c r="EW4" i="26"/>
  <c r="EX4" i="26"/>
  <c r="EY4" i="26"/>
  <c r="EZ4" i="26"/>
  <c r="FA4" i="26"/>
  <c r="FB4" i="26"/>
  <c r="FC4" i="26"/>
  <c r="FD4" i="26"/>
  <c r="BC98" i="32" l="1"/>
  <c r="BB98" i="32"/>
  <c r="BC94" i="32"/>
  <c r="BC95" i="32"/>
  <c r="BC96" i="32"/>
  <c r="BC97" i="32"/>
  <c r="BC88" i="32"/>
  <c r="BC89" i="32"/>
  <c r="BC90" i="32"/>
  <c r="BC91" i="32"/>
  <c r="W39" i="28"/>
  <c r="AO9" i="28"/>
  <c r="AO10" i="28"/>
  <c r="AO11" i="28"/>
  <c r="AO12" i="28"/>
  <c r="AO13" i="28"/>
  <c r="AO14" i="28"/>
  <c r="AO15" i="28"/>
  <c r="AO16" i="28"/>
  <c r="AO17" i="28"/>
  <c r="AO18" i="28"/>
  <c r="AO19" i="28"/>
  <c r="AO20" i="28"/>
  <c r="AO21" i="28"/>
  <c r="AO22" i="28"/>
  <c r="AO23" i="28"/>
  <c r="AO24" i="28"/>
  <c r="AO25" i="28"/>
  <c r="AO26" i="28"/>
  <c r="AO27" i="28"/>
  <c r="AO28" i="28"/>
  <c r="AO29" i="28"/>
  <c r="AO30" i="28"/>
  <c r="AO31" i="28"/>
  <c r="AO32" i="28"/>
  <c r="AO33" i="28"/>
  <c r="AO34" i="28"/>
  <c r="AO35" i="28"/>
  <c r="AO36" i="28"/>
  <c r="AO37" i="28"/>
  <c r="AO38" i="28"/>
  <c r="AO39" i="28"/>
  <c r="BB6" i="21" l="1"/>
  <c r="BC6" i="21"/>
  <c r="BD6" i="21"/>
  <c r="BE6" i="21"/>
  <c r="BF6" i="21"/>
  <c r="BG6" i="21"/>
  <c r="BH6" i="21"/>
  <c r="BB7" i="21"/>
  <c r="BC7" i="21"/>
  <c r="BD7" i="21"/>
  <c r="BE7" i="21"/>
  <c r="BF7" i="21"/>
  <c r="BG7" i="21"/>
  <c r="BH7" i="21"/>
  <c r="BB8" i="21"/>
  <c r="BC8" i="21"/>
  <c r="BD8" i="21"/>
  <c r="BE8" i="21"/>
  <c r="BF8" i="21"/>
  <c r="BG8" i="21"/>
  <c r="BH8" i="21"/>
  <c r="BB9" i="21"/>
  <c r="BC9" i="21"/>
  <c r="BD9" i="21"/>
  <c r="BE9" i="21"/>
  <c r="BF9" i="21"/>
  <c r="BG9" i="21"/>
  <c r="BH9" i="21"/>
  <c r="BB10" i="21"/>
  <c r="BC10" i="21"/>
  <c r="BD10" i="21"/>
  <c r="BE10" i="21"/>
  <c r="BF10" i="21"/>
  <c r="BG10" i="21"/>
  <c r="BH10" i="21"/>
  <c r="BB11" i="21"/>
  <c r="BC11" i="21"/>
  <c r="BD11" i="21"/>
  <c r="BE11" i="21"/>
  <c r="BF11" i="21"/>
  <c r="BG11" i="21"/>
  <c r="BH11" i="21"/>
  <c r="BB12" i="21"/>
  <c r="BC12" i="21"/>
  <c r="BD12" i="21"/>
  <c r="BE12" i="21"/>
  <c r="BF12" i="21"/>
  <c r="BG12" i="21"/>
  <c r="BH12" i="21"/>
  <c r="BB13" i="21"/>
  <c r="BC13" i="21"/>
  <c r="BD13" i="21"/>
  <c r="BE13" i="21"/>
  <c r="BF13" i="21"/>
  <c r="BG13" i="21"/>
  <c r="BH13" i="21"/>
  <c r="BB14" i="21"/>
  <c r="BC14" i="21"/>
  <c r="BD14" i="21"/>
  <c r="BE14" i="21"/>
  <c r="BF14" i="21"/>
  <c r="BG14" i="21"/>
  <c r="BH14" i="21"/>
  <c r="BB15" i="21"/>
  <c r="BC15" i="21"/>
  <c r="BD15" i="21"/>
  <c r="BE15" i="21"/>
  <c r="BF15" i="21"/>
  <c r="BG15" i="21"/>
  <c r="BH15" i="21"/>
  <c r="BB16" i="21"/>
  <c r="BC16" i="21"/>
  <c r="BD16" i="21"/>
  <c r="BE16" i="21"/>
  <c r="BF16" i="21"/>
  <c r="BG16" i="21"/>
  <c r="BH16" i="21"/>
  <c r="BB17" i="21"/>
  <c r="BC17" i="21"/>
  <c r="BD17" i="21"/>
  <c r="BE17" i="21"/>
  <c r="BF17" i="21"/>
  <c r="BG17" i="21"/>
  <c r="BH17" i="21"/>
  <c r="BB18" i="21"/>
  <c r="BC18" i="21"/>
  <c r="BD18" i="21"/>
  <c r="BE18" i="21"/>
  <c r="BF18" i="21"/>
  <c r="BG18" i="21"/>
  <c r="BH18" i="21"/>
  <c r="BB19" i="21"/>
  <c r="BC19" i="21"/>
  <c r="BD19" i="21"/>
  <c r="BE19" i="21"/>
  <c r="BF19" i="21"/>
  <c r="BG19" i="21"/>
  <c r="BH19" i="21"/>
  <c r="BB20" i="21"/>
  <c r="BC20" i="21"/>
  <c r="BD20" i="21"/>
  <c r="BE20" i="21"/>
  <c r="BF20" i="21"/>
  <c r="BG20" i="21"/>
  <c r="BH20" i="21"/>
  <c r="BB21" i="21"/>
  <c r="BC21" i="21"/>
  <c r="BD21" i="21"/>
  <c r="BE21" i="21"/>
  <c r="BF21" i="21"/>
  <c r="BG21" i="21"/>
  <c r="BH21" i="21"/>
  <c r="BB22" i="21"/>
  <c r="BC22" i="21"/>
  <c r="BD22" i="21"/>
  <c r="BE22" i="21"/>
  <c r="BF22" i="21"/>
  <c r="BG22" i="21"/>
  <c r="BH22" i="21"/>
  <c r="BB23" i="21"/>
  <c r="BC23" i="21"/>
  <c r="BD23" i="21"/>
  <c r="BE23" i="21"/>
  <c r="BF23" i="21"/>
  <c r="BG23" i="21"/>
  <c r="BH23" i="21"/>
  <c r="BB24" i="21"/>
  <c r="BC24" i="21"/>
  <c r="BD24" i="21"/>
  <c r="BE24" i="21"/>
  <c r="BF24" i="21"/>
  <c r="BG24" i="21"/>
  <c r="BH24" i="21"/>
  <c r="BB25" i="21"/>
  <c r="BC25" i="21"/>
  <c r="BD25" i="21"/>
  <c r="BE25" i="21"/>
  <c r="BF25" i="21"/>
  <c r="BG25" i="21"/>
  <c r="BH25" i="21"/>
  <c r="BB26" i="21"/>
  <c r="BC26" i="21"/>
  <c r="BD26" i="21"/>
  <c r="BE26" i="21"/>
  <c r="BF26" i="21"/>
  <c r="BG26" i="21"/>
  <c r="BH26" i="21"/>
  <c r="BB27" i="21"/>
  <c r="BC27" i="21"/>
  <c r="BD27" i="21"/>
  <c r="BE27" i="21"/>
  <c r="BF27" i="21"/>
  <c r="BG27" i="21"/>
  <c r="BH27" i="21"/>
  <c r="BB28" i="21"/>
  <c r="BC28" i="21"/>
  <c r="BD28" i="21"/>
  <c r="BE28" i="21"/>
  <c r="BF28" i="21"/>
  <c r="BG28" i="21"/>
  <c r="BH28" i="21"/>
  <c r="BB29" i="21"/>
  <c r="BC29" i="21"/>
  <c r="BD29" i="21"/>
  <c r="BE29" i="21"/>
  <c r="BF29" i="21"/>
  <c r="BG29" i="21"/>
  <c r="BH29" i="21"/>
  <c r="BB30" i="21"/>
  <c r="BC30" i="21"/>
  <c r="BD30" i="21"/>
  <c r="BE30" i="21"/>
  <c r="BF30" i="21"/>
  <c r="BG30" i="21"/>
  <c r="BH30" i="21"/>
  <c r="BB31" i="21"/>
  <c r="BC31" i="21"/>
  <c r="BD31" i="21"/>
  <c r="BE31" i="21"/>
  <c r="BF31" i="21"/>
  <c r="BG31" i="21"/>
  <c r="BH31" i="21"/>
  <c r="BB32" i="21"/>
  <c r="BC32" i="21"/>
  <c r="BD32" i="21"/>
  <c r="BE32" i="21"/>
  <c r="BF32" i="21"/>
  <c r="BG32" i="21"/>
  <c r="BH32" i="21"/>
  <c r="BB33" i="21"/>
  <c r="BC33" i="21"/>
  <c r="BD33" i="21"/>
  <c r="BE33" i="21"/>
  <c r="BF33" i="21"/>
  <c r="BG33" i="21"/>
  <c r="BH33" i="21"/>
  <c r="BB34" i="21"/>
  <c r="BC34" i="21"/>
  <c r="BD34" i="21"/>
  <c r="BE34" i="21"/>
  <c r="BF34" i="21"/>
  <c r="BG34" i="21"/>
  <c r="BH34" i="21"/>
  <c r="BB35" i="21"/>
  <c r="BC35" i="21"/>
  <c r="BD35" i="21"/>
  <c r="BE35" i="21"/>
  <c r="BF35" i="21"/>
  <c r="BG35" i="21"/>
  <c r="BH35" i="21"/>
  <c r="BH5" i="21"/>
  <c r="BC5" i="21"/>
  <c r="BD5" i="21"/>
  <c r="BE5" i="21"/>
  <c r="BE36" i="21" s="1"/>
  <c r="BF5" i="21"/>
  <c r="BG5" i="21"/>
  <c r="EW42" i="1"/>
  <c r="EX42" i="1"/>
  <c r="EW44" i="1" s="1"/>
  <c r="G83" i="33" s="1"/>
  <c r="EY42" i="1"/>
  <c r="EZ42" i="1"/>
  <c r="FA42" i="1"/>
  <c r="FB42" i="1"/>
  <c r="FA44" i="1" s="1"/>
  <c r="G85" i="33" s="1"/>
  <c r="BF36" i="21" l="1"/>
  <c r="BE37" i="21" s="1"/>
  <c r="BH36" i="21"/>
  <c r="B36" i="29"/>
  <c r="EY44" i="1"/>
  <c r="G84" i="33" s="1"/>
  <c r="BG36" i="21"/>
  <c r="BC36" i="21"/>
  <c r="BD36" i="21"/>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C36" i="29" l="1"/>
  <c r="H17" i="33"/>
  <c r="BG37" i="21"/>
  <c r="BC37" i="21"/>
  <c r="BA35" i="21"/>
  <c r="BA34" i="21"/>
  <c r="BA33" i="21"/>
  <c r="BA32" i="21"/>
  <c r="BA31" i="21"/>
  <c r="BA30" i="21"/>
  <c r="BA29" i="21"/>
  <c r="BA28" i="21"/>
  <c r="BA27" i="21"/>
  <c r="BA26" i="21"/>
  <c r="BA25" i="21"/>
  <c r="BA24" i="21"/>
  <c r="BA23" i="21"/>
  <c r="BA22" i="21"/>
  <c r="BA21" i="21"/>
  <c r="BA20" i="21"/>
  <c r="BA19" i="21"/>
  <c r="BA18" i="21"/>
  <c r="BA17" i="21"/>
  <c r="BA16" i="21"/>
  <c r="BA15" i="21"/>
  <c r="BA14" i="21"/>
  <c r="BA13" i="21"/>
  <c r="BA12" i="21"/>
  <c r="BA11" i="21"/>
  <c r="BA10" i="21"/>
  <c r="BA9" i="21"/>
  <c r="BA8" i="21"/>
  <c r="BA7" i="21"/>
  <c r="BA6" i="21"/>
  <c r="BB5" i="21"/>
  <c r="BA5" i="21"/>
  <c r="AZ35" i="21"/>
  <c r="AY35" i="21"/>
  <c r="AZ34" i="21"/>
  <c r="AY34" i="21"/>
  <c r="AZ33" i="21"/>
  <c r="AY33" i="21"/>
  <c r="AZ32" i="21"/>
  <c r="AY32" i="21"/>
  <c r="AZ31" i="21"/>
  <c r="AY31" i="21"/>
  <c r="AZ30" i="21"/>
  <c r="AY30" i="21"/>
  <c r="AZ29" i="21"/>
  <c r="AY29" i="21"/>
  <c r="AZ28" i="21"/>
  <c r="AY28" i="21"/>
  <c r="AZ27" i="21"/>
  <c r="AY27" i="21"/>
  <c r="AZ26" i="21"/>
  <c r="AY26" i="21"/>
  <c r="AZ25" i="21"/>
  <c r="AY25" i="21"/>
  <c r="AZ24" i="21"/>
  <c r="AY24" i="21"/>
  <c r="AZ23" i="21"/>
  <c r="AY23" i="21"/>
  <c r="AZ22" i="21"/>
  <c r="AY22" i="21"/>
  <c r="AZ21" i="21"/>
  <c r="AY21" i="21"/>
  <c r="AZ20" i="21"/>
  <c r="AY20" i="21"/>
  <c r="AZ19" i="21"/>
  <c r="AY19" i="21"/>
  <c r="AZ18" i="21"/>
  <c r="AY18" i="21"/>
  <c r="AZ17" i="21"/>
  <c r="AY17" i="21"/>
  <c r="AZ16" i="21"/>
  <c r="AY16" i="21"/>
  <c r="AZ15" i="21"/>
  <c r="AY15" i="21"/>
  <c r="AZ14" i="21"/>
  <c r="AY14" i="21"/>
  <c r="AZ13" i="21"/>
  <c r="AY13" i="21"/>
  <c r="AZ12" i="21"/>
  <c r="AY12" i="21"/>
  <c r="AZ11" i="21"/>
  <c r="AY11" i="21"/>
  <c r="AZ10" i="21"/>
  <c r="AY10" i="21"/>
  <c r="AZ9" i="21"/>
  <c r="AY9" i="21"/>
  <c r="AZ8" i="21"/>
  <c r="AY8" i="21"/>
  <c r="AZ7" i="21"/>
  <c r="AY7" i="21"/>
  <c r="AZ6" i="21"/>
  <c r="AY6" i="21"/>
  <c r="AZ5" i="21"/>
  <c r="AY5" i="21"/>
  <c r="AZ36" i="21" l="1"/>
  <c r="BA36" i="21"/>
  <c r="AY36" i="21"/>
  <c r="AY37" i="21" s="1"/>
  <c r="BB36" i="21"/>
  <c r="BB88" i="32"/>
  <c r="BB89" i="32"/>
  <c r="BB90" i="32"/>
  <c r="BB91" i="32"/>
  <c r="FG39" i="1"/>
  <c r="FG38" i="1"/>
  <c r="FG37" i="1"/>
  <c r="FG36" i="1"/>
  <c r="FG35" i="1"/>
  <c r="FG34" i="1"/>
  <c r="FG33" i="1"/>
  <c r="FG32" i="1"/>
  <c r="FG31" i="1"/>
  <c r="FG30" i="1"/>
  <c r="FG29" i="1"/>
  <c r="FG28" i="1"/>
  <c r="FG27" i="1"/>
  <c r="FG26" i="1"/>
  <c r="FG25" i="1"/>
  <c r="FG24" i="1"/>
  <c r="FG23" i="1"/>
  <c r="FG22" i="1"/>
  <c r="FG21" i="1"/>
  <c r="FG20" i="1"/>
  <c r="FG19" i="1"/>
  <c r="FG18" i="1"/>
  <c r="FG17" i="1"/>
  <c r="FG16" i="1"/>
  <c r="FG15" i="1"/>
  <c r="FG14" i="1"/>
  <c r="FG13" i="1"/>
  <c r="FG12" i="1"/>
  <c r="FG11" i="1"/>
  <c r="ES42" i="1"/>
  <c r="EV42" i="1"/>
  <c r="EU42" i="1"/>
  <c r="ET42" i="1"/>
  <c r="BA37" i="21" l="1"/>
  <c r="FG10" i="1"/>
  <c r="H19" i="33"/>
  <c r="EU44" i="1"/>
  <c r="G82" i="33" s="1"/>
  <c r="ES44" i="1"/>
  <c r="G81" i="33" s="1"/>
  <c r="ES2" i="26" l="1"/>
  <c r="ET2" i="26"/>
  <c r="EU2" i="26"/>
  <c r="EV2" i="26"/>
  <c r="ES3" i="26"/>
  <c r="ET3" i="26"/>
  <c r="EU3" i="26"/>
  <c r="EV3" i="26"/>
  <c r="ES4" i="26"/>
  <c r="ET4" i="26"/>
  <c r="EU4" i="26"/>
  <c r="EV4" i="26"/>
  <c r="ER42" i="1" l="1"/>
  <c r="EQ42" i="1"/>
  <c r="EN42" i="1"/>
  <c r="EM42" i="1"/>
  <c r="AI182" i="32"/>
  <c r="AQ59" i="32" s="1"/>
  <c r="C8" i="31"/>
  <c r="AH34" i="21"/>
  <c r="AF34" i="21"/>
  <c r="AD34" i="21"/>
  <c r="AB34" i="21"/>
  <c r="Z34" i="21"/>
  <c r="R34" i="21"/>
  <c r="T34" i="21"/>
  <c r="N34" i="21"/>
  <c r="L34" i="21"/>
  <c r="J34" i="21"/>
  <c r="H34" i="21"/>
  <c r="F34" i="21"/>
  <c r="D34" i="21"/>
  <c r="V34" i="21"/>
  <c r="X34" i="21"/>
  <c r="AJ34" i="21"/>
  <c r="AE34" i="21"/>
  <c r="Q34" i="21"/>
  <c r="S34" i="21"/>
  <c r="M34" i="21"/>
  <c r="K34" i="21"/>
  <c r="I34" i="21"/>
  <c r="G34" i="21"/>
  <c r="E34" i="21"/>
  <c r="U34" i="21"/>
  <c r="W34" i="21"/>
  <c r="Y34" i="21"/>
  <c r="AA34" i="21"/>
  <c r="AC34" i="21"/>
  <c r="AG34" i="21"/>
  <c r="AI34" i="21"/>
  <c r="P34" i="21"/>
  <c r="O34" i="21"/>
  <c r="AL34" i="21"/>
  <c r="AK34" i="21"/>
  <c r="AN34" i="21"/>
  <c r="AM34" i="21"/>
  <c r="AP34" i="21"/>
  <c r="AO34" i="21"/>
  <c r="AR34" i="21"/>
  <c r="AQ34" i="21"/>
  <c r="AT34" i="21"/>
  <c r="AS34" i="21"/>
  <c r="AV34" i="21"/>
  <c r="AU34" i="21"/>
  <c r="AX34" i="21"/>
  <c r="AW34" i="21"/>
  <c r="AH33" i="21"/>
  <c r="AF33" i="21"/>
  <c r="AD33" i="21"/>
  <c r="AB33" i="21"/>
  <c r="Z33" i="21"/>
  <c r="R33" i="21"/>
  <c r="T33" i="21"/>
  <c r="N33" i="21"/>
  <c r="L33" i="21"/>
  <c r="J33" i="21"/>
  <c r="H33" i="21"/>
  <c r="F33" i="21"/>
  <c r="D33" i="21"/>
  <c r="V33" i="21"/>
  <c r="X33" i="21"/>
  <c r="AJ33" i="21"/>
  <c r="AE33" i="21"/>
  <c r="Q33" i="21"/>
  <c r="S33" i="21"/>
  <c r="M33" i="21"/>
  <c r="K33" i="21"/>
  <c r="I33" i="21"/>
  <c r="G33" i="21"/>
  <c r="E33" i="21"/>
  <c r="U33" i="21"/>
  <c r="W33" i="21"/>
  <c r="Y33" i="21"/>
  <c r="AA33" i="21"/>
  <c r="AC33" i="21"/>
  <c r="AG33" i="21"/>
  <c r="AI33" i="21"/>
  <c r="P33" i="21"/>
  <c r="O33" i="21"/>
  <c r="AL33" i="21"/>
  <c r="AK33" i="21"/>
  <c r="AN33" i="21"/>
  <c r="AM33" i="21"/>
  <c r="AP33" i="21"/>
  <c r="AO33" i="21"/>
  <c r="AR33" i="21"/>
  <c r="AQ33" i="21"/>
  <c r="AT33" i="21"/>
  <c r="AS33" i="21"/>
  <c r="AV33" i="21"/>
  <c r="AU33" i="21"/>
  <c r="AX33" i="21"/>
  <c r="AW33" i="21"/>
  <c r="AH32" i="21"/>
  <c r="AF32" i="21"/>
  <c r="AD32" i="21"/>
  <c r="AB32" i="21"/>
  <c r="Z32" i="21"/>
  <c r="R32" i="21"/>
  <c r="T32" i="21"/>
  <c r="N32" i="21"/>
  <c r="L32" i="21"/>
  <c r="J32" i="21"/>
  <c r="H32" i="21"/>
  <c r="F32" i="21"/>
  <c r="D32" i="21"/>
  <c r="V32" i="21"/>
  <c r="X32" i="21"/>
  <c r="AJ32" i="21"/>
  <c r="AE32" i="21"/>
  <c r="Q32" i="21"/>
  <c r="S32" i="21"/>
  <c r="M32" i="21"/>
  <c r="K32" i="21"/>
  <c r="I32" i="21"/>
  <c r="G32" i="21"/>
  <c r="E32" i="21"/>
  <c r="U32" i="21"/>
  <c r="W32" i="21"/>
  <c r="Y32" i="21"/>
  <c r="AA32" i="21"/>
  <c r="AC32" i="21"/>
  <c r="AG32" i="21"/>
  <c r="AI32" i="21"/>
  <c r="P32" i="21"/>
  <c r="O32" i="21"/>
  <c r="AL32" i="21"/>
  <c r="AK32" i="21"/>
  <c r="AN32" i="21"/>
  <c r="AM32" i="21"/>
  <c r="AP32" i="21"/>
  <c r="AO32" i="21"/>
  <c r="AR32" i="21"/>
  <c r="AQ32" i="21"/>
  <c r="AT32" i="21"/>
  <c r="AS32" i="21"/>
  <c r="AV32" i="21"/>
  <c r="AU32" i="21"/>
  <c r="AX32" i="21"/>
  <c r="AW32" i="21"/>
  <c r="AH31" i="21"/>
  <c r="AF31" i="21"/>
  <c r="AD31" i="21"/>
  <c r="AB31" i="21"/>
  <c r="Z31" i="21"/>
  <c r="R31" i="21"/>
  <c r="T31" i="21"/>
  <c r="N31" i="21"/>
  <c r="L31" i="21"/>
  <c r="J31" i="21"/>
  <c r="H31" i="21"/>
  <c r="F31" i="21"/>
  <c r="D31" i="21"/>
  <c r="V31" i="21"/>
  <c r="X31" i="21"/>
  <c r="AJ31" i="21"/>
  <c r="AE31" i="21"/>
  <c r="Q31" i="21"/>
  <c r="S31" i="21"/>
  <c r="M31" i="21"/>
  <c r="K31" i="21"/>
  <c r="I31" i="21"/>
  <c r="G31" i="21"/>
  <c r="E31" i="21"/>
  <c r="U31" i="21"/>
  <c r="W31" i="21"/>
  <c r="Y31" i="21"/>
  <c r="AA31" i="21"/>
  <c r="AC31" i="21"/>
  <c r="AG31" i="21"/>
  <c r="AI31" i="21"/>
  <c r="P31" i="21"/>
  <c r="O31" i="21"/>
  <c r="AL31" i="21"/>
  <c r="AK31" i="21"/>
  <c r="AN31" i="21"/>
  <c r="AM31" i="21"/>
  <c r="AP31" i="21"/>
  <c r="AO31" i="21"/>
  <c r="AR31" i="21"/>
  <c r="AQ31" i="21"/>
  <c r="AT31" i="21"/>
  <c r="AS31" i="21"/>
  <c r="AV31" i="21"/>
  <c r="AU31" i="21"/>
  <c r="AX31" i="21"/>
  <c r="AW31" i="21"/>
  <c r="AH30" i="21"/>
  <c r="AF30" i="21"/>
  <c r="AD30" i="21"/>
  <c r="AB30" i="21"/>
  <c r="Z30" i="21"/>
  <c r="R30" i="21"/>
  <c r="T30" i="21"/>
  <c r="N30" i="21"/>
  <c r="L30" i="21"/>
  <c r="J30" i="21"/>
  <c r="H30" i="21"/>
  <c r="F30" i="21"/>
  <c r="D30" i="21"/>
  <c r="V30" i="21"/>
  <c r="X30" i="21"/>
  <c r="AJ30" i="21"/>
  <c r="AE30" i="21"/>
  <c r="Q30" i="21"/>
  <c r="S30" i="21"/>
  <c r="M30" i="21"/>
  <c r="K30" i="21"/>
  <c r="I30" i="21"/>
  <c r="G30" i="21"/>
  <c r="E30" i="21"/>
  <c r="U30" i="21"/>
  <c r="W30" i="21"/>
  <c r="Y30" i="21"/>
  <c r="AA30" i="21"/>
  <c r="AC30" i="21"/>
  <c r="AG30" i="21"/>
  <c r="AI30" i="21"/>
  <c r="P30" i="21"/>
  <c r="O30" i="21"/>
  <c r="AL30" i="21"/>
  <c r="AK30" i="21"/>
  <c r="AN30" i="21"/>
  <c r="AM30" i="21"/>
  <c r="AP30" i="21"/>
  <c r="AO30" i="21"/>
  <c r="AR30" i="21"/>
  <c r="AQ30" i="21"/>
  <c r="AT30" i="21"/>
  <c r="AS30" i="21"/>
  <c r="AV30" i="21"/>
  <c r="AU30" i="21"/>
  <c r="AX30" i="21"/>
  <c r="AW30" i="21"/>
  <c r="AH29" i="21"/>
  <c r="AF29" i="21"/>
  <c r="AD29" i="21"/>
  <c r="AB29" i="21"/>
  <c r="Z29" i="21"/>
  <c r="R29" i="21"/>
  <c r="T29" i="21"/>
  <c r="N29" i="21"/>
  <c r="L29" i="21"/>
  <c r="J29" i="21"/>
  <c r="H29" i="21"/>
  <c r="F29" i="21"/>
  <c r="D29" i="21"/>
  <c r="V29" i="21"/>
  <c r="X29" i="21"/>
  <c r="AJ29" i="21"/>
  <c r="AE29" i="21"/>
  <c r="Q29" i="21"/>
  <c r="S29" i="21"/>
  <c r="M29" i="21"/>
  <c r="K29" i="21"/>
  <c r="I29" i="21"/>
  <c r="G29" i="21"/>
  <c r="E29" i="21"/>
  <c r="U29" i="21"/>
  <c r="W29" i="21"/>
  <c r="Y29" i="21"/>
  <c r="AA29" i="21"/>
  <c r="AC29" i="21"/>
  <c r="AG29" i="21"/>
  <c r="AI29" i="21"/>
  <c r="P29" i="21"/>
  <c r="O29" i="21"/>
  <c r="AL29" i="21"/>
  <c r="AK29" i="21"/>
  <c r="AN29" i="21"/>
  <c r="AM29" i="21"/>
  <c r="AP29" i="21"/>
  <c r="AO29" i="21"/>
  <c r="AR29" i="21"/>
  <c r="AQ29" i="21"/>
  <c r="AT29" i="21"/>
  <c r="AS29" i="21"/>
  <c r="AV29" i="21"/>
  <c r="AU29" i="21"/>
  <c r="AX29" i="21"/>
  <c r="AW29" i="21"/>
  <c r="AH28" i="21"/>
  <c r="AF28" i="21"/>
  <c r="AD28" i="21"/>
  <c r="AB28" i="21"/>
  <c r="Z28" i="21"/>
  <c r="R28" i="21"/>
  <c r="T28" i="21"/>
  <c r="N28" i="21"/>
  <c r="L28" i="21"/>
  <c r="J28" i="21"/>
  <c r="H28" i="21"/>
  <c r="F28" i="21"/>
  <c r="D28" i="21"/>
  <c r="V28" i="21"/>
  <c r="X28" i="21"/>
  <c r="AJ28" i="21"/>
  <c r="AE28" i="21"/>
  <c r="Q28" i="21"/>
  <c r="S28" i="21"/>
  <c r="M28" i="21"/>
  <c r="K28" i="21"/>
  <c r="I28" i="21"/>
  <c r="G28" i="21"/>
  <c r="E28" i="21"/>
  <c r="U28" i="21"/>
  <c r="W28" i="21"/>
  <c r="Y28" i="21"/>
  <c r="AA28" i="21"/>
  <c r="AC28" i="21"/>
  <c r="AG28" i="21"/>
  <c r="AI28" i="21"/>
  <c r="P28" i="21"/>
  <c r="O28" i="21"/>
  <c r="AL28" i="21"/>
  <c r="AK28" i="21"/>
  <c r="AN28" i="21"/>
  <c r="AM28" i="21"/>
  <c r="AP28" i="21"/>
  <c r="AO28" i="21"/>
  <c r="AR28" i="21"/>
  <c r="AQ28" i="21"/>
  <c r="AT28" i="21"/>
  <c r="AS28" i="21"/>
  <c r="AV28" i="21"/>
  <c r="AU28" i="21"/>
  <c r="AX28" i="21"/>
  <c r="AW28" i="21"/>
  <c r="AH27" i="21"/>
  <c r="AF27" i="21"/>
  <c r="AD27" i="21"/>
  <c r="AB27" i="21"/>
  <c r="Z27" i="21"/>
  <c r="R27" i="21"/>
  <c r="T27" i="21"/>
  <c r="N27" i="21"/>
  <c r="L27" i="21"/>
  <c r="J27" i="21"/>
  <c r="H27" i="21"/>
  <c r="F27" i="21"/>
  <c r="D27" i="21"/>
  <c r="V27" i="21"/>
  <c r="X27" i="21"/>
  <c r="AJ27" i="21"/>
  <c r="AE27" i="21"/>
  <c r="Q27" i="21"/>
  <c r="S27" i="21"/>
  <c r="M27" i="21"/>
  <c r="K27" i="21"/>
  <c r="I27" i="21"/>
  <c r="G27" i="21"/>
  <c r="E27" i="21"/>
  <c r="U27" i="21"/>
  <c r="W27" i="21"/>
  <c r="Y27" i="21"/>
  <c r="AA27" i="21"/>
  <c r="AC27" i="21"/>
  <c r="AG27" i="21"/>
  <c r="AI27" i="21"/>
  <c r="P27" i="21"/>
  <c r="O27" i="21"/>
  <c r="AL27" i="21"/>
  <c r="AK27" i="21"/>
  <c r="AN27" i="21"/>
  <c r="AM27" i="21"/>
  <c r="AP27" i="21"/>
  <c r="AO27" i="21"/>
  <c r="AR27" i="21"/>
  <c r="AQ27" i="21"/>
  <c r="AT27" i="21"/>
  <c r="AS27" i="21"/>
  <c r="AV27" i="21"/>
  <c r="AU27" i="21"/>
  <c r="AX27" i="21"/>
  <c r="AW27" i="21"/>
  <c r="AH26" i="21"/>
  <c r="AF26" i="21"/>
  <c r="AD26" i="21"/>
  <c r="AB26" i="21"/>
  <c r="Z26" i="21"/>
  <c r="R26" i="21"/>
  <c r="T26" i="21"/>
  <c r="N26" i="21"/>
  <c r="L26" i="21"/>
  <c r="J26" i="21"/>
  <c r="H26" i="21"/>
  <c r="F26" i="21"/>
  <c r="D26" i="21"/>
  <c r="V26" i="21"/>
  <c r="X26" i="21"/>
  <c r="AJ26" i="21"/>
  <c r="AE26" i="21"/>
  <c r="Q26" i="21"/>
  <c r="S26" i="21"/>
  <c r="M26" i="21"/>
  <c r="K26" i="21"/>
  <c r="I26" i="21"/>
  <c r="G26" i="21"/>
  <c r="E26" i="21"/>
  <c r="U26" i="21"/>
  <c r="W26" i="21"/>
  <c r="Y26" i="21"/>
  <c r="AA26" i="21"/>
  <c r="AC26" i="21"/>
  <c r="AG26" i="21"/>
  <c r="AI26" i="21"/>
  <c r="P26" i="21"/>
  <c r="O26" i="21"/>
  <c r="AL26" i="21"/>
  <c r="AK26" i="21"/>
  <c r="AN26" i="21"/>
  <c r="AM26" i="21"/>
  <c r="AP26" i="21"/>
  <c r="AO26" i="21"/>
  <c r="AR26" i="21"/>
  <c r="AQ26" i="21"/>
  <c r="AT26" i="21"/>
  <c r="AS26" i="21"/>
  <c r="AV26" i="21"/>
  <c r="AU26" i="21"/>
  <c r="AX26" i="21"/>
  <c r="AW26" i="21"/>
  <c r="AH25" i="21"/>
  <c r="AF25" i="21"/>
  <c r="AD25" i="21"/>
  <c r="AB25" i="21"/>
  <c r="Z25" i="21"/>
  <c r="R25" i="21"/>
  <c r="T25" i="21"/>
  <c r="N25" i="21"/>
  <c r="L25" i="21"/>
  <c r="J25" i="21"/>
  <c r="H25" i="21"/>
  <c r="F25" i="21"/>
  <c r="D25" i="21"/>
  <c r="V25" i="21"/>
  <c r="X25" i="21"/>
  <c r="AJ25" i="21"/>
  <c r="AE25" i="21"/>
  <c r="Q25" i="21"/>
  <c r="S25" i="21"/>
  <c r="M25" i="21"/>
  <c r="K25" i="21"/>
  <c r="I25" i="21"/>
  <c r="G25" i="21"/>
  <c r="E25" i="21"/>
  <c r="U25" i="21"/>
  <c r="W25" i="21"/>
  <c r="Y25" i="21"/>
  <c r="AA25" i="21"/>
  <c r="AC25" i="21"/>
  <c r="AG25" i="21"/>
  <c r="AI25" i="21"/>
  <c r="P25" i="21"/>
  <c r="O25" i="21"/>
  <c r="AL25" i="21"/>
  <c r="AK25" i="21"/>
  <c r="AN25" i="21"/>
  <c r="AM25" i="21"/>
  <c r="AP25" i="21"/>
  <c r="AO25" i="21"/>
  <c r="AR25" i="21"/>
  <c r="AQ25" i="21"/>
  <c r="AT25" i="21"/>
  <c r="AS25" i="21"/>
  <c r="AV25" i="21"/>
  <c r="AU25" i="21"/>
  <c r="AX25" i="21"/>
  <c r="AW25" i="21"/>
  <c r="AH24" i="21"/>
  <c r="AF24" i="21"/>
  <c r="AD24" i="21"/>
  <c r="AB24" i="21"/>
  <c r="Z24" i="21"/>
  <c r="R24" i="21"/>
  <c r="T24" i="21"/>
  <c r="N24" i="21"/>
  <c r="L24" i="21"/>
  <c r="J24" i="21"/>
  <c r="H24" i="21"/>
  <c r="F24" i="21"/>
  <c r="D24" i="21"/>
  <c r="V24" i="21"/>
  <c r="X24" i="21"/>
  <c r="AJ24" i="21"/>
  <c r="AE24" i="21"/>
  <c r="Q24" i="21"/>
  <c r="S24" i="21"/>
  <c r="M24" i="21"/>
  <c r="K24" i="21"/>
  <c r="I24" i="21"/>
  <c r="G24" i="21"/>
  <c r="E24" i="21"/>
  <c r="U24" i="21"/>
  <c r="W24" i="21"/>
  <c r="Y24" i="21"/>
  <c r="AA24" i="21"/>
  <c r="AC24" i="21"/>
  <c r="AG24" i="21"/>
  <c r="AI24" i="21"/>
  <c r="P24" i="21"/>
  <c r="O24" i="21"/>
  <c r="AL24" i="21"/>
  <c r="AK24" i="21"/>
  <c r="AN24" i="21"/>
  <c r="AM24" i="21"/>
  <c r="AP24" i="21"/>
  <c r="AO24" i="21"/>
  <c r="AR24" i="21"/>
  <c r="AQ24" i="21"/>
  <c r="AT24" i="21"/>
  <c r="AS24" i="21"/>
  <c r="AV24" i="21"/>
  <c r="AU24" i="21"/>
  <c r="AX24" i="21"/>
  <c r="AW24" i="21"/>
  <c r="AH23" i="21"/>
  <c r="AF23" i="21"/>
  <c r="AD23" i="21"/>
  <c r="AB23" i="21"/>
  <c r="Z23" i="21"/>
  <c r="R23" i="21"/>
  <c r="T23" i="21"/>
  <c r="N23" i="21"/>
  <c r="L23" i="21"/>
  <c r="J23" i="21"/>
  <c r="H23" i="21"/>
  <c r="F23" i="21"/>
  <c r="D23" i="21"/>
  <c r="V23" i="21"/>
  <c r="X23" i="21"/>
  <c r="AJ23" i="21"/>
  <c r="AE23" i="21"/>
  <c r="Q23" i="21"/>
  <c r="S23" i="21"/>
  <c r="M23" i="21"/>
  <c r="K23" i="21"/>
  <c r="I23" i="21"/>
  <c r="G23" i="21"/>
  <c r="E23" i="21"/>
  <c r="U23" i="21"/>
  <c r="W23" i="21"/>
  <c r="Y23" i="21"/>
  <c r="AA23" i="21"/>
  <c r="AC23" i="21"/>
  <c r="AG23" i="21"/>
  <c r="AI23" i="21"/>
  <c r="P23" i="21"/>
  <c r="O23" i="21"/>
  <c r="AL23" i="21"/>
  <c r="AK23" i="21"/>
  <c r="AN23" i="21"/>
  <c r="AM23" i="21"/>
  <c r="AP23" i="21"/>
  <c r="AO23" i="21"/>
  <c r="AR23" i="21"/>
  <c r="AQ23" i="21"/>
  <c r="AT23" i="21"/>
  <c r="AS23" i="21"/>
  <c r="AV23" i="21"/>
  <c r="AU23" i="21"/>
  <c r="AX23" i="21"/>
  <c r="AW23" i="21"/>
  <c r="AH22" i="21"/>
  <c r="AF22" i="21"/>
  <c r="AD22" i="21"/>
  <c r="AB22" i="21"/>
  <c r="Z22" i="21"/>
  <c r="R22" i="21"/>
  <c r="T22" i="21"/>
  <c r="N22" i="21"/>
  <c r="L22" i="21"/>
  <c r="J22" i="21"/>
  <c r="H22" i="21"/>
  <c r="F22" i="21"/>
  <c r="D22" i="21"/>
  <c r="V22" i="21"/>
  <c r="X22" i="21"/>
  <c r="AJ22" i="21"/>
  <c r="AE22" i="21"/>
  <c r="Q22" i="21"/>
  <c r="S22" i="21"/>
  <c r="M22" i="21"/>
  <c r="K22" i="21"/>
  <c r="I22" i="21"/>
  <c r="G22" i="21"/>
  <c r="E22" i="21"/>
  <c r="U22" i="21"/>
  <c r="W22" i="21"/>
  <c r="Y22" i="21"/>
  <c r="AA22" i="21"/>
  <c r="AC22" i="21"/>
  <c r="AG22" i="21"/>
  <c r="AI22" i="21"/>
  <c r="P22" i="21"/>
  <c r="O22" i="21"/>
  <c r="AL22" i="21"/>
  <c r="AK22" i="21"/>
  <c r="AN22" i="21"/>
  <c r="AM22" i="21"/>
  <c r="AP22" i="21"/>
  <c r="AO22" i="21"/>
  <c r="AR22" i="21"/>
  <c r="AQ22" i="21"/>
  <c r="AT22" i="21"/>
  <c r="AS22" i="21"/>
  <c r="AV22" i="21"/>
  <c r="AU22" i="21"/>
  <c r="AX22" i="21"/>
  <c r="AW22" i="21"/>
  <c r="AH21" i="21"/>
  <c r="AF21" i="21"/>
  <c r="AD21" i="21"/>
  <c r="AB21" i="21"/>
  <c r="Z21" i="21"/>
  <c r="R21" i="21"/>
  <c r="T21" i="21"/>
  <c r="N21" i="21"/>
  <c r="L21" i="21"/>
  <c r="J21" i="21"/>
  <c r="H21" i="21"/>
  <c r="F21" i="21"/>
  <c r="D21" i="21"/>
  <c r="V21" i="21"/>
  <c r="X21" i="21"/>
  <c r="AJ21" i="21"/>
  <c r="AE21" i="21"/>
  <c r="Q21" i="21"/>
  <c r="S21" i="21"/>
  <c r="M21" i="21"/>
  <c r="K21" i="21"/>
  <c r="I21" i="21"/>
  <c r="G21" i="21"/>
  <c r="E21" i="21"/>
  <c r="U21" i="21"/>
  <c r="W21" i="21"/>
  <c r="Y21" i="21"/>
  <c r="AA21" i="21"/>
  <c r="AC21" i="21"/>
  <c r="AG21" i="21"/>
  <c r="AI21" i="21"/>
  <c r="P21" i="21"/>
  <c r="O21" i="21"/>
  <c r="AL21" i="21"/>
  <c r="AK21" i="21"/>
  <c r="AN21" i="21"/>
  <c r="AM21" i="21"/>
  <c r="AP21" i="21"/>
  <c r="AO21" i="21"/>
  <c r="AR21" i="21"/>
  <c r="AQ21" i="21"/>
  <c r="AT21" i="21"/>
  <c r="AS21" i="21"/>
  <c r="AV21" i="21"/>
  <c r="AU21" i="21"/>
  <c r="AX21" i="21"/>
  <c r="AW21" i="21"/>
  <c r="AH20" i="21"/>
  <c r="AF20" i="21"/>
  <c r="AD20" i="21"/>
  <c r="AB20" i="21"/>
  <c r="Z20" i="21"/>
  <c r="R20" i="21"/>
  <c r="T20" i="21"/>
  <c r="N20" i="21"/>
  <c r="L20" i="21"/>
  <c r="J20" i="21"/>
  <c r="H20" i="21"/>
  <c r="F20" i="21"/>
  <c r="D20" i="21"/>
  <c r="V20" i="21"/>
  <c r="X20" i="21"/>
  <c r="AJ20" i="21"/>
  <c r="AE20" i="21"/>
  <c r="Q20" i="21"/>
  <c r="S20" i="21"/>
  <c r="M20" i="21"/>
  <c r="K20" i="21"/>
  <c r="I20" i="21"/>
  <c r="G20" i="21"/>
  <c r="E20" i="21"/>
  <c r="U20" i="21"/>
  <c r="W20" i="21"/>
  <c r="Y20" i="21"/>
  <c r="AA20" i="21"/>
  <c r="AC20" i="21"/>
  <c r="AG20" i="21"/>
  <c r="AI20" i="21"/>
  <c r="P20" i="21"/>
  <c r="O20" i="21"/>
  <c r="AL20" i="21"/>
  <c r="AK20" i="21"/>
  <c r="AN20" i="21"/>
  <c r="AM20" i="21"/>
  <c r="AP20" i="21"/>
  <c r="AO20" i="21"/>
  <c r="AR20" i="21"/>
  <c r="AQ20" i="21"/>
  <c r="AT20" i="21"/>
  <c r="AS20" i="21"/>
  <c r="AV20" i="21"/>
  <c r="AU20" i="21"/>
  <c r="AX20" i="21"/>
  <c r="AW20" i="21"/>
  <c r="AH19" i="21"/>
  <c r="AF19" i="21"/>
  <c r="AD19" i="21"/>
  <c r="AB19" i="21"/>
  <c r="Z19" i="21"/>
  <c r="R19" i="21"/>
  <c r="T19" i="21"/>
  <c r="N19" i="21"/>
  <c r="L19" i="21"/>
  <c r="J19" i="21"/>
  <c r="H19" i="21"/>
  <c r="F19" i="21"/>
  <c r="D19" i="21"/>
  <c r="V19" i="21"/>
  <c r="X19" i="21"/>
  <c r="AJ19" i="21"/>
  <c r="AE19" i="21"/>
  <c r="Q19" i="21"/>
  <c r="S19" i="21"/>
  <c r="M19" i="21"/>
  <c r="K19" i="21"/>
  <c r="I19" i="21"/>
  <c r="G19" i="21"/>
  <c r="E19" i="21"/>
  <c r="U19" i="21"/>
  <c r="W19" i="21"/>
  <c r="Y19" i="21"/>
  <c r="AA19" i="21"/>
  <c r="AC19" i="21"/>
  <c r="AG19" i="21"/>
  <c r="AI19" i="21"/>
  <c r="P19" i="21"/>
  <c r="O19" i="21"/>
  <c r="AL19" i="21"/>
  <c r="AK19" i="21"/>
  <c r="AN19" i="21"/>
  <c r="AM19" i="21"/>
  <c r="AP19" i="21"/>
  <c r="AO19" i="21"/>
  <c r="AR19" i="21"/>
  <c r="AQ19" i="21"/>
  <c r="AT19" i="21"/>
  <c r="AS19" i="21"/>
  <c r="AV19" i="21"/>
  <c r="AU19" i="21"/>
  <c r="AX19" i="21"/>
  <c r="AW19" i="21"/>
  <c r="AH18" i="21"/>
  <c r="AF18" i="21"/>
  <c r="AD18" i="21"/>
  <c r="AB18" i="21"/>
  <c r="Z18" i="21"/>
  <c r="R18" i="21"/>
  <c r="T18" i="21"/>
  <c r="N18" i="21"/>
  <c r="L18" i="21"/>
  <c r="J18" i="21"/>
  <c r="H18" i="21"/>
  <c r="F18" i="21"/>
  <c r="D18" i="21"/>
  <c r="V18" i="21"/>
  <c r="X18" i="21"/>
  <c r="AJ18" i="21"/>
  <c r="AE18" i="21"/>
  <c r="Q18" i="21"/>
  <c r="S18" i="21"/>
  <c r="M18" i="21"/>
  <c r="K18" i="21"/>
  <c r="I18" i="21"/>
  <c r="G18" i="21"/>
  <c r="E18" i="21"/>
  <c r="U18" i="21"/>
  <c r="W18" i="21"/>
  <c r="Y18" i="21"/>
  <c r="AA18" i="21"/>
  <c r="AC18" i="21"/>
  <c r="AG18" i="21"/>
  <c r="AI18" i="21"/>
  <c r="P18" i="21"/>
  <c r="O18" i="21"/>
  <c r="AL18" i="21"/>
  <c r="AK18" i="21"/>
  <c r="AN18" i="21"/>
  <c r="AM18" i="21"/>
  <c r="AP18" i="21"/>
  <c r="AO18" i="21"/>
  <c r="AR18" i="21"/>
  <c r="AQ18" i="21"/>
  <c r="AT18" i="21"/>
  <c r="AS18" i="21"/>
  <c r="AV18" i="21"/>
  <c r="AU18" i="21"/>
  <c r="AX18" i="21"/>
  <c r="AW18" i="21"/>
  <c r="AH17" i="21"/>
  <c r="AF17" i="21"/>
  <c r="AD17" i="21"/>
  <c r="AB17" i="21"/>
  <c r="Z17" i="21"/>
  <c r="R17" i="21"/>
  <c r="T17" i="21"/>
  <c r="N17" i="21"/>
  <c r="L17" i="21"/>
  <c r="J17" i="21"/>
  <c r="H17" i="21"/>
  <c r="F17" i="21"/>
  <c r="D17" i="21"/>
  <c r="V17" i="21"/>
  <c r="X17" i="21"/>
  <c r="AJ17" i="21"/>
  <c r="AE17" i="21"/>
  <c r="Q17" i="21"/>
  <c r="S17" i="21"/>
  <c r="M17" i="21"/>
  <c r="K17" i="21"/>
  <c r="I17" i="21"/>
  <c r="G17" i="21"/>
  <c r="E17" i="21"/>
  <c r="U17" i="21"/>
  <c r="W17" i="21"/>
  <c r="Y17" i="21"/>
  <c r="AA17" i="21"/>
  <c r="AC17" i="21"/>
  <c r="AG17" i="21"/>
  <c r="AI17" i="21"/>
  <c r="P17" i="21"/>
  <c r="O17" i="21"/>
  <c r="AL17" i="21"/>
  <c r="AK17" i="21"/>
  <c r="AN17" i="21"/>
  <c r="AM17" i="21"/>
  <c r="AP17" i="21"/>
  <c r="AO17" i="21"/>
  <c r="AR17" i="21"/>
  <c r="AQ17" i="21"/>
  <c r="AT17" i="21"/>
  <c r="AS17" i="21"/>
  <c r="AV17" i="21"/>
  <c r="AU17" i="21"/>
  <c r="AX17" i="21"/>
  <c r="AW17" i="21"/>
  <c r="AH16" i="21"/>
  <c r="AF16" i="21"/>
  <c r="AD16" i="21"/>
  <c r="AB16" i="21"/>
  <c r="Z16" i="21"/>
  <c r="R16" i="21"/>
  <c r="T16" i="21"/>
  <c r="N16" i="21"/>
  <c r="L16" i="21"/>
  <c r="J16" i="21"/>
  <c r="H16" i="21"/>
  <c r="F16" i="21"/>
  <c r="D16" i="21"/>
  <c r="V16" i="21"/>
  <c r="X16" i="21"/>
  <c r="AJ16" i="21"/>
  <c r="AE16" i="21"/>
  <c r="Q16" i="21"/>
  <c r="S16" i="21"/>
  <c r="M16" i="21"/>
  <c r="K16" i="21"/>
  <c r="I16" i="21"/>
  <c r="G16" i="21"/>
  <c r="E16" i="21"/>
  <c r="U16" i="21"/>
  <c r="W16" i="21"/>
  <c r="Y16" i="21"/>
  <c r="AA16" i="21"/>
  <c r="AC16" i="21"/>
  <c r="AG16" i="21"/>
  <c r="AI16" i="21"/>
  <c r="P16" i="21"/>
  <c r="O16" i="21"/>
  <c r="AL16" i="21"/>
  <c r="AK16" i="21"/>
  <c r="AN16" i="21"/>
  <c r="AM16" i="21"/>
  <c r="AP16" i="21"/>
  <c r="AO16" i="21"/>
  <c r="AR16" i="21"/>
  <c r="AQ16" i="21"/>
  <c r="AT16" i="21"/>
  <c r="AS16" i="21"/>
  <c r="AV16" i="21"/>
  <c r="AU16" i="21"/>
  <c r="AX16" i="21"/>
  <c r="AW16" i="21"/>
  <c r="AH15" i="21"/>
  <c r="AF15" i="21"/>
  <c r="AD15" i="21"/>
  <c r="AB15" i="21"/>
  <c r="Z15" i="21"/>
  <c r="R15" i="21"/>
  <c r="T15" i="21"/>
  <c r="N15" i="21"/>
  <c r="L15" i="21"/>
  <c r="J15" i="21"/>
  <c r="H15" i="21"/>
  <c r="F15" i="21"/>
  <c r="D15" i="21"/>
  <c r="V15" i="21"/>
  <c r="X15" i="21"/>
  <c r="AJ15" i="21"/>
  <c r="AE15" i="21"/>
  <c r="Q15" i="21"/>
  <c r="S15" i="21"/>
  <c r="M15" i="21"/>
  <c r="K15" i="21"/>
  <c r="I15" i="21"/>
  <c r="G15" i="21"/>
  <c r="E15" i="21"/>
  <c r="U15" i="21"/>
  <c r="W15" i="21"/>
  <c r="Y15" i="21"/>
  <c r="AA15" i="21"/>
  <c r="AC15" i="21"/>
  <c r="AG15" i="21"/>
  <c r="AI15" i="21"/>
  <c r="P15" i="21"/>
  <c r="O15" i="21"/>
  <c r="AL15" i="21"/>
  <c r="AK15" i="21"/>
  <c r="AN15" i="21"/>
  <c r="AM15" i="21"/>
  <c r="AP15" i="21"/>
  <c r="AO15" i="21"/>
  <c r="AR15" i="21"/>
  <c r="AQ15" i="21"/>
  <c r="AT15" i="21"/>
  <c r="AS15" i="21"/>
  <c r="AV15" i="21"/>
  <c r="AU15" i="21"/>
  <c r="AX15" i="21"/>
  <c r="AW15" i="21"/>
  <c r="AH14" i="21"/>
  <c r="AF14" i="21"/>
  <c r="AD14" i="21"/>
  <c r="AB14" i="21"/>
  <c r="Z14" i="21"/>
  <c r="R14" i="21"/>
  <c r="T14" i="21"/>
  <c r="N14" i="21"/>
  <c r="L14" i="21"/>
  <c r="J14" i="21"/>
  <c r="H14" i="21"/>
  <c r="F14" i="21"/>
  <c r="D14" i="21"/>
  <c r="V14" i="21"/>
  <c r="X14" i="21"/>
  <c r="AJ14" i="21"/>
  <c r="AE14" i="21"/>
  <c r="Q14" i="21"/>
  <c r="S14" i="21"/>
  <c r="M14" i="21"/>
  <c r="K14" i="21"/>
  <c r="I14" i="21"/>
  <c r="G14" i="21"/>
  <c r="E14" i="21"/>
  <c r="U14" i="21"/>
  <c r="W14" i="21"/>
  <c r="Y14" i="21"/>
  <c r="AA14" i="21"/>
  <c r="AC14" i="21"/>
  <c r="AG14" i="21"/>
  <c r="AI14" i="21"/>
  <c r="P14" i="21"/>
  <c r="O14" i="21"/>
  <c r="AL14" i="21"/>
  <c r="AK14" i="21"/>
  <c r="AN14" i="21"/>
  <c r="AM14" i="21"/>
  <c r="AP14" i="21"/>
  <c r="AO14" i="21"/>
  <c r="AR14" i="21"/>
  <c r="AQ14" i="21"/>
  <c r="AT14" i="21"/>
  <c r="AS14" i="21"/>
  <c r="AV14" i="21"/>
  <c r="AU14" i="21"/>
  <c r="AX14" i="21"/>
  <c r="AW14" i="21"/>
  <c r="AH13" i="21"/>
  <c r="AF13" i="21"/>
  <c r="AD13" i="21"/>
  <c r="AB13" i="21"/>
  <c r="Z13" i="21"/>
  <c r="R13" i="21"/>
  <c r="T13" i="21"/>
  <c r="N13" i="21"/>
  <c r="L13" i="21"/>
  <c r="J13" i="21"/>
  <c r="H13" i="21"/>
  <c r="F13" i="21"/>
  <c r="D13" i="21"/>
  <c r="V13" i="21"/>
  <c r="X13" i="21"/>
  <c r="AJ13" i="21"/>
  <c r="AE13" i="21"/>
  <c r="Q13" i="21"/>
  <c r="S13" i="21"/>
  <c r="M13" i="21"/>
  <c r="K13" i="21"/>
  <c r="I13" i="21"/>
  <c r="G13" i="21"/>
  <c r="E13" i="21"/>
  <c r="U13" i="21"/>
  <c r="W13" i="21"/>
  <c r="Y13" i="21"/>
  <c r="AA13" i="21"/>
  <c r="AC13" i="21"/>
  <c r="AG13" i="21"/>
  <c r="AI13" i="21"/>
  <c r="P13" i="21"/>
  <c r="O13" i="21"/>
  <c r="AL13" i="21"/>
  <c r="AK13" i="21"/>
  <c r="AN13" i="21"/>
  <c r="AM13" i="21"/>
  <c r="AP13" i="21"/>
  <c r="AO13" i="21"/>
  <c r="AR13" i="21"/>
  <c r="AQ13" i="21"/>
  <c r="AT13" i="21"/>
  <c r="AS13" i="21"/>
  <c r="AV13" i="21"/>
  <c r="AU13" i="21"/>
  <c r="AX13" i="21"/>
  <c r="AW13" i="21"/>
  <c r="AH12" i="21"/>
  <c r="AF12" i="21"/>
  <c r="AD12" i="21"/>
  <c r="AB12" i="21"/>
  <c r="Z12" i="21"/>
  <c r="R12" i="21"/>
  <c r="T12" i="21"/>
  <c r="N12" i="21"/>
  <c r="L12" i="21"/>
  <c r="J12" i="21"/>
  <c r="H12" i="21"/>
  <c r="F12" i="21"/>
  <c r="D12" i="21"/>
  <c r="V12" i="21"/>
  <c r="X12" i="21"/>
  <c r="AJ12" i="21"/>
  <c r="AE12" i="21"/>
  <c r="Q12" i="21"/>
  <c r="S12" i="21"/>
  <c r="M12" i="21"/>
  <c r="K12" i="21"/>
  <c r="I12" i="21"/>
  <c r="G12" i="21"/>
  <c r="E12" i="21"/>
  <c r="U12" i="21"/>
  <c r="W12" i="21"/>
  <c r="Y12" i="21"/>
  <c r="AA12" i="21"/>
  <c r="AC12" i="21"/>
  <c r="AG12" i="21"/>
  <c r="AI12" i="21"/>
  <c r="P12" i="21"/>
  <c r="O12" i="21"/>
  <c r="AL12" i="21"/>
  <c r="AK12" i="21"/>
  <c r="AN12" i="21"/>
  <c r="AM12" i="21"/>
  <c r="AP12" i="21"/>
  <c r="AO12" i="21"/>
  <c r="AR12" i="21"/>
  <c r="AQ12" i="21"/>
  <c r="AT12" i="21"/>
  <c r="AS12" i="21"/>
  <c r="AV12" i="21"/>
  <c r="AU12" i="21"/>
  <c r="AX12" i="21"/>
  <c r="AW12" i="21"/>
  <c r="AH11" i="21"/>
  <c r="AF11" i="21"/>
  <c r="AD11" i="21"/>
  <c r="AB11" i="21"/>
  <c r="Z11" i="21"/>
  <c r="R11" i="21"/>
  <c r="T11" i="21"/>
  <c r="N11" i="21"/>
  <c r="L11" i="21"/>
  <c r="J11" i="21"/>
  <c r="H11" i="21"/>
  <c r="F11" i="21"/>
  <c r="D11" i="21"/>
  <c r="V11" i="21"/>
  <c r="X11" i="21"/>
  <c r="AJ11" i="21"/>
  <c r="AE11" i="21"/>
  <c r="Q11" i="21"/>
  <c r="S11" i="21"/>
  <c r="M11" i="21"/>
  <c r="K11" i="21"/>
  <c r="I11" i="21"/>
  <c r="G11" i="21"/>
  <c r="E11" i="21"/>
  <c r="U11" i="21"/>
  <c r="W11" i="21"/>
  <c r="Y11" i="21"/>
  <c r="AA11" i="21"/>
  <c r="AC11" i="21"/>
  <c r="AG11" i="21"/>
  <c r="AI11" i="21"/>
  <c r="P11" i="21"/>
  <c r="O11" i="21"/>
  <c r="AL11" i="21"/>
  <c r="AK11" i="21"/>
  <c r="AN11" i="21"/>
  <c r="AM11" i="21"/>
  <c r="AP11" i="21"/>
  <c r="AO11" i="21"/>
  <c r="AR11" i="21"/>
  <c r="AQ11" i="21"/>
  <c r="AT11" i="21"/>
  <c r="AS11" i="21"/>
  <c r="AV11" i="21"/>
  <c r="AU11" i="21"/>
  <c r="AX11" i="21"/>
  <c r="AW11" i="21"/>
  <c r="AH10" i="21"/>
  <c r="AF10" i="21"/>
  <c r="AD10" i="21"/>
  <c r="AB10" i="21"/>
  <c r="Z10" i="21"/>
  <c r="R10" i="21"/>
  <c r="T10" i="21"/>
  <c r="N10" i="21"/>
  <c r="L10" i="21"/>
  <c r="J10" i="21"/>
  <c r="H10" i="21"/>
  <c r="F10" i="21"/>
  <c r="D10" i="21"/>
  <c r="V10" i="21"/>
  <c r="X10" i="21"/>
  <c r="AJ10" i="21"/>
  <c r="AE10" i="21"/>
  <c r="Q10" i="21"/>
  <c r="S10" i="21"/>
  <c r="M10" i="21"/>
  <c r="K10" i="21"/>
  <c r="I10" i="21"/>
  <c r="G10" i="21"/>
  <c r="E10" i="21"/>
  <c r="U10" i="21"/>
  <c r="W10" i="21"/>
  <c r="Y10" i="21"/>
  <c r="AA10" i="21"/>
  <c r="AC10" i="21"/>
  <c r="AG10" i="21"/>
  <c r="AI10" i="21"/>
  <c r="P10" i="21"/>
  <c r="O10" i="21"/>
  <c r="AL10" i="21"/>
  <c r="AK10" i="21"/>
  <c r="AN10" i="21"/>
  <c r="AM10" i="21"/>
  <c r="AP10" i="21"/>
  <c r="AO10" i="21"/>
  <c r="AR10" i="21"/>
  <c r="AQ10" i="21"/>
  <c r="AT10" i="21"/>
  <c r="AS10" i="21"/>
  <c r="AV10" i="21"/>
  <c r="AU10" i="21"/>
  <c r="AX10" i="21"/>
  <c r="AW10" i="21"/>
  <c r="AH9" i="21"/>
  <c r="AF9" i="21"/>
  <c r="AD9" i="21"/>
  <c r="AB9" i="21"/>
  <c r="Z9" i="21"/>
  <c r="R9" i="21"/>
  <c r="T9" i="21"/>
  <c r="N9" i="21"/>
  <c r="L9" i="21"/>
  <c r="J9" i="21"/>
  <c r="H9" i="21"/>
  <c r="F9" i="21"/>
  <c r="D9" i="21"/>
  <c r="V9" i="21"/>
  <c r="X9" i="21"/>
  <c r="AJ9" i="21"/>
  <c r="AE9" i="21"/>
  <c r="Q9" i="21"/>
  <c r="S9" i="21"/>
  <c r="M9" i="21"/>
  <c r="K9" i="21"/>
  <c r="I9" i="21"/>
  <c r="G9" i="21"/>
  <c r="E9" i="21"/>
  <c r="U9" i="21"/>
  <c r="W9" i="21"/>
  <c r="Y9" i="21"/>
  <c r="AA9" i="21"/>
  <c r="AC9" i="21"/>
  <c r="AG9" i="21"/>
  <c r="AI9" i="21"/>
  <c r="P9" i="21"/>
  <c r="O9" i="21"/>
  <c r="AL9" i="21"/>
  <c r="AK9" i="21"/>
  <c r="AN9" i="21"/>
  <c r="AM9" i="21"/>
  <c r="AP9" i="21"/>
  <c r="AO9" i="21"/>
  <c r="AR9" i="21"/>
  <c r="AQ9" i="21"/>
  <c r="AT9" i="21"/>
  <c r="AS9" i="21"/>
  <c r="AV9" i="21"/>
  <c r="AU9" i="21"/>
  <c r="AX9" i="21"/>
  <c r="AW9" i="21"/>
  <c r="AH8" i="21"/>
  <c r="AF8" i="21"/>
  <c r="AD8" i="21"/>
  <c r="AB8" i="21"/>
  <c r="Z8" i="21"/>
  <c r="R8" i="21"/>
  <c r="T8" i="21"/>
  <c r="N8" i="21"/>
  <c r="L8" i="21"/>
  <c r="J8" i="21"/>
  <c r="H8" i="21"/>
  <c r="F8" i="21"/>
  <c r="D8" i="21"/>
  <c r="V8" i="21"/>
  <c r="X8" i="21"/>
  <c r="AJ8" i="21"/>
  <c r="AE8" i="21"/>
  <c r="Q8" i="21"/>
  <c r="S8" i="21"/>
  <c r="M8" i="21"/>
  <c r="K8" i="21"/>
  <c r="I8" i="21"/>
  <c r="G8" i="21"/>
  <c r="E8" i="21"/>
  <c r="U8" i="21"/>
  <c r="W8" i="21"/>
  <c r="Y8" i="21"/>
  <c r="AA8" i="21"/>
  <c r="AC8" i="21"/>
  <c r="AG8" i="21"/>
  <c r="AI8" i="21"/>
  <c r="P8" i="21"/>
  <c r="O8" i="21"/>
  <c r="AL8" i="21"/>
  <c r="AK8" i="21"/>
  <c r="AN8" i="21"/>
  <c r="AM8" i="21"/>
  <c r="AP8" i="21"/>
  <c r="AO8" i="21"/>
  <c r="AR8" i="21"/>
  <c r="AQ8" i="21"/>
  <c r="AT8" i="21"/>
  <c r="AS8" i="21"/>
  <c r="AV8" i="21"/>
  <c r="AU8" i="21"/>
  <c r="AX8" i="21"/>
  <c r="AW8" i="21"/>
  <c r="AH7" i="21"/>
  <c r="AF7" i="21"/>
  <c r="AD7" i="21"/>
  <c r="AB7" i="21"/>
  <c r="Z7" i="21"/>
  <c r="R7" i="21"/>
  <c r="T7" i="21"/>
  <c r="N7" i="21"/>
  <c r="L7" i="21"/>
  <c r="J7" i="21"/>
  <c r="H7" i="21"/>
  <c r="F7" i="21"/>
  <c r="D7" i="21"/>
  <c r="V7" i="21"/>
  <c r="X7" i="21"/>
  <c r="AJ7" i="21"/>
  <c r="AE7" i="21"/>
  <c r="Q7" i="21"/>
  <c r="S7" i="21"/>
  <c r="M7" i="21"/>
  <c r="K7" i="21"/>
  <c r="I7" i="21"/>
  <c r="G7" i="21"/>
  <c r="E7" i="21"/>
  <c r="U7" i="21"/>
  <c r="W7" i="21"/>
  <c r="Y7" i="21"/>
  <c r="AA7" i="21"/>
  <c r="AC7" i="21"/>
  <c r="AG7" i="21"/>
  <c r="AI7" i="21"/>
  <c r="P7" i="21"/>
  <c r="O7" i="21"/>
  <c r="AL7" i="21"/>
  <c r="AK7" i="21"/>
  <c r="AN7" i="21"/>
  <c r="AM7" i="21"/>
  <c r="AP7" i="21"/>
  <c r="AO7" i="21"/>
  <c r="AR7" i="21"/>
  <c r="AQ7" i="21"/>
  <c r="AT7" i="21"/>
  <c r="AS7" i="21"/>
  <c r="AV7" i="21"/>
  <c r="AU7" i="21"/>
  <c r="AX7" i="21"/>
  <c r="AW7" i="21"/>
  <c r="AH6" i="21"/>
  <c r="AF6" i="21"/>
  <c r="AD6" i="21"/>
  <c r="AB6" i="21"/>
  <c r="Z6" i="21"/>
  <c r="R6" i="21"/>
  <c r="T6" i="21"/>
  <c r="N6" i="21"/>
  <c r="L6" i="21"/>
  <c r="J6" i="21"/>
  <c r="H6" i="21"/>
  <c r="F6" i="21"/>
  <c r="D6" i="21"/>
  <c r="V6" i="21"/>
  <c r="X6" i="21"/>
  <c r="AJ6" i="21"/>
  <c r="AE6" i="21"/>
  <c r="Q6" i="21"/>
  <c r="S6" i="21"/>
  <c r="M6" i="21"/>
  <c r="K6" i="21"/>
  <c r="I6" i="21"/>
  <c r="G6" i="21"/>
  <c r="E6" i="21"/>
  <c r="U6" i="21"/>
  <c r="W6" i="21"/>
  <c r="Y6" i="21"/>
  <c r="AA6" i="21"/>
  <c r="AC6" i="21"/>
  <c r="AG6" i="21"/>
  <c r="AI6" i="21"/>
  <c r="P6" i="21"/>
  <c r="O6" i="21"/>
  <c r="AL6" i="21"/>
  <c r="AK6" i="21"/>
  <c r="AN6" i="21"/>
  <c r="AM6" i="21"/>
  <c r="AP6" i="21"/>
  <c r="AO6" i="21"/>
  <c r="AR6" i="21"/>
  <c r="AQ6" i="21"/>
  <c r="AT6" i="21"/>
  <c r="AS6" i="21"/>
  <c r="AV6" i="21"/>
  <c r="AU6" i="21"/>
  <c r="AX6" i="21"/>
  <c r="AW6" i="21"/>
  <c r="AH5" i="21"/>
  <c r="AF5" i="21"/>
  <c r="AD5" i="21"/>
  <c r="AB5" i="21"/>
  <c r="Z5" i="21"/>
  <c r="R5" i="21"/>
  <c r="T5" i="21"/>
  <c r="N5" i="21"/>
  <c r="L5" i="21"/>
  <c r="J5" i="21"/>
  <c r="H5" i="21"/>
  <c r="F5" i="21"/>
  <c r="D5" i="21"/>
  <c r="V5" i="21"/>
  <c r="X5" i="21"/>
  <c r="AJ5" i="21"/>
  <c r="AE5" i="21"/>
  <c r="Q5" i="21"/>
  <c r="S5" i="21"/>
  <c r="M5" i="21"/>
  <c r="K5" i="21"/>
  <c r="I5" i="21"/>
  <c r="G5" i="21"/>
  <c r="E5" i="21"/>
  <c r="U5" i="21"/>
  <c r="W5" i="21"/>
  <c r="Y5" i="21"/>
  <c r="AA5" i="21"/>
  <c r="AC5" i="21"/>
  <c r="AG5" i="21"/>
  <c r="AI5" i="21"/>
  <c r="P5" i="21"/>
  <c r="O5" i="21"/>
  <c r="AL5" i="21"/>
  <c r="AK5" i="21"/>
  <c r="AN5" i="21"/>
  <c r="AM5" i="21"/>
  <c r="AP5" i="21"/>
  <c r="AO5" i="21"/>
  <c r="AR5" i="21"/>
  <c r="AQ5" i="21"/>
  <c r="AT5" i="21"/>
  <c r="AS5" i="21"/>
  <c r="AV5" i="21"/>
  <c r="AU5" i="21"/>
  <c r="AX5" i="21"/>
  <c r="AW5" i="21"/>
  <c r="AW35" i="21"/>
  <c r="AX35" i="21"/>
  <c r="EP2" i="26"/>
  <c r="EQ2" i="26"/>
  <c r="ER2" i="26"/>
  <c r="EP3" i="26"/>
  <c r="EQ3" i="26"/>
  <c r="ER3" i="26"/>
  <c r="EP4" i="26"/>
  <c r="EQ4" i="26"/>
  <c r="ER4" i="26"/>
  <c r="EN2" i="26"/>
  <c r="BA97" i="32"/>
  <c r="BA95" i="32"/>
  <c r="EP42" i="1"/>
  <c r="EO42" i="1"/>
  <c r="S18" i="34"/>
  <c r="S19" i="34" s="1"/>
  <c r="P39" i="34"/>
  <c r="P40" i="34"/>
  <c r="P41" i="34"/>
  <c r="P42" i="34"/>
  <c r="P43" i="34"/>
  <c r="P44" i="34"/>
  <c r="P45" i="34"/>
  <c r="P46" i="34"/>
  <c r="P47" i="34"/>
  <c r="P48" i="34"/>
  <c r="P49" i="34"/>
  <c r="P50" i="34"/>
  <c r="P51" i="34"/>
  <c r="P52" i="34"/>
  <c r="P53" i="34"/>
  <c r="P54" i="34"/>
  <c r="P55" i="34"/>
  <c r="P56" i="34"/>
  <c r="P57" i="34"/>
  <c r="P58" i="34"/>
  <c r="P59" i="34"/>
  <c r="P60" i="34"/>
  <c r="P61" i="34"/>
  <c r="P62" i="34"/>
  <c r="P63" i="34"/>
  <c r="P64" i="34"/>
  <c r="Q58" i="34"/>
  <c r="S58" i="34"/>
  <c r="U58" i="34"/>
  <c r="J5" i="19"/>
  <c r="L5" i="19"/>
  <c r="N5" i="19"/>
  <c r="P5" i="19"/>
  <c r="O5" i="19"/>
  <c r="M5" i="19"/>
  <c r="K5" i="19"/>
  <c r="I5" i="19"/>
  <c r="AJ5" i="20"/>
  <c r="AH5" i="20"/>
  <c r="BN31" i="21"/>
  <c r="AH35" i="21"/>
  <c r="AG35" i="21"/>
  <c r="AB35" i="21"/>
  <c r="AA35" i="21"/>
  <c r="Z35" i="21"/>
  <c r="Y35" i="21"/>
  <c r="X35" i="21"/>
  <c r="W35" i="21"/>
  <c r="L35" i="21"/>
  <c r="K35" i="21"/>
  <c r="J35" i="21"/>
  <c r="I35" i="21"/>
  <c r="D35" i="21"/>
  <c r="N35" i="21"/>
  <c r="M35" i="21"/>
  <c r="P35" i="21"/>
  <c r="O35" i="21"/>
  <c r="AP35" i="21"/>
  <c r="AO35" i="21"/>
  <c r="AV35" i="21"/>
  <c r="AU35" i="21"/>
  <c r="AF35" i="21"/>
  <c r="AD35" i="21"/>
  <c r="R35" i="21"/>
  <c r="T35" i="21"/>
  <c r="H35" i="21"/>
  <c r="F35" i="21"/>
  <c r="V35" i="21"/>
  <c r="AJ35" i="21"/>
  <c r="AE35" i="21"/>
  <c r="Q35" i="21"/>
  <c r="S35" i="21"/>
  <c r="G35" i="21"/>
  <c r="E35" i="21"/>
  <c r="U35" i="21"/>
  <c r="AC35" i="21"/>
  <c r="AI35" i="21"/>
  <c r="AL35" i="21"/>
  <c r="AK35" i="21"/>
  <c r="AN35" i="21"/>
  <c r="AM35" i="21"/>
  <c r="AR35" i="21"/>
  <c r="AQ35" i="21"/>
  <c r="AT35" i="21"/>
  <c r="AS35" i="21"/>
  <c r="AZ97" i="32"/>
  <c r="BA98" i="32"/>
  <c r="AZ98" i="32"/>
  <c r="BA94" i="32"/>
  <c r="BA96" i="32"/>
  <c r="BA88" i="32"/>
  <c r="BA89" i="32"/>
  <c r="BA90" i="32"/>
  <c r="BA91" i="32"/>
  <c r="J137" i="33"/>
  <c r="D4" i="30"/>
  <c r="D28" i="30" s="1"/>
  <c r="E28" i="30" s="1"/>
  <c r="F28" i="30" s="1"/>
  <c r="G28" i="30" s="1"/>
  <c r="H28" i="30" s="1"/>
  <c r="I28" i="30" s="1"/>
  <c r="J28" i="30" s="1"/>
  <c r="K28" i="30" s="1"/>
  <c r="L28" i="30" s="1"/>
  <c r="M28" i="30" s="1"/>
  <c r="N28" i="30" s="1"/>
  <c r="O28" i="30" s="1"/>
  <c r="P28" i="30" s="1"/>
  <c r="Q28" i="30" s="1"/>
  <c r="R28" i="30" s="1"/>
  <c r="S28" i="30" s="1"/>
  <c r="T28" i="30" s="1"/>
  <c r="U28" i="30" s="1"/>
  <c r="V28" i="30" s="1"/>
  <c r="W28" i="30" s="1"/>
  <c r="X28" i="30" s="1"/>
  <c r="Y28" i="30" s="1"/>
  <c r="Z28" i="30" s="1"/>
  <c r="AA28" i="30" s="1"/>
  <c r="AB28" i="30" s="1"/>
  <c r="AC28" i="30" s="1"/>
  <c r="AD28" i="30" s="1"/>
  <c r="AE28" i="30" s="1"/>
  <c r="AF28" i="30" s="1"/>
  <c r="AG28" i="30" s="1"/>
  <c r="AH28" i="30" s="1"/>
  <c r="C9" i="31"/>
  <c r="AG8" i="19"/>
  <c r="AG5" i="19"/>
  <c r="AL5" i="19" s="1"/>
  <c r="AH37" i="19"/>
  <c r="F36" i="29"/>
  <c r="E36" i="29" s="1"/>
  <c r="Y6" i="28"/>
  <c r="Y7" i="28"/>
  <c r="Y8" i="28"/>
  <c r="Y9" i="28"/>
  <c r="Y10" i="28"/>
  <c r="Y11" i="28"/>
  <c r="Y12" i="28"/>
  <c r="Y13" i="28"/>
  <c r="Y14" i="28"/>
  <c r="Y15" i="28"/>
  <c r="Y16" i="28"/>
  <c r="Y17" i="28"/>
  <c r="Y18" i="28"/>
  <c r="Y19" i="28"/>
  <c r="Y20" i="28"/>
  <c r="Y21" i="28"/>
  <c r="Y22" i="28"/>
  <c r="Y23" i="28"/>
  <c r="Y24" i="28"/>
  <c r="Y25" i="28"/>
  <c r="Y26" i="28"/>
  <c r="Y27" i="28"/>
  <c r="Y28" i="28"/>
  <c r="Y29" i="28"/>
  <c r="Y30" i="28"/>
  <c r="Y31" i="28"/>
  <c r="Y32" i="28"/>
  <c r="Y33" i="28"/>
  <c r="Y34" i="28"/>
  <c r="Y35" i="28"/>
  <c r="Y5" i="28"/>
  <c r="EL42" i="1"/>
  <c r="EK42" i="1"/>
  <c r="EJ42" i="1"/>
  <c r="EI42" i="1"/>
  <c r="Q54" i="34"/>
  <c r="S54" i="34"/>
  <c r="U54" i="34"/>
  <c r="AH6" i="20"/>
  <c r="AH7" i="20"/>
  <c r="AH8" i="20"/>
  <c r="AH9" i="20"/>
  <c r="AH10" i="20"/>
  <c r="AH11" i="20"/>
  <c r="AH12" i="20"/>
  <c r="AH13" i="20"/>
  <c r="AH14" i="20"/>
  <c r="AH15" i="20"/>
  <c r="AH16" i="20"/>
  <c r="AH17" i="20"/>
  <c r="AH18" i="20"/>
  <c r="AH19" i="20"/>
  <c r="AH20" i="20"/>
  <c r="AH21" i="20"/>
  <c r="AH22" i="20"/>
  <c r="AH23" i="20"/>
  <c r="AH24" i="20"/>
  <c r="AH25" i="20"/>
  <c r="AH26" i="20"/>
  <c r="AH27" i="20"/>
  <c r="AH28" i="20"/>
  <c r="AH29" i="20"/>
  <c r="AH30" i="20"/>
  <c r="AH31" i="20"/>
  <c r="AH32" i="20"/>
  <c r="AH33" i="20"/>
  <c r="AH34" i="20"/>
  <c r="AH35" i="20"/>
  <c r="AJ6" i="20"/>
  <c r="AJ7" i="20"/>
  <c r="AJ8" i="20"/>
  <c r="AJ9" i="20"/>
  <c r="AJ10" i="20"/>
  <c r="AJ11" i="20"/>
  <c r="AJ12" i="20"/>
  <c r="AJ13" i="20"/>
  <c r="AJ14" i="20"/>
  <c r="AJ15" i="20"/>
  <c r="AJ16" i="20"/>
  <c r="AJ17" i="20"/>
  <c r="AJ18" i="20"/>
  <c r="AJ19" i="20"/>
  <c r="AJ20" i="20"/>
  <c r="AJ21" i="20"/>
  <c r="AJ22" i="20"/>
  <c r="AJ23" i="20"/>
  <c r="AJ24" i="20"/>
  <c r="AJ25" i="20"/>
  <c r="AJ26" i="20"/>
  <c r="AJ27" i="20"/>
  <c r="AJ28" i="20"/>
  <c r="AJ29" i="20"/>
  <c r="AJ30" i="20"/>
  <c r="AJ31" i="20"/>
  <c r="AJ32" i="20"/>
  <c r="AJ33" i="20"/>
  <c r="AJ34" i="20"/>
  <c r="AJ35" i="20"/>
  <c r="AG11" i="19"/>
  <c r="AL11" i="19" s="1"/>
  <c r="I69" i="28"/>
  <c r="J69" i="28"/>
  <c r="AZ94" i="32"/>
  <c r="AZ95" i="32"/>
  <c r="AZ96" i="32"/>
  <c r="AZ89" i="32"/>
  <c r="AZ90" i="32"/>
  <c r="AZ91" i="32"/>
  <c r="AZ88" i="32"/>
  <c r="EH2" i="26"/>
  <c r="EK2" i="26"/>
  <c r="EL2" i="26"/>
  <c r="EM2" i="26"/>
  <c r="EO2" i="26"/>
  <c r="EL3" i="26"/>
  <c r="EM3" i="26"/>
  <c r="EN3" i="26"/>
  <c r="EO3" i="26"/>
  <c r="EL4" i="26"/>
  <c r="EM4" i="26"/>
  <c r="EN4" i="26"/>
  <c r="EO4" i="26"/>
  <c r="D13" i="30"/>
  <c r="E13" i="30" s="1"/>
  <c r="F13" i="30" s="1"/>
  <c r="G13" i="30" s="1"/>
  <c r="H13" i="30" s="1"/>
  <c r="I13" i="30" s="1"/>
  <c r="J13" i="30" s="1"/>
  <c r="K13" i="30" s="1"/>
  <c r="L13" i="30" s="1"/>
  <c r="M13" i="30" s="1"/>
  <c r="N13" i="30" s="1"/>
  <c r="O13" i="30" s="1"/>
  <c r="P13" i="30" s="1"/>
  <c r="Q13" i="30" s="1"/>
  <c r="R13" i="30" s="1"/>
  <c r="S13" i="30" s="1"/>
  <c r="T13" i="30" s="1"/>
  <c r="U13" i="30" s="1"/>
  <c r="V13" i="30" s="1"/>
  <c r="W13" i="30" s="1"/>
  <c r="X13" i="30" s="1"/>
  <c r="Y13" i="30" s="1"/>
  <c r="Z13" i="30" s="1"/>
  <c r="AA13" i="30" s="1"/>
  <c r="AB13" i="30" s="1"/>
  <c r="AC13" i="30" s="1"/>
  <c r="AD13" i="30" s="1"/>
  <c r="AE13" i="30" s="1"/>
  <c r="AF13" i="30" s="1"/>
  <c r="AG13" i="30" s="1"/>
  <c r="AH13" i="30" s="1"/>
  <c r="D20" i="30"/>
  <c r="E20" i="30" s="1"/>
  <c r="F20" i="30" s="1"/>
  <c r="G20" i="30" s="1"/>
  <c r="H20" i="30" s="1"/>
  <c r="I20" i="30" s="1"/>
  <c r="J20" i="30" s="1"/>
  <c r="K20" i="30" s="1"/>
  <c r="L20" i="30" s="1"/>
  <c r="M20" i="30" s="1"/>
  <c r="N20" i="30" s="1"/>
  <c r="O20" i="30" s="1"/>
  <c r="P20" i="30" s="1"/>
  <c r="Q20" i="30" s="1"/>
  <c r="R20" i="30" s="1"/>
  <c r="S20" i="30" s="1"/>
  <c r="T20" i="30" s="1"/>
  <c r="U20" i="30" s="1"/>
  <c r="V20" i="30" s="1"/>
  <c r="W20" i="30" s="1"/>
  <c r="X20" i="30" s="1"/>
  <c r="Y20" i="30" s="1"/>
  <c r="Z20" i="30" s="1"/>
  <c r="AA20" i="30" s="1"/>
  <c r="AB20" i="30" s="1"/>
  <c r="AC20" i="30" s="1"/>
  <c r="AD20" i="30" s="1"/>
  <c r="AE20" i="30" s="1"/>
  <c r="AF20" i="30" s="1"/>
  <c r="AG20" i="30" s="1"/>
  <c r="AH20" i="30" s="1"/>
  <c r="N42" i="1"/>
  <c r="M42" i="1"/>
  <c r="EC42" i="1"/>
  <c r="ED42" i="1"/>
  <c r="EA42" i="1"/>
  <c r="AY96" i="32"/>
  <c r="AY98" i="32"/>
  <c r="AY94" i="32"/>
  <c r="AY95" i="32"/>
  <c r="AY97" i="32"/>
  <c r="AY88" i="32"/>
  <c r="AY89" i="32"/>
  <c r="AY90" i="32"/>
  <c r="AY91" i="32"/>
  <c r="AQ56" i="32"/>
  <c r="J138" i="33"/>
  <c r="J139" i="33"/>
  <c r="AX98" i="32"/>
  <c r="AX94" i="32"/>
  <c r="AX95" i="32"/>
  <c r="AX96" i="32"/>
  <c r="AX97" i="32"/>
  <c r="AX91" i="32"/>
  <c r="AX90" i="32"/>
  <c r="AX89" i="32"/>
  <c r="AX88" i="32"/>
  <c r="J19" i="30"/>
  <c r="AI32" i="32"/>
  <c r="AQ54" i="32"/>
  <c r="AI366" i="32"/>
  <c r="AQ65" i="32"/>
  <c r="AI335" i="32"/>
  <c r="AQ64" i="32"/>
  <c r="AI305" i="32"/>
  <c r="AQ63" i="32" s="1"/>
  <c r="AI274" i="32"/>
  <c r="AQ62" i="32" s="1"/>
  <c r="AI244" i="32"/>
  <c r="AQ61" i="32" s="1"/>
  <c r="AI213" i="32"/>
  <c r="AQ60" i="32" s="1"/>
  <c r="AI152" i="32"/>
  <c r="AQ58" i="32"/>
  <c r="AI121" i="32"/>
  <c r="AQ57" i="32"/>
  <c r="AI9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I60" i="32"/>
  <c r="AQ55" i="32"/>
  <c r="AG3" i="32"/>
  <c r="AG4" i="32"/>
  <c r="AG5" i="32"/>
  <c r="AG6" i="32"/>
  <c r="AG7" i="32"/>
  <c r="AG8"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BA36" i="20"/>
  <c r="BF37" i="20"/>
  <c r="BJ37" i="20"/>
  <c r="BT36" i="20"/>
  <c r="BR36" i="20"/>
  <c r="Q42" i="33"/>
  <c r="P42" i="33"/>
  <c r="BH37" i="20"/>
  <c r="BC37" i="20"/>
  <c r="AE366" i="32"/>
  <c r="AM65" i="32"/>
  <c r="BH75" i="32"/>
  <c r="BH76" i="32"/>
  <c r="O5" i="33"/>
  <c r="O6" i="33" s="1"/>
  <c r="K135" i="33" s="1"/>
  <c r="AR42" i="1"/>
  <c r="AQ42" i="1"/>
  <c r="W37" i="30"/>
  <c r="AE37" i="19"/>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DU42" i="1"/>
  <c r="O42" i="1"/>
  <c r="L42" i="1"/>
  <c r="K42" i="1"/>
  <c r="J42" i="1"/>
  <c r="I42" i="1"/>
  <c r="H42" i="1"/>
  <c r="G42" i="1"/>
  <c r="F42" i="1"/>
  <c r="E42" i="1"/>
  <c r="D42" i="1"/>
  <c r="C42" i="1"/>
  <c r="N52" i="1"/>
  <c r="BP36" i="21"/>
  <c r="S38" i="34"/>
  <c r="P42" i="1"/>
  <c r="Q42" i="1"/>
  <c r="R42" i="1"/>
  <c r="Q44" i="1" s="1"/>
  <c r="S42" i="1"/>
  <c r="T42" i="1"/>
  <c r="U42" i="1"/>
  <c r="V42" i="1"/>
  <c r="U44" i="1" s="1"/>
  <c r="W42" i="1"/>
  <c r="X42" i="1"/>
  <c r="Y42" i="1"/>
  <c r="Z42" i="1"/>
  <c r="Y44" i="1" s="1"/>
  <c r="AA42" i="1"/>
  <c r="AB42" i="1"/>
  <c r="AC42" i="1"/>
  <c r="AD42" i="1"/>
  <c r="AC44" i="1" s="1"/>
  <c r="AE42" i="1"/>
  <c r="AF42" i="1"/>
  <c r="AG42" i="1"/>
  <c r="AH42" i="1"/>
  <c r="AI42" i="1"/>
  <c r="AJ42" i="1"/>
  <c r="AK42" i="1"/>
  <c r="AL42" i="1"/>
  <c r="AM42" i="1"/>
  <c r="AN42" i="1"/>
  <c r="AO42" i="1"/>
  <c r="AP42" i="1"/>
  <c r="AS42" i="1"/>
  <c r="AT42" i="1"/>
  <c r="AU42" i="1"/>
  <c r="AV42" i="1"/>
  <c r="AW42" i="1"/>
  <c r="AX42" i="1"/>
  <c r="AY42" i="1"/>
  <c r="AZ42" i="1"/>
  <c r="AZ44" i="1" s="1"/>
  <c r="BA42" i="1"/>
  <c r="BA44" i="1" s="1"/>
  <c r="G65" i="33" s="1"/>
  <c r="BB42" i="1"/>
  <c r="BC42" i="1"/>
  <c r="BD42" i="1"/>
  <c r="BE42" i="1"/>
  <c r="BF42" i="1"/>
  <c r="BG42" i="1"/>
  <c r="BH42" i="1"/>
  <c r="BI42" i="1"/>
  <c r="BJ42" i="1"/>
  <c r="BK42" i="1"/>
  <c r="BL42" i="1"/>
  <c r="BM42" i="1"/>
  <c r="BN42" i="1"/>
  <c r="BO42" i="1"/>
  <c r="BP42" i="1"/>
  <c r="BQ42" i="1"/>
  <c r="BR42" i="1"/>
  <c r="BS42" i="1"/>
  <c r="BT42" i="1"/>
  <c r="BU42" i="1"/>
  <c r="BV42" i="1"/>
  <c r="BW42" i="1"/>
  <c r="BX42" i="1"/>
  <c r="BY42" i="1"/>
  <c r="BZ42" i="1"/>
  <c r="CA42" i="1"/>
  <c r="CB42" i="1"/>
  <c r="CC42" i="1"/>
  <c r="CD42" i="1"/>
  <c r="CE42" i="1"/>
  <c r="CF42" i="1"/>
  <c r="CG42" i="1"/>
  <c r="CH42" i="1"/>
  <c r="CI42" i="1"/>
  <c r="CJ42" i="1"/>
  <c r="CK42" i="1"/>
  <c r="CL42" i="1"/>
  <c r="CM42" i="1"/>
  <c r="CN42" i="1"/>
  <c r="CO42" i="1"/>
  <c r="CP42" i="1"/>
  <c r="CQ42" i="1"/>
  <c r="CR42" i="1"/>
  <c r="CS42" i="1"/>
  <c r="CT42" i="1"/>
  <c r="CU42" i="1"/>
  <c r="CV42" i="1"/>
  <c r="CW42" i="1"/>
  <c r="CX42" i="1"/>
  <c r="CY42" i="1"/>
  <c r="CZ42" i="1"/>
  <c r="DA42" i="1"/>
  <c r="DB42" i="1"/>
  <c r="DC42" i="1"/>
  <c r="DD42" i="1"/>
  <c r="DE42" i="1"/>
  <c r="DF42" i="1"/>
  <c r="DG42" i="1"/>
  <c r="DH42" i="1"/>
  <c r="DI42" i="1"/>
  <c r="DJ42" i="1"/>
  <c r="DK42" i="1"/>
  <c r="DL42" i="1"/>
  <c r="DM42" i="1"/>
  <c r="DN42" i="1"/>
  <c r="DL50" i="1" s="1"/>
  <c r="DO42" i="1"/>
  <c r="DP42" i="1"/>
  <c r="DQ42" i="1"/>
  <c r="DR42" i="1"/>
  <c r="DS42" i="1"/>
  <c r="DT42" i="1"/>
  <c r="DV42" i="1"/>
  <c r="DW42" i="1"/>
  <c r="DX42" i="1"/>
  <c r="DY42" i="1"/>
  <c r="DZ42" i="1"/>
  <c r="EB42" i="1"/>
  <c r="EE42" i="1"/>
  <c r="EF42" i="1"/>
  <c r="EG42" i="1"/>
  <c r="EH42" i="1"/>
  <c r="AI44" i="1"/>
  <c r="AY44" i="1"/>
  <c r="H40" i="33" s="1"/>
  <c r="CL44" i="1"/>
  <c r="BE48" i="1"/>
  <c r="AG49" i="1"/>
  <c r="BU51" i="1"/>
  <c r="CA51" i="1"/>
  <c r="BS50" i="1"/>
  <c r="BZ74" i="1"/>
  <c r="AX6" i="20"/>
  <c r="D4" i="26"/>
  <c r="E4" i="26"/>
  <c r="F4" i="26"/>
  <c r="G4" i="26"/>
  <c r="H4" i="26"/>
  <c r="I4" i="26"/>
  <c r="J4" i="26"/>
  <c r="K4" i="26"/>
  <c r="L4" i="26"/>
  <c r="M4" i="26"/>
  <c r="N4" i="26"/>
  <c r="O4" i="26"/>
  <c r="P4" i="26"/>
  <c r="Q4" i="26"/>
  <c r="R4" i="26"/>
  <c r="S4" i="26"/>
  <c r="T4" i="26"/>
  <c r="U4" i="26"/>
  <c r="V4" i="26"/>
  <c r="W4" i="26"/>
  <c r="X4" i="26"/>
  <c r="Y4" i="26"/>
  <c r="Z4" i="26"/>
  <c r="AA4" i="26"/>
  <c r="AB4" i="26"/>
  <c r="AC4" i="26"/>
  <c r="AD4" i="26"/>
  <c r="AE4" i="26"/>
  <c r="AF4" i="26"/>
  <c r="AG4" i="26"/>
  <c r="AH4" i="26"/>
  <c r="AI4" i="26"/>
  <c r="AJ4" i="26"/>
  <c r="AK4" i="26"/>
  <c r="AL4" i="26"/>
  <c r="AM4" i="26"/>
  <c r="AN4" i="26"/>
  <c r="AO4" i="26"/>
  <c r="AP4" i="26"/>
  <c r="AQ4" i="26"/>
  <c r="AR4" i="26"/>
  <c r="AS4" i="26"/>
  <c r="AT4" i="26"/>
  <c r="AU4" i="26"/>
  <c r="AV4" i="26"/>
  <c r="AW4" i="26"/>
  <c r="AX4" i="26"/>
  <c r="AY4" i="26"/>
  <c r="AZ4" i="26"/>
  <c r="BA4" i="26"/>
  <c r="BB4" i="26"/>
  <c r="BC4" i="26"/>
  <c r="BD4" i="26"/>
  <c r="BE4" i="26"/>
  <c r="BF4" i="26"/>
  <c r="BG4" i="26"/>
  <c r="BH4" i="26"/>
  <c r="BI4" i="26"/>
  <c r="BJ4" i="26"/>
  <c r="BK4" i="26"/>
  <c r="BL4" i="26"/>
  <c r="BM4" i="26"/>
  <c r="BN4" i="26"/>
  <c r="BO4" i="26"/>
  <c r="BP4" i="26"/>
  <c r="BQ4" i="26"/>
  <c r="BR4" i="26"/>
  <c r="BS4" i="26"/>
  <c r="BT4" i="26"/>
  <c r="BU4" i="26"/>
  <c r="BV4" i="26"/>
  <c r="BW4" i="26"/>
  <c r="BX4" i="26"/>
  <c r="BY4" i="26"/>
  <c r="BZ4" i="26"/>
  <c r="CA4" i="26"/>
  <c r="CB4" i="26"/>
  <c r="CC4" i="26"/>
  <c r="CD4" i="26"/>
  <c r="CE4" i="26"/>
  <c r="CF4" i="26"/>
  <c r="CG4" i="26"/>
  <c r="CH4" i="26"/>
  <c r="CI4" i="26"/>
  <c r="CJ4" i="26"/>
  <c r="CK4" i="26"/>
  <c r="CL4" i="26"/>
  <c r="CM4" i="26"/>
  <c r="CN4" i="26"/>
  <c r="CO4" i="26"/>
  <c r="CP4" i="26"/>
  <c r="CQ4" i="26"/>
  <c r="CR4" i="26"/>
  <c r="CS4" i="26"/>
  <c r="CT4" i="26"/>
  <c r="CU4" i="26"/>
  <c r="CV4" i="26"/>
  <c r="CW4" i="26"/>
  <c r="CX4" i="26"/>
  <c r="CY4" i="26"/>
  <c r="CZ4" i="26"/>
  <c r="DA4" i="26"/>
  <c r="DB4" i="26"/>
  <c r="DC4" i="26"/>
  <c r="DD4" i="26"/>
  <c r="DE4" i="26"/>
  <c r="DF4" i="26"/>
  <c r="DG4" i="26"/>
  <c r="DH4" i="26"/>
  <c r="DI4" i="26"/>
  <c r="DJ4" i="26"/>
  <c r="DK4" i="26"/>
  <c r="DL4" i="26"/>
  <c r="DM4" i="26"/>
  <c r="DN4" i="26"/>
  <c r="DO4" i="26"/>
  <c r="DP4" i="26"/>
  <c r="DQ4" i="26"/>
  <c r="DR4" i="26"/>
  <c r="DS4" i="26"/>
  <c r="DT4" i="26"/>
  <c r="DU4" i="26"/>
  <c r="DV4" i="26"/>
  <c r="DW4" i="26"/>
  <c r="DX4" i="26"/>
  <c r="DY4" i="26"/>
  <c r="DZ4" i="26"/>
  <c r="EA4" i="26"/>
  <c r="EB4" i="26"/>
  <c r="EC4" i="26"/>
  <c r="ED4" i="26"/>
  <c r="EE4" i="26"/>
  <c r="EF4" i="26"/>
  <c r="EG4" i="26"/>
  <c r="EH4" i="26"/>
  <c r="EI4" i="26"/>
  <c r="EJ4" i="26"/>
  <c r="EK4" i="26"/>
  <c r="C4" i="26"/>
  <c r="EK3" i="26"/>
  <c r="EJ3" i="26"/>
  <c r="EI3" i="26"/>
  <c r="EH3" i="26"/>
  <c r="EG3" i="26"/>
  <c r="EF3" i="26"/>
  <c r="EE3" i="26"/>
  <c r="ED3" i="26"/>
  <c r="EC3" i="26"/>
  <c r="EB3" i="26"/>
  <c r="EA3" i="26"/>
  <c r="DZ3" i="26"/>
  <c r="DY3" i="26"/>
  <c r="DX3" i="26"/>
  <c r="DW3" i="26"/>
  <c r="DV3" i="26"/>
  <c r="DU3" i="26"/>
  <c r="DT3" i="26"/>
  <c r="DS3" i="26"/>
  <c r="DR3" i="26"/>
  <c r="DQ3" i="26"/>
  <c r="DP3" i="26"/>
  <c r="DO3" i="26"/>
  <c r="DN3" i="26"/>
  <c r="DM3" i="26"/>
  <c r="DL3" i="26"/>
  <c r="DK3" i="26"/>
  <c r="DJ3" i="26"/>
  <c r="DI3" i="26"/>
  <c r="DH3" i="26"/>
  <c r="DG3" i="26"/>
  <c r="DF3" i="26"/>
  <c r="DE3" i="26"/>
  <c r="DD3" i="26"/>
  <c r="DC3" i="26"/>
  <c r="DB3" i="26"/>
  <c r="DA3" i="26"/>
  <c r="CZ3" i="26"/>
  <c r="CY3" i="26"/>
  <c r="CX3" i="26"/>
  <c r="CW3" i="26"/>
  <c r="CV3" i="26"/>
  <c r="CU3" i="26"/>
  <c r="CT3" i="26"/>
  <c r="CS3" i="26"/>
  <c r="CR3" i="26"/>
  <c r="CQ3" i="26"/>
  <c r="CP3" i="26"/>
  <c r="CO3" i="26"/>
  <c r="CN3" i="26"/>
  <c r="CM3" i="26"/>
  <c r="CL3" i="26"/>
  <c r="CK3" i="26"/>
  <c r="CJ3" i="26"/>
  <c r="CI3" i="26"/>
  <c r="CH3" i="26"/>
  <c r="CG3" i="26"/>
  <c r="CF3" i="26"/>
  <c r="CE3" i="26"/>
  <c r="CD3" i="26"/>
  <c r="CC3" i="26"/>
  <c r="CB3" i="26"/>
  <c r="CA3" i="26"/>
  <c r="BZ3" i="26"/>
  <c r="BY3" i="26"/>
  <c r="BX3" i="26"/>
  <c r="BW3" i="26"/>
  <c r="BV3" i="26"/>
  <c r="BU3" i="26"/>
  <c r="BT3" i="26"/>
  <c r="BS3" i="26"/>
  <c r="BR3" i="26"/>
  <c r="BQ3" i="26"/>
  <c r="BP3" i="26"/>
  <c r="BO3" i="26"/>
  <c r="BN3" i="26"/>
  <c r="BM3" i="26"/>
  <c r="BL3" i="26"/>
  <c r="BK3" i="26"/>
  <c r="BJ3" i="26"/>
  <c r="BI3" i="26"/>
  <c r="BH3" i="26"/>
  <c r="BG3" i="26"/>
  <c r="BF3" i="26"/>
  <c r="BE3" i="26"/>
  <c r="BD3" i="26"/>
  <c r="BC3" i="26"/>
  <c r="BB3" i="26"/>
  <c r="BA3" i="26"/>
  <c r="AZ3" i="26"/>
  <c r="AY3" i="26"/>
  <c r="AX3" i="26"/>
  <c r="AW3" i="26"/>
  <c r="AV3" i="26"/>
  <c r="AU3" i="26"/>
  <c r="AT3" i="26"/>
  <c r="AS3" i="26"/>
  <c r="AR3" i="26"/>
  <c r="AQ3" i="26"/>
  <c r="AP3" i="26"/>
  <c r="AO3" i="26"/>
  <c r="AN3" i="26"/>
  <c r="AM3" i="26"/>
  <c r="AL3" i="26"/>
  <c r="AK3" i="26"/>
  <c r="AJ3" i="26"/>
  <c r="AI3" i="26"/>
  <c r="AH3" i="26"/>
  <c r="AG3" i="26"/>
  <c r="AF3" i="26"/>
  <c r="AE3" i="26"/>
  <c r="AD3" i="26"/>
  <c r="AC3" i="26"/>
  <c r="AB3" i="26"/>
  <c r="AA3" i="26"/>
  <c r="Z3" i="26"/>
  <c r="Y3" i="26"/>
  <c r="X3" i="26"/>
  <c r="W3" i="26"/>
  <c r="V3" i="26"/>
  <c r="U3" i="26"/>
  <c r="T3" i="26"/>
  <c r="S3" i="26"/>
  <c r="R3" i="26"/>
  <c r="Q3" i="26"/>
  <c r="P3" i="26"/>
  <c r="O3" i="26"/>
  <c r="N3" i="26"/>
  <c r="M3" i="26"/>
  <c r="L3" i="26"/>
  <c r="K3" i="26"/>
  <c r="J3" i="26"/>
  <c r="I3" i="26"/>
  <c r="H3" i="26"/>
  <c r="G3" i="26"/>
  <c r="F3" i="26"/>
  <c r="E3" i="26"/>
  <c r="D3" i="26"/>
  <c r="C3" i="26"/>
  <c r="EJ2" i="26"/>
  <c r="EI2" i="26"/>
  <c r="EG2" i="26"/>
  <c r="EF2" i="26"/>
  <c r="EE2" i="26"/>
  <c r="ED2" i="26"/>
  <c r="EC2" i="26"/>
  <c r="EB2" i="26"/>
  <c r="EA2" i="26"/>
  <c r="DZ2" i="26"/>
  <c r="DY2" i="26"/>
  <c r="DX2" i="26"/>
  <c r="DW2" i="26"/>
  <c r="DV2" i="26"/>
  <c r="DU2" i="26"/>
  <c r="DT2" i="26"/>
  <c r="DS2" i="26"/>
  <c r="DR2" i="26"/>
  <c r="DQ2" i="26"/>
  <c r="DP2" i="26"/>
  <c r="DO2" i="26"/>
  <c r="DN2" i="26"/>
  <c r="DM2" i="26"/>
  <c r="DL2" i="26"/>
  <c r="DK2" i="26"/>
  <c r="DJ2" i="26"/>
  <c r="DI2" i="26"/>
  <c r="DH2" i="26"/>
  <c r="DG2" i="26"/>
  <c r="DF2" i="26"/>
  <c r="DE2" i="26"/>
  <c r="DD2" i="26"/>
  <c r="DC2" i="26"/>
  <c r="DB2" i="26"/>
  <c r="DA2" i="26"/>
  <c r="CZ2" i="26"/>
  <c r="CY2" i="26"/>
  <c r="CX2" i="26"/>
  <c r="CW2" i="26"/>
  <c r="CV2" i="26"/>
  <c r="CU2" i="26"/>
  <c r="CT2" i="26"/>
  <c r="CS2" i="26"/>
  <c r="CR2" i="26"/>
  <c r="CQ2" i="26"/>
  <c r="CP2" i="26"/>
  <c r="CO2" i="26"/>
  <c r="CN2" i="26"/>
  <c r="CM2" i="26"/>
  <c r="CL2" i="26"/>
  <c r="CK2" i="26"/>
  <c r="CJ2" i="26"/>
  <c r="CI2" i="26"/>
  <c r="CH2" i="26"/>
  <c r="CG2" i="26"/>
  <c r="CF2" i="26"/>
  <c r="CE2" i="26"/>
  <c r="CD2" i="26"/>
  <c r="CC2" i="26"/>
  <c r="CB2" i="26"/>
  <c r="CA2" i="26"/>
  <c r="BZ2" i="26"/>
  <c r="BY2" i="26"/>
  <c r="BX2" i="26"/>
  <c r="BW2" i="26"/>
  <c r="BV2" i="26"/>
  <c r="BU2" i="26"/>
  <c r="BT2" i="26"/>
  <c r="BS2" i="26"/>
  <c r="BR2" i="26"/>
  <c r="BQ2" i="26"/>
  <c r="BP2" i="26"/>
  <c r="BO2" i="26"/>
  <c r="BN2" i="26"/>
  <c r="BM2" i="26"/>
  <c r="BL2" i="26"/>
  <c r="BK2" i="26"/>
  <c r="BJ2" i="26"/>
  <c r="BI2" i="26"/>
  <c r="BH2" i="26"/>
  <c r="BG2" i="26"/>
  <c r="BF2" i="26"/>
  <c r="BE2" i="26"/>
  <c r="BD2" i="26"/>
  <c r="BC2" i="26"/>
  <c r="BB2" i="26"/>
  <c r="BA2" i="26"/>
  <c r="AZ2" i="26"/>
  <c r="AY2" i="26"/>
  <c r="AX2" i="26"/>
  <c r="AW2" i="26"/>
  <c r="AV2" i="26"/>
  <c r="AU2" i="26"/>
  <c r="AT2" i="26"/>
  <c r="AS2" i="26"/>
  <c r="AR2" i="26"/>
  <c r="AQ2" i="26"/>
  <c r="AP2" i="26"/>
  <c r="AO2" i="26"/>
  <c r="AN2" i="26"/>
  <c r="AM2" i="26"/>
  <c r="AL2" i="26"/>
  <c r="AK2" i="26"/>
  <c r="AJ2" i="26"/>
  <c r="AI2" i="26"/>
  <c r="AH2" i="26"/>
  <c r="AG2" i="26"/>
  <c r="AF2" i="26"/>
  <c r="AE2" i="26"/>
  <c r="AD2" i="26"/>
  <c r="AC2" i="26"/>
  <c r="AB2" i="26"/>
  <c r="AA2" i="26"/>
  <c r="Z2" i="26"/>
  <c r="Y2" i="26"/>
  <c r="X2" i="26"/>
  <c r="W2" i="26"/>
  <c r="V2" i="26"/>
  <c r="U2" i="26"/>
  <c r="T2" i="26"/>
  <c r="S2" i="26"/>
  <c r="R2" i="26"/>
  <c r="Q2" i="26"/>
  <c r="P2" i="26"/>
  <c r="O2" i="26"/>
  <c r="N2" i="26"/>
  <c r="M2" i="26"/>
  <c r="L2" i="26"/>
  <c r="K2" i="26"/>
  <c r="J2" i="26"/>
  <c r="I2" i="26"/>
  <c r="H2" i="26"/>
  <c r="G2" i="26"/>
  <c r="F2" i="26"/>
  <c r="E2" i="26"/>
  <c r="D2" i="26"/>
  <c r="C2" i="26"/>
  <c r="CU6" i="20"/>
  <c r="CU8" i="20"/>
  <c r="CU10" i="20"/>
  <c r="AV5" i="20"/>
  <c r="AW5" i="20"/>
  <c r="AX5" i="20"/>
  <c r="AV6" i="20"/>
  <c r="AW6" i="20"/>
  <c r="AV7" i="20"/>
  <c r="AW7" i="20"/>
  <c r="AX7" i="20"/>
  <c r="AV8" i="20"/>
  <c r="AW8" i="20"/>
  <c r="AX8" i="20"/>
  <c r="AV9" i="20"/>
  <c r="AW9" i="20"/>
  <c r="AX9" i="20"/>
  <c r="AV10" i="20"/>
  <c r="AW10" i="20"/>
  <c r="AX10" i="20"/>
  <c r="AV11" i="20"/>
  <c r="AW11" i="20"/>
  <c r="AX11" i="20"/>
  <c r="AV12" i="20"/>
  <c r="AW12" i="20"/>
  <c r="AX12" i="20"/>
  <c r="AV13" i="20"/>
  <c r="AW13" i="20"/>
  <c r="AX13" i="20"/>
  <c r="AV14" i="20"/>
  <c r="AW14" i="20"/>
  <c r="AX14" i="20"/>
  <c r="AV15" i="20"/>
  <c r="AW15" i="20"/>
  <c r="AX15" i="20"/>
  <c r="AV16" i="20"/>
  <c r="AW16" i="20"/>
  <c r="AX16" i="20"/>
  <c r="AV17" i="20"/>
  <c r="AW17" i="20"/>
  <c r="AX17" i="20"/>
  <c r="AV18" i="20"/>
  <c r="AW18" i="20"/>
  <c r="AX18" i="20"/>
  <c r="AV19" i="20"/>
  <c r="AW19" i="20"/>
  <c r="AX19" i="20"/>
  <c r="AV20" i="20"/>
  <c r="AW20" i="20"/>
  <c r="AX20" i="20"/>
  <c r="AV21" i="20"/>
  <c r="AW21" i="20"/>
  <c r="AX21" i="20"/>
  <c r="AV22" i="20"/>
  <c r="AW22" i="20"/>
  <c r="AX22" i="20"/>
  <c r="AV23" i="20"/>
  <c r="AW23" i="20"/>
  <c r="AX23" i="20"/>
  <c r="AV24" i="20"/>
  <c r="AW24" i="20"/>
  <c r="AX24" i="20"/>
  <c r="AV25" i="20"/>
  <c r="AW25" i="20"/>
  <c r="AX25" i="20"/>
  <c r="AV26" i="20"/>
  <c r="AW26" i="20"/>
  <c r="AX26" i="20"/>
  <c r="AV27" i="20"/>
  <c r="AW27" i="20"/>
  <c r="AX27" i="20"/>
  <c r="AV28" i="20"/>
  <c r="AW28" i="20"/>
  <c r="AX28" i="20"/>
  <c r="AV29" i="20"/>
  <c r="AW29" i="20"/>
  <c r="AX29" i="20"/>
  <c r="AV30" i="20"/>
  <c r="AW30" i="20"/>
  <c r="AX30" i="20"/>
  <c r="AV31" i="20"/>
  <c r="AW31" i="20"/>
  <c r="AX31" i="20"/>
  <c r="AV32" i="20"/>
  <c r="AW32" i="20"/>
  <c r="AX32" i="20"/>
  <c r="AV33" i="20"/>
  <c r="AW33" i="20"/>
  <c r="AX33" i="20"/>
  <c r="AV34" i="20"/>
  <c r="AW34" i="20"/>
  <c r="AX34" i="20"/>
  <c r="AV35" i="20"/>
  <c r="AW35" i="20"/>
  <c r="AX35" i="20"/>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5" i="20"/>
  <c r="AT5" i="20"/>
  <c r="AT6" i="20"/>
  <c r="AT7" i="20"/>
  <c r="AT8" i="20"/>
  <c r="AT9" i="20"/>
  <c r="AT10" i="20"/>
  <c r="AT11" i="20"/>
  <c r="AT12" i="20"/>
  <c r="AT13" i="20"/>
  <c r="AT14" i="20"/>
  <c r="AT15" i="20"/>
  <c r="AT16" i="20"/>
  <c r="AT17" i="20"/>
  <c r="AT18" i="20"/>
  <c r="AT19" i="20"/>
  <c r="AT20" i="20"/>
  <c r="AT21" i="20"/>
  <c r="AT22" i="20"/>
  <c r="AT23" i="20"/>
  <c r="AT24" i="20"/>
  <c r="AT25" i="20"/>
  <c r="AT26" i="20"/>
  <c r="AT27" i="20"/>
  <c r="AT28" i="20"/>
  <c r="AT29" i="20"/>
  <c r="AT30" i="20"/>
  <c r="AT31" i="20"/>
  <c r="AT32" i="20"/>
  <c r="AT33" i="20"/>
  <c r="AT34" i="20"/>
  <c r="AT35" i="20"/>
  <c r="AS6" i="20"/>
  <c r="AS7" i="20"/>
  <c r="AS8" i="20"/>
  <c r="AS9" i="20"/>
  <c r="AS10" i="20"/>
  <c r="AS11" i="20"/>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5" i="20"/>
  <c r="BF56" i="20"/>
  <c r="BF55" i="20"/>
  <c r="Q4" i="1"/>
  <c r="CT4" i="1"/>
  <c r="E4" i="30"/>
  <c r="F4" i="30" s="1"/>
  <c r="G4" i="30" s="1"/>
  <c r="H4" i="30" s="1"/>
  <c r="I4" i="30" s="1"/>
  <c r="J4" i="30" s="1"/>
  <c r="K4" i="30" s="1"/>
  <c r="L4" i="30" s="1"/>
  <c r="M4" i="30" s="1"/>
  <c r="N4" i="30" s="1"/>
  <c r="O4" i="30" s="1"/>
  <c r="P4" i="30" s="1"/>
  <c r="Q4" i="30" s="1"/>
  <c r="R4" i="30" s="1"/>
  <c r="S4" i="30" s="1"/>
  <c r="T4" i="30" s="1"/>
  <c r="U4" i="30" s="1"/>
  <c r="V4" i="30" s="1"/>
  <c r="W4" i="30" s="1"/>
  <c r="X4" i="30" s="1"/>
  <c r="Y4" i="30" s="1"/>
  <c r="Z4" i="30" s="1"/>
  <c r="AA4" i="30" s="1"/>
  <c r="AB4" i="30" s="1"/>
  <c r="AC4" i="30" s="1"/>
  <c r="AD4" i="30" s="1"/>
  <c r="AE4" i="30" s="1"/>
  <c r="AF4" i="30" s="1"/>
  <c r="AG4" i="30" s="1"/>
  <c r="AH4" i="30" s="1"/>
  <c r="CP54" i="1"/>
  <c r="CP53" i="1"/>
  <c r="C74" i="1"/>
  <c r="BX74" i="1"/>
  <c r="C33" i="19"/>
  <c r="D33" i="19"/>
  <c r="E33" i="19"/>
  <c r="F33" i="19"/>
  <c r="G33" i="19"/>
  <c r="H33" i="19"/>
  <c r="I33" i="19"/>
  <c r="J33" i="19"/>
  <c r="K33" i="19"/>
  <c r="L33" i="19"/>
  <c r="M33" i="19"/>
  <c r="N33" i="19"/>
  <c r="O33" i="19"/>
  <c r="P33" i="19"/>
  <c r="Q33" i="19"/>
  <c r="R33" i="19"/>
  <c r="S33" i="19"/>
  <c r="T33" i="19"/>
  <c r="U33" i="19"/>
  <c r="V33" i="19"/>
  <c r="C34" i="19"/>
  <c r="D34" i="19"/>
  <c r="E34" i="19"/>
  <c r="F34" i="19"/>
  <c r="G34" i="19"/>
  <c r="H34" i="19"/>
  <c r="I34" i="19"/>
  <c r="J34" i="19"/>
  <c r="K34" i="19"/>
  <c r="L34" i="19"/>
  <c r="M34" i="19"/>
  <c r="N34" i="19"/>
  <c r="O34" i="19"/>
  <c r="P34" i="19"/>
  <c r="Q34" i="19"/>
  <c r="R34" i="19"/>
  <c r="S34" i="19"/>
  <c r="T34" i="19"/>
  <c r="U34" i="19"/>
  <c r="V34" i="19"/>
  <c r="C35" i="19"/>
  <c r="D35" i="19"/>
  <c r="E35" i="19"/>
  <c r="F35" i="19"/>
  <c r="G35" i="19"/>
  <c r="H35" i="19"/>
  <c r="I35" i="19"/>
  <c r="J35" i="19"/>
  <c r="K35" i="19"/>
  <c r="L35" i="19"/>
  <c r="M35" i="19"/>
  <c r="N35" i="19"/>
  <c r="O35" i="19"/>
  <c r="P35" i="19"/>
  <c r="Q35" i="19"/>
  <c r="R35" i="19"/>
  <c r="S35" i="19"/>
  <c r="T35" i="19"/>
  <c r="U35" i="19"/>
  <c r="V35" i="19"/>
  <c r="BE78" i="1"/>
  <c r="AU78" i="1"/>
  <c r="AO78" i="1"/>
  <c r="AG78" i="1"/>
  <c r="AA78" i="1"/>
  <c r="O78" i="1"/>
  <c r="K78" i="1"/>
  <c r="DS77" i="1"/>
  <c r="DS76" i="1"/>
  <c r="DJ76" i="1"/>
  <c r="DO74" i="1"/>
  <c r="DO78" i="1" s="1"/>
  <c r="DL74" i="1"/>
  <c r="DJ74" i="1"/>
  <c r="DH74" i="1"/>
  <c r="DF74" i="1"/>
  <c r="DD74" i="1"/>
  <c r="DB74" i="1"/>
  <c r="CZ74" i="1"/>
  <c r="CX74" i="1"/>
  <c r="CV74" i="1"/>
  <c r="CT74" i="1"/>
  <c r="CR74" i="1"/>
  <c r="CP74" i="1"/>
  <c r="CN74" i="1"/>
  <c r="CL74" i="1"/>
  <c r="CJ74" i="1"/>
  <c r="CH74" i="1"/>
  <c r="CF74" i="1"/>
  <c r="CD74" i="1"/>
  <c r="CB74" i="1"/>
  <c r="BV74" i="1"/>
  <c r="BT74" i="1"/>
  <c r="BR74" i="1"/>
  <c r="BP74" i="1"/>
  <c r="BN74" i="1"/>
  <c r="BL74" i="1"/>
  <c r="BJ74" i="1"/>
  <c r="BH74" i="1"/>
  <c r="BF74" i="1"/>
  <c r="BD74" i="1"/>
  <c r="BB74" i="1"/>
  <c r="BA74" i="1"/>
  <c r="AZ74" i="1"/>
  <c r="AY74" i="1"/>
  <c r="AW74" i="1"/>
  <c r="AW76" i="1" s="1"/>
  <c r="AU74" i="1"/>
  <c r="AS74" i="1"/>
  <c r="AQ74" i="1"/>
  <c r="AO74" i="1"/>
  <c r="AM74" i="1"/>
  <c r="AK74" i="1"/>
  <c r="AI74" i="1"/>
  <c r="AG74" i="1"/>
  <c r="AE74" i="1"/>
  <c r="AC74" i="1"/>
  <c r="AA74" i="1"/>
  <c r="Y74" i="1"/>
  <c r="W74" i="1"/>
  <c r="U74" i="1"/>
  <c r="S74" i="1"/>
  <c r="Q74" i="1"/>
  <c r="O74" i="1"/>
  <c r="M74" i="1"/>
  <c r="M76" i="1" s="1"/>
  <c r="K74" i="1"/>
  <c r="K76" i="1" s="1"/>
  <c r="I74" i="1"/>
  <c r="G74" i="1"/>
  <c r="E74" i="1"/>
  <c r="AR35" i="20"/>
  <c r="AQ35" i="20"/>
  <c r="AP35" i="20"/>
  <c r="AO35" i="20"/>
  <c r="AN35" i="20"/>
  <c r="AM35" i="20"/>
  <c r="AL35" i="20"/>
  <c r="AK35" i="20"/>
  <c r="AR34" i="20"/>
  <c r="AQ34" i="20"/>
  <c r="AP34" i="20"/>
  <c r="AO34" i="20"/>
  <c r="AN34" i="20"/>
  <c r="AM34" i="20"/>
  <c r="AL34" i="20"/>
  <c r="AK34" i="20"/>
  <c r="AR33" i="20"/>
  <c r="AQ33" i="20"/>
  <c r="AP33" i="20"/>
  <c r="AO33" i="20"/>
  <c r="AN33" i="20"/>
  <c r="AM33" i="20"/>
  <c r="AL33" i="20"/>
  <c r="AK33" i="20"/>
  <c r="AF35" i="20"/>
  <c r="AF34" i="20"/>
  <c r="AF33" i="20"/>
  <c r="AE35" i="20"/>
  <c r="AE34" i="20"/>
  <c r="AE33" i="20"/>
  <c r="AD33" i="20"/>
  <c r="AD34" i="20"/>
  <c r="AD35" i="20"/>
  <c r="AC35" i="20"/>
  <c r="AC34" i="20"/>
  <c r="AC33" i="20"/>
  <c r="AB35" i="20"/>
  <c r="AA35" i="20"/>
  <c r="Z35" i="20"/>
  <c r="Y35" i="20"/>
  <c r="X35" i="20"/>
  <c r="W35" i="20"/>
  <c r="V35" i="20"/>
  <c r="U35" i="20"/>
  <c r="T35" i="20"/>
  <c r="S35" i="20"/>
  <c r="R35" i="20"/>
  <c r="Q35" i="20"/>
  <c r="P35" i="20"/>
  <c r="O35" i="20"/>
  <c r="N35" i="20"/>
  <c r="M35" i="20"/>
  <c r="L35" i="20"/>
  <c r="K35" i="20"/>
  <c r="J35" i="20"/>
  <c r="I35" i="20"/>
  <c r="H35" i="20"/>
  <c r="G35" i="20"/>
  <c r="F35" i="20"/>
  <c r="E35" i="20"/>
  <c r="D35" i="20"/>
  <c r="C35" i="20"/>
  <c r="AB34" i="20"/>
  <c r="AA34" i="20"/>
  <c r="Z34" i="20"/>
  <c r="Y34" i="20"/>
  <c r="X34" i="20"/>
  <c r="W34" i="20"/>
  <c r="V34" i="20"/>
  <c r="U34" i="20"/>
  <c r="T34" i="20"/>
  <c r="S34" i="20"/>
  <c r="R34" i="20"/>
  <c r="Q34" i="20"/>
  <c r="P34" i="20"/>
  <c r="O34" i="20"/>
  <c r="N34" i="20"/>
  <c r="M34" i="20"/>
  <c r="L34" i="20"/>
  <c r="K34" i="20"/>
  <c r="J34" i="20"/>
  <c r="I34" i="20"/>
  <c r="H34" i="20"/>
  <c r="G34" i="20"/>
  <c r="F34" i="20"/>
  <c r="E34" i="20"/>
  <c r="D34" i="20"/>
  <c r="C34" i="20"/>
  <c r="AB33" i="20"/>
  <c r="AA33" i="20"/>
  <c r="Z33" i="20"/>
  <c r="Y33" i="20"/>
  <c r="X33" i="20"/>
  <c r="W33" i="20"/>
  <c r="V33" i="20"/>
  <c r="U33" i="20"/>
  <c r="T33" i="20"/>
  <c r="S33" i="20"/>
  <c r="R33" i="20"/>
  <c r="Q33" i="20"/>
  <c r="P33" i="20"/>
  <c r="O33" i="20"/>
  <c r="N33" i="20"/>
  <c r="M33" i="20"/>
  <c r="L33" i="20"/>
  <c r="K33" i="20"/>
  <c r="J33" i="20"/>
  <c r="I33" i="20"/>
  <c r="H33" i="20"/>
  <c r="G33" i="20"/>
  <c r="F33" i="20"/>
  <c r="E33" i="20"/>
  <c r="D33" i="20"/>
  <c r="C33" i="20"/>
  <c r="Q38" i="34"/>
  <c r="U38" i="34"/>
  <c r="U33" i="34"/>
  <c r="AE335" i="32"/>
  <c r="AM64" i="32"/>
  <c r="AE328" i="32"/>
  <c r="AE321" i="32"/>
  <c r="AE314" i="32"/>
  <c r="AE307" i="32"/>
  <c r="AE305" i="32"/>
  <c r="AM63" i="32"/>
  <c r="AE274" i="32"/>
  <c r="AM62" i="32"/>
  <c r="AE244" i="32"/>
  <c r="AM61" i="32"/>
  <c r="AE213" i="32"/>
  <c r="AM60" i="32"/>
  <c r="AE182" i="32"/>
  <c r="AM59" i="32"/>
  <c r="AE152" i="32"/>
  <c r="AM58" i="32"/>
  <c r="AE121" i="32"/>
  <c r="AM57" i="32"/>
  <c r="AE91" i="32"/>
  <c r="AM56" i="32"/>
  <c r="AE60" i="32"/>
  <c r="AM55" i="32"/>
  <c r="AE32" i="32"/>
  <c r="AM54" i="32"/>
  <c r="AC3" i="32"/>
  <c r="AC4" i="32"/>
  <c r="AC5" i="32"/>
  <c r="AC6" i="32"/>
  <c r="AC7" i="32"/>
  <c r="AC8"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W97" i="32"/>
  <c r="AW94" i="32"/>
  <c r="AW95" i="32"/>
  <c r="AW96" i="32"/>
  <c r="BG76" i="32"/>
  <c r="BG75" i="32"/>
  <c r="S39" i="34"/>
  <c r="Q39" i="34"/>
  <c r="AM67" i="32"/>
  <c r="U39" i="34"/>
  <c r="S40" i="34"/>
  <c r="Q40" i="34"/>
  <c r="U40" i="34"/>
  <c r="S41" i="34"/>
  <c r="Q41" i="34"/>
  <c r="U41" i="34"/>
  <c r="BA53" i="20"/>
  <c r="BA52" i="20"/>
  <c r="BR61" i="20"/>
  <c r="BR62" i="20"/>
  <c r="BR60" i="20"/>
  <c r="BG50" i="20"/>
  <c r="BG51" i="20"/>
  <c r="BG49" i="20"/>
  <c r="AA328" i="32"/>
  <c r="AA321" i="32"/>
  <c r="AA307" i="32"/>
  <c r="AA314" i="32"/>
  <c r="BP36" i="20"/>
  <c r="AK6" i="20"/>
  <c r="AL6" i="20"/>
  <c r="AM6" i="20"/>
  <c r="AN6" i="20"/>
  <c r="AO6" i="20"/>
  <c r="AP6" i="20"/>
  <c r="AQ6" i="20"/>
  <c r="AR6" i="20"/>
  <c r="AK7" i="20"/>
  <c r="AL7" i="20"/>
  <c r="AM7" i="20"/>
  <c r="AN7" i="20"/>
  <c r="AO7" i="20"/>
  <c r="AP7" i="20"/>
  <c r="AQ7" i="20"/>
  <c r="AR7" i="20"/>
  <c r="AK8" i="20"/>
  <c r="AL8" i="20"/>
  <c r="AM8" i="20"/>
  <c r="AN8" i="20"/>
  <c r="AO8" i="20"/>
  <c r="AP8" i="20"/>
  <c r="AQ8" i="20"/>
  <c r="AR8" i="20"/>
  <c r="AK9" i="20"/>
  <c r="AL9" i="20"/>
  <c r="AM9" i="20"/>
  <c r="AN9" i="20"/>
  <c r="AO9" i="20"/>
  <c r="AP9" i="20"/>
  <c r="AQ9" i="20"/>
  <c r="AR9" i="20"/>
  <c r="AK10" i="20"/>
  <c r="AL10" i="20"/>
  <c r="AM10" i="20"/>
  <c r="AN10" i="20"/>
  <c r="AO10" i="20"/>
  <c r="AP10" i="20"/>
  <c r="AQ10" i="20"/>
  <c r="AR10" i="20"/>
  <c r="AK11" i="20"/>
  <c r="AL11" i="20"/>
  <c r="AM11" i="20"/>
  <c r="AN11" i="20"/>
  <c r="AO11" i="20"/>
  <c r="AP11" i="20"/>
  <c r="AQ11" i="20"/>
  <c r="AR11" i="20"/>
  <c r="AK12" i="20"/>
  <c r="AL12" i="20"/>
  <c r="AM12" i="20"/>
  <c r="AN12" i="20"/>
  <c r="AO12" i="20"/>
  <c r="AP12" i="20"/>
  <c r="AQ12" i="20"/>
  <c r="AR12" i="20"/>
  <c r="AK13" i="20"/>
  <c r="AL13" i="20"/>
  <c r="AM13" i="20"/>
  <c r="AN13" i="20"/>
  <c r="AO13" i="20"/>
  <c r="AP13" i="20"/>
  <c r="AQ13" i="20"/>
  <c r="AR13" i="20"/>
  <c r="AK14" i="20"/>
  <c r="AL14" i="20"/>
  <c r="AM14" i="20"/>
  <c r="AN14" i="20"/>
  <c r="AO14" i="20"/>
  <c r="AP14" i="20"/>
  <c r="AQ14" i="20"/>
  <c r="AR14" i="20"/>
  <c r="AK15" i="20"/>
  <c r="AL15" i="20"/>
  <c r="AM15" i="20"/>
  <c r="AN15" i="20"/>
  <c r="AO15" i="20"/>
  <c r="AP15" i="20"/>
  <c r="AQ15" i="20"/>
  <c r="AR15" i="20"/>
  <c r="AK16" i="20"/>
  <c r="AL16" i="20"/>
  <c r="AM16" i="20"/>
  <c r="AN16" i="20"/>
  <c r="AO16" i="20"/>
  <c r="AP16" i="20"/>
  <c r="AQ16" i="20"/>
  <c r="AR16" i="20"/>
  <c r="AK17" i="20"/>
  <c r="AL17" i="20"/>
  <c r="AM17" i="20"/>
  <c r="AN17" i="20"/>
  <c r="AO17" i="20"/>
  <c r="AP17" i="20"/>
  <c r="AQ17" i="20"/>
  <c r="AR17" i="20"/>
  <c r="AK18" i="20"/>
  <c r="AL18" i="20"/>
  <c r="AM18" i="20"/>
  <c r="AN18" i="20"/>
  <c r="AO18" i="20"/>
  <c r="AP18" i="20"/>
  <c r="AQ18" i="20"/>
  <c r="AR18" i="20"/>
  <c r="AK19" i="20"/>
  <c r="AL19" i="20"/>
  <c r="AM19" i="20"/>
  <c r="AN19" i="20"/>
  <c r="AO19" i="20"/>
  <c r="AP19" i="20"/>
  <c r="AQ19" i="20"/>
  <c r="AR19" i="20"/>
  <c r="AK20" i="20"/>
  <c r="AL20" i="20"/>
  <c r="AM20" i="20"/>
  <c r="AN20" i="20"/>
  <c r="AO20" i="20"/>
  <c r="AP20" i="20"/>
  <c r="AQ20" i="20"/>
  <c r="AR20" i="20"/>
  <c r="AK21" i="20"/>
  <c r="AL21" i="20"/>
  <c r="AM21" i="20"/>
  <c r="AN21" i="20"/>
  <c r="AO21" i="20"/>
  <c r="AP21" i="20"/>
  <c r="AQ21" i="20"/>
  <c r="AR21" i="20"/>
  <c r="AK22" i="20"/>
  <c r="AL22" i="20"/>
  <c r="AM22" i="20"/>
  <c r="AN22" i="20"/>
  <c r="AO22" i="20"/>
  <c r="AP22" i="20"/>
  <c r="AQ22" i="20"/>
  <c r="AR22" i="20"/>
  <c r="AK23" i="20"/>
  <c r="AL23" i="20"/>
  <c r="AM23" i="20"/>
  <c r="AN23" i="20"/>
  <c r="AO23" i="20"/>
  <c r="AP23" i="20"/>
  <c r="AQ23" i="20"/>
  <c r="AR23" i="20"/>
  <c r="AK24" i="20"/>
  <c r="AL24" i="20"/>
  <c r="AM24" i="20"/>
  <c r="AN24" i="20"/>
  <c r="AO24" i="20"/>
  <c r="AP24" i="20"/>
  <c r="AQ24" i="20"/>
  <c r="AR24" i="20"/>
  <c r="AK25" i="20"/>
  <c r="AL25" i="20"/>
  <c r="AM25" i="20"/>
  <c r="AN25" i="20"/>
  <c r="AO25" i="20"/>
  <c r="AP25" i="20"/>
  <c r="AQ25" i="20"/>
  <c r="AR25" i="20"/>
  <c r="AK26" i="20"/>
  <c r="AL26" i="20"/>
  <c r="AM26" i="20"/>
  <c r="AN26" i="20"/>
  <c r="AO26" i="20"/>
  <c r="AP26" i="20"/>
  <c r="AQ26" i="20"/>
  <c r="AR26" i="20"/>
  <c r="AK27" i="20"/>
  <c r="AL27" i="20"/>
  <c r="AM27" i="20"/>
  <c r="AN27" i="20"/>
  <c r="AO27" i="20"/>
  <c r="AP27" i="20"/>
  <c r="AQ27" i="20"/>
  <c r="AR27" i="20"/>
  <c r="AK28" i="20"/>
  <c r="AL28" i="20"/>
  <c r="AM28" i="20"/>
  <c r="AN28" i="20"/>
  <c r="AO28" i="20"/>
  <c r="AP28" i="20"/>
  <c r="AQ28" i="20"/>
  <c r="AR28" i="20"/>
  <c r="AK29" i="20"/>
  <c r="AL29" i="20"/>
  <c r="AM29" i="20"/>
  <c r="AN29" i="20"/>
  <c r="AO29" i="20"/>
  <c r="AP29" i="20"/>
  <c r="AQ29" i="20"/>
  <c r="AR29" i="20"/>
  <c r="AK30" i="20"/>
  <c r="AL30" i="20"/>
  <c r="AM30" i="20"/>
  <c r="AN30" i="20"/>
  <c r="AO30" i="20"/>
  <c r="AP30" i="20"/>
  <c r="AQ30" i="20"/>
  <c r="AR30" i="20"/>
  <c r="AK31" i="20"/>
  <c r="AL31" i="20"/>
  <c r="AM31" i="20"/>
  <c r="AN31" i="20"/>
  <c r="AO31" i="20"/>
  <c r="AP31" i="20"/>
  <c r="AQ31" i="20"/>
  <c r="AR31" i="20"/>
  <c r="AK32" i="20"/>
  <c r="AL32" i="20"/>
  <c r="AM32" i="20"/>
  <c r="AN32" i="20"/>
  <c r="AO32" i="20"/>
  <c r="AP32" i="20"/>
  <c r="AQ32" i="20"/>
  <c r="AR32" i="20"/>
  <c r="AM5" i="20"/>
  <c r="AN5" i="20"/>
  <c r="AO5" i="20"/>
  <c r="AP5" i="20"/>
  <c r="AQ5" i="20"/>
  <c r="AR5" i="20"/>
  <c r="AL5" i="20"/>
  <c r="AK5" i="20"/>
  <c r="A5" i="29"/>
  <c r="A6" i="29" s="1"/>
  <c r="A7" i="29" s="1"/>
  <c r="A8" i="29" s="1"/>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W305" i="32"/>
  <c r="AA305" i="32"/>
  <c r="AQ46" i="32"/>
  <c r="AM46" i="32"/>
  <c r="AA79" i="1"/>
  <c r="DL80" i="1"/>
  <c r="BS79" i="1"/>
  <c r="BU81" i="1"/>
  <c r="CA81" i="1"/>
  <c r="AA214" i="32"/>
  <c r="AA209" i="32"/>
  <c r="AA202" i="32"/>
  <c r="AA195" i="32"/>
  <c r="AA188" i="32"/>
  <c r="C36" i="21"/>
  <c r="AE6" i="20"/>
  <c r="AE7" i="20"/>
  <c r="AE8" i="20"/>
  <c r="AE9" i="20"/>
  <c r="AE10" i="20"/>
  <c r="AE11" i="20"/>
  <c r="AE12" i="20"/>
  <c r="AE13" i="20"/>
  <c r="AE14" i="20"/>
  <c r="AE15" i="20"/>
  <c r="AE16" i="20"/>
  <c r="AE17" i="20"/>
  <c r="AE18" i="20"/>
  <c r="AE19" i="20"/>
  <c r="AE20" i="20"/>
  <c r="AE21" i="20"/>
  <c r="AE22" i="20"/>
  <c r="AE23" i="20"/>
  <c r="AE24" i="20"/>
  <c r="AE25" i="20"/>
  <c r="AE26" i="20"/>
  <c r="AE27" i="20"/>
  <c r="AE28" i="20"/>
  <c r="AE29" i="20"/>
  <c r="AE30" i="20"/>
  <c r="AE31" i="20"/>
  <c r="AE32" i="20"/>
  <c r="AE5" i="20"/>
  <c r="AF6" i="20"/>
  <c r="BG6" i="20" s="1"/>
  <c r="AF7" i="20"/>
  <c r="BG7" i="20" s="1"/>
  <c r="AF8" i="20"/>
  <c r="BG8" i="20" s="1"/>
  <c r="AF9" i="20"/>
  <c r="BG9" i="20" s="1"/>
  <c r="AF10" i="20"/>
  <c r="BG10" i="20" s="1"/>
  <c r="AF11" i="20"/>
  <c r="BG11" i="20" s="1"/>
  <c r="AF12" i="20"/>
  <c r="AF13" i="20"/>
  <c r="BG13" i="20" s="1"/>
  <c r="AF14" i="20"/>
  <c r="BG14" i="20" s="1"/>
  <c r="AF15" i="20"/>
  <c r="BG15" i="20" s="1"/>
  <c r="AF16" i="20"/>
  <c r="BG16" i="20" s="1"/>
  <c r="AF17" i="20"/>
  <c r="BG17" i="20" s="1"/>
  <c r="AF18" i="20"/>
  <c r="BG18" i="20" s="1"/>
  <c r="AF19" i="20"/>
  <c r="BG19" i="20" s="1"/>
  <c r="AF20" i="20"/>
  <c r="BG20" i="20" s="1"/>
  <c r="AF21" i="20"/>
  <c r="BG21" i="20" s="1"/>
  <c r="AF22" i="20"/>
  <c r="BG22" i="20" s="1"/>
  <c r="AF23" i="20"/>
  <c r="BG23" i="20" s="1"/>
  <c r="AF24" i="20"/>
  <c r="BG24" i="20" s="1"/>
  <c r="AF25" i="20"/>
  <c r="BG25" i="20" s="1"/>
  <c r="AF26" i="20"/>
  <c r="BG26" i="20" s="1"/>
  <c r="AF27" i="20"/>
  <c r="BG27" i="20" s="1"/>
  <c r="AF28" i="20"/>
  <c r="BG28" i="20" s="1"/>
  <c r="AF29" i="20"/>
  <c r="BG29" i="20" s="1"/>
  <c r="AF30" i="20"/>
  <c r="BG30" i="20" s="1"/>
  <c r="AF31" i="20"/>
  <c r="BG31" i="20" s="1"/>
  <c r="AF32" i="20"/>
  <c r="BG32" i="20" s="1"/>
  <c r="AF5" i="20"/>
  <c r="BG5" i="20" s="1"/>
  <c r="K92" i="33"/>
  <c r="K93" i="33"/>
  <c r="K94" i="33"/>
  <c r="K95" i="33"/>
  <c r="C5" i="20"/>
  <c r="D5" i="20"/>
  <c r="E5" i="20"/>
  <c r="F5" i="20"/>
  <c r="G5" i="20"/>
  <c r="H5" i="20"/>
  <c r="I5" i="20"/>
  <c r="J5" i="20"/>
  <c r="K5" i="20"/>
  <c r="L5" i="20"/>
  <c r="M5" i="20"/>
  <c r="N5" i="20"/>
  <c r="O5" i="20"/>
  <c r="P5" i="20"/>
  <c r="Q5" i="20"/>
  <c r="R5" i="20"/>
  <c r="S5" i="20"/>
  <c r="T5" i="20"/>
  <c r="U5" i="20"/>
  <c r="V5" i="20"/>
  <c r="W5" i="20"/>
  <c r="X5" i="20"/>
  <c r="Y5" i="20"/>
  <c r="Z5" i="20"/>
  <c r="AA5" i="20"/>
  <c r="AB5" i="20"/>
  <c r="AC5" i="20"/>
  <c r="AD5" i="20"/>
  <c r="CB5" i="20"/>
  <c r="CE5" i="20"/>
  <c r="CC5" i="20"/>
  <c r="CG5" i="20"/>
  <c r="CM5" i="20"/>
  <c r="CO5" i="20"/>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CB6" i="20"/>
  <c r="CE6" i="20"/>
  <c r="CC6" i="20"/>
  <c r="CG6" i="20"/>
  <c r="CM6" i="20"/>
  <c r="CO6" i="20"/>
  <c r="DC6" i="20"/>
  <c r="C7" i="20"/>
  <c r="D7" i="20"/>
  <c r="E7" i="20"/>
  <c r="F7" i="20"/>
  <c r="G7" i="20"/>
  <c r="H7" i="20"/>
  <c r="I7" i="20"/>
  <c r="J7" i="20"/>
  <c r="K7" i="20"/>
  <c r="L7" i="20"/>
  <c r="M7" i="20"/>
  <c r="N7" i="20"/>
  <c r="O7" i="20"/>
  <c r="P7" i="20"/>
  <c r="Q7" i="20"/>
  <c r="R7" i="20"/>
  <c r="S7" i="20"/>
  <c r="T7" i="20"/>
  <c r="U7" i="20"/>
  <c r="V7" i="20"/>
  <c r="W7" i="20"/>
  <c r="X7" i="20"/>
  <c r="Y7" i="20"/>
  <c r="Z7" i="20"/>
  <c r="AA7" i="20"/>
  <c r="AB7" i="20"/>
  <c r="AC7" i="20"/>
  <c r="AD7" i="20"/>
  <c r="CB7" i="20"/>
  <c r="CE7" i="20"/>
  <c r="CC7" i="20"/>
  <c r="CG7" i="20"/>
  <c r="CM7" i="20"/>
  <c r="CO7" i="20"/>
  <c r="CU7" i="20"/>
  <c r="DC7" i="20"/>
  <c r="DC8" i="20"/>
  <c r="DC9" i="20"/>
  <c r="DC10" i="20"/>
  <c r="DC11" i="20"/>
  <c r="DC12" i="20"/>
  <c r="DC13" i="20"/>
  <c r="DC14" i="20"/>
  <c r="DC15" i="20"/>
  <c r="DC16" i="20"/>
  <c r="DC17" i="20"/>
  <c r="DC18" i="20"/>
  <c r="DC19" i="20"/>
  <c r="DC20" i="20"/>
  <c r="DC21" i="20"/>
  <c r="DC22" i="20"/>
  <c r="DC23" i="20"/>
  <c r="DC24" i="20"/>
  <c r="DC25" i="20"/>
  <c r="DC26" i="20"/>
  <c r="DC27" i="20"/>
  <c r="DC28" i="20"/>
  <c r="DC29" i="20"/>
  <c r="DC30" i="20"/>
  <c r="DC31" i="20"/>
  <c r="DC32" i="20"/>
  <c r="DC33" i="20"/>
  <c r="DC34" i="20"/>
  <c r="DC35" i="20"/>
  <c r="C8"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CB8" i="20"/>
  <c r="CC8" i="20"/>
  <c r="CE8" i="20"/>
  <c r="CG8" i="20"/>
  <c r="CM8" i="20"/>
  <c r="CO8" i="20"/>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CB9" i="20"/>
  <c r="CE9" i="20"/>
  <c r="CC9" i="20"/>
  <c r="CG9" i="20"/>
  <c r="CM9" i="20"/>
  <c r="CO9" i="20"/>
  <c r="CU9"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CB10" i="20"/>
  <c r="CE10" i="20"/>
  <c r="CC10" i="20"/>
  <c r="CG10" i="20"/>
  <c r="CM10" i="20"/>
  <c r="CO10"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CB11" i="20"/>
  <c r="CC11" i="20"/>
  <c r="CE11" i="20"/>
  <c r="CG11" i="20"/>
  <c r="CM11" i="20"/>
  <c r="CO11" i="20"/>
  <c r="CU11"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CB12" i="20"/>
  <c r="CC12" i="20"/>
  <c r="CE12" i="20"/>
  <c r="CG12" i="20"/>
  <c r="CM12" i="20"/>
  <c r="CO12" i="20"/>
  <c r="CU12"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CB13" i="20"/>
  <c r="CE13" i="20"/>
  <c r="CC13" i="20"/>
  <c r="CG13" i="20"/>
  <c r="CM13" i="20"/>
  <c r="CO13" i="20"/>
  <c r="CU13"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CB14" i="20"/>
  <c r="CC14" i="20"/>
  <c r="CE14" i="20"/>
  <c r="CG14" i="20"/>
  <c r="CM14" i="20"/>
  <c r="CO14" i="20"/>
  <c r="CU14"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CB15" i="20"/>
  <c r="CE15" i="20"/>
  <c r="CC15" i="20"/>
  <c r="CG15" i="20"/>
  <c r="CM15" i="20"/>
  <c r="CO15" i="20"/>
  <c r="CU15"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CB16" i="20"/>
  <c r="CE16" i="20"/>
  <c r="CC16" i="20"/>
  <c r="CG16" i="20"/>
  <c r="CM16" i="20"/>
  <c r="CO16" i="20"/>
  <c r="CU16"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CB17" i="20"/>
  <c r="CE17" i="20"/>
  <c r="CC17" i="20"/>
  <c r="CG17" i="20"/>
  <c r="CM17" i="20"/>
  <c r="CO17" i="20"/>
  <c r="CU17"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CB18" i="20"/>
  <c r="CE18" i="20"/>
  <c r="CC18" i="20"/>
  <c r="CG18" i="20"/>
  <c r="CM18" i="20"/>
  <c r="CO18" i="20"/>
  <c r="CU18" i="20"/>
  <c r="C19" i="20"/>
  <c r="D19"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CB19" i="20"/>
  <c r="CE19" i="20"/>
  <c r="CC19" i="20"/>
  <c r="CG19" i="20"/>
  <c r="CM19" i="20"/>
  <c r="CO19" i="20"/>
  <c r="CU19" i="20"/>
  <c r="C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CB20" i="20"/>
  <c r="CE20" i="20"/>
  <c r="CC20" i="20"/>
  <c r="CG20" i="20"/>
  <c r="CM20" i="20"/>
  <c r="CO20" i="20"/>
  <c r="CU20" i="20"/>
  <c r="C21" i="20"/>
  <c r="D21"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BZ21" i="20"/>
  <c r="BZ22" i="20"/>
  <c r="BZ23" i="20"/>
  <c r="BZ24" i="20"/>
  <c r="BZ25" i="20"/>
  <c r="BZ26" i="20"/>
  <c r="BZ27" i="20"/>
  <c r="BZ28" i="20"/>
  <c r="BZ29" i="20"/>
  <c r="BZ30" i="20"/>
  <c r="BZ31" i="20"/>
  <c r="BZ32" i="20"/>
  <c r="BZ33" i="20"/>
  <c r="BZ34" i="20"/>
  <c r="BZ35" i="20"/>
  <c r="CB21" i="20"/>
  <c r="CE21" i="20"/>
  <c r="CC21" i="20"/>
  <c r="CG21" i="20"/>
  <c r="CM21" i="20"/>
  <c r="CO21" i="20"/>
  <c r="CU21" i="20"/>
  <c r="C22" i="20"/>
  <c r="D22"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CB22" i="20"/>
  <c r="CE22" i="20"/>
  <c r="CC22" i="20"/>
  <c r="CG22" i="20"/>
  <c r="CM22" i="20"/>
  <c r="CO22" i="20"/>
  <c r="CU22" i="20"/>
  <c r="C23" i="20"/>
  <c r="D23"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CB23" i="20"/>
  <c r="CE23" i="20"/>
  <c r="CC23" i="20"/>
  <c r="CG23" i="20"/>
  <c r="CM23" i="20"/>
  <c r="CO23" i="20"/>
  <c r="CU23" i="20"/>
  <c r="C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CB24" i="20"/>
  <c r="CE24" i="20"/>
  <c r="CC24" i="20"/>
  <c r="CG24" i="20"/>
  <c r="CM24" i="20"/>
  <c r="CO24" i="20"/>
  <c r="CU24" i="20"/>
  <c r="C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CB25" i="20"/>
  <c r="CE25" i="20"/>
  <c r="CC25" i="20"/>
  <c r="CG25" i="20"/>
  <c r="CM25" i="20"/>
  <c r="CO25" i="20"/>
  <c r="CU25"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CB26" i="20"/>
  <c r="CE26" i="20"/>
  <c r="CC26" i="20"/>
  <c r="CG26" i="20"/>
  <c r="CM26" i="20"/>
  <c r="CO26" i="20"/>
  <c r="CU26" i="20"/>
  <c r="C27"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CB27" i="20"/>
  <c r="CE27" i="20"/>
  <c r="CC27" i="20"/>
  <c r="CG27" i="20"/>
  <c r="CM27" i="20"/>
  <c r="CO27" i="20"/>
  <c r="CU27" i="20"/>
  <c r="C28"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CB28" i="20"/>
  <c r="CE28" i="20"/>
  <c r="CC28" i="20"/>
  <c r="CG28" i="20"/>
  <c r="CM28" i="20"/>
  <c r="CO28" i="20"/>
  <c r="CU28" i="20"/>
  <c r="C29" i="20"/>
  <c r="D29"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CB29" i="20"/>
  <c r="CC29" i="20"/>
  <c r="CE29" i="20"/>
  <c r="CG29" i="20"/>
  <c r="CM29" i="20"/>
  <c r="CO29" i="20"/>
  <c r="CU29" i="20"/>
  <c r="C30" i="20"/>
  <c r="D30"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CB30" i="20"/>
  <c r="CC30" i="20"/>
  <c r="CE30" i="20"/>
  <c r="CG30" i="20"/>
  <c r="CM30" i="20"/>
  <c r="CU30" i="20"/>
  <c r="C31" i="20"/>
  <c r="D31"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CB31" i="20"/>
  <c r="CE31" i="20"/>
  <c r="CC31" i="20"/>
  <c r="CG31" i="20"/>
  <c r="CG37" i="20"/>
  <c r="BN42" i="20"/>
  <c r="CM31" i="20"/>
  <c r="CU31" i="20"/>
  <c r="C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CB32" i="20"/>
  <c r="CC32" i="20"/>
  <c r="CE32" i="20"/>
  <c r="CG32" i="20"/>
  <c r="CM32" i="20"/>
  <c r="CU32" i="20"/>
  <c r="CB33" i="20"/>
  <c r="CE33" i="20"/>
  <c r="CC33" i="20"/>
  <c r="CG33" i="20"/>
  <c r="CM33" i="20"/>
  <c r="CU33" i="20"/>
  <c r="CB34" i="20"/>
  <c r="CE34" i="20"/>
  <c r="CC34" i="20"/>
  <c r="CG34" i="20"/>
  <c r="CM34" i="20"/>
  <c r="CU34" i="20"/>
  <c r="CB35" i="20"/>
  <c r="CE35" i="20"/>
  <c r="CC35" i="20"/>
  <c r="CG35" i="20"/>
  <c r="CM35" i="20"/>
  <c r="CU35" i="20"/>
  <c r="CF37" i="20"/>
  <c r="BM42" i="20"/>
  <c r="CH37" i="20"/>
  <c r="BQ42" i="20"/>
  <c r="CI37" i="20"/>
  <c r="BB42" i="20"/>
  <c r="CJ37" i="20"/>
  <c r="BD42" i="20"/>
  <c r="CU37" i="20"/>
  <c r="CV37" i="20"/>
  <c r="CW37" i="20"/>
  <c r="CX37" i="20"/>
  <c r="CY37" i="20"/>
  <c r="CZ37" i="20"/>
  <c r="C5" i="19"/>
  <c r="D5" i="19"/>
  <c r="E5" i="19"/>
  <c r="F5" i="19"/>
  <c r="G5" i="19"/>
  <c r="H5" i="19"/>
  <c r="Q5" i="19"/>
  <c r="R5" i="19"/>
  <c r="S5" i="19"/>
  <c r="T5" i="19"/>
  <c r="U5" i="19"/>
  <c r="V5" i="19"/>
  <c r="C6" i="19"/>
  <c r="D6" i="19"/>
  <c r="E6" i="19"/>
  <c r="F6" i="19"/>
  <c r="G6" i="19"/>
  <c r="H6" i="19"/>
  <c r="I6" i="19"/>
  <c r="J6" i="19"/>
  <c r="K6" i="19"/>
  <c r="L6" i="19"/>
  <c r="M6" i="19"/>
  <c r="N6" i="19"/>
  <c r="O6" i="19"/>
  <c r="P6" i="19"/>
  <c r="Q6" i="19"/>
  <c r="R6" i="19"/>
  <c r="S6" i="19"/>
  <c r="T6" i="19"/>
  <c r="U6" i="19"/>
  <c r="V6" i="19"/>
  <c r="AG6" i="19"/>
  <c r="AL6" i="19" s="1"/>
  <c r="C7" i="19"/>
  <c r="D7" i="19"/>
  <c r="E7" i="19"/>
  <c r="F7" i="19"/>
  <c r="G7" i="19"/>
  <c r="H7" i="19"/>
  <c r="I7" i="19"/>
  <c r="J7" i="19"/>
  <c r="K7" i="19"/>
  <c r="L7" i="19"/>
  <c r="M7" i="19"/>
  <c r="N7" i="19"/>
  <c r="O7" i="19"/>
  <c r="P7" i="19"/>
  <c r="Q7" i="19"/>
  <c r="R7" i="19"/>
  <c r="S7" i="19"/>
  <c r="T7" i="19"/>
  <c r="U7" i="19"/>
  <c r="V7" i="19"/>
  <c r="AG7" i="19"/>
  <c r="AL7" i="19" s="1"/>
  <c r="C8" i="19"/>
  <c r="D8" i="19"/>
  <c r="E8" i="19"/>
  <c r="F8" i="19"/>
  <c r="G8" i="19"/>
  <c r="H8" i="19"/>
  <c r="I8" i="19"/>
  <c r="J8" i="19"/>
  <c r="K8" i="19"/>
  <c r="L8" i="19"/>
  <c r="M8" i="19"/>
  <c r="N8" i="19"/>
  <c r="O8" i="19"/>
  <c r="P8" i="19"/>
  <c r="Q8" i="19"/>
  <c r="R8" i="19"/>
  <c r="S8" i="19"/>
  <c r="T8" i="19"/>
  <c r="U8" i="19"/>
  <c r="V8" i="19"/>
  <c r="AL8" i="19"/>
  <c r="C9" i="19"/>
  <c r="D9" i="19"/>
  <c r="E9" i="19"/>
  <c r="F9" i="19"/>
  <c r="G9" i="19"/>
  <c r="H9" i="19"/>
  <c r="I9" i="19"/>
  <c r="J9" i="19"/>
  <c r="K9" i="19"/>
  <c r="L9" i="19"/>
  <c r="M9" i="19"/>
  <c r="N9" i="19"/>
  <c r="O9" i="19"/>
  <c r="P9" i="19"/>
  <c r="Q9" i="19"/>
  <c r="R9" i="19"/>
  <c r="S9" i="19"/>
  <c r="T9" i="19"/>
  <c r="U9" i="19"/>
  <c r="V9" i="19"/>
  <c r="AG9" i="19"/>
  <c r="AL9" i="19" s="1"/>
  <c r="C10" i="19"/>
  <c r="D10" i="19"/>
  <c r="E10" i="19"/>
  <c r="F10" i="19"/>
  <c r="G10" i="19"/>
  <c r="H10" i="19"/>
  <c r="I10" i="19"/>
  <c r="J10" i="19"/>
  <c r="K10" i="19"/>
  <c r="L10" i="19"/>
  <c r="M10" i="19"/>
  <c r="N10" i="19"/>
  <c r="O10" i="19"/>
  <c r="P10" i="19"/>
  <c r="Q10" i="19"/>
  <c r="R10" i="19"/>
  <c r="S10" i="19"/>
  <c r="T10" i="19"/>
  <c r="U10" i="19"/>
  <c r="V10" i="19"/>
  <c r="AG10" i="19"/>
  <c r="AL10" i="19" s="1"/>
  <c r="C11" i="19"/>
  <c r="D11" i="19"/>
  <c r="E11" i="19"/>
  <c r="F11" i="19"/>
  <c r="G11" i="19"/>
  <c r="H11" i="19"/>
  <c r="I11" i="19"/>
  <c r="J11" i="19"/>
  <c r="K11" i="19"/>
  <c r="L11" i="19"/>
  <c r="M11" i="19"/>
  <c r="N11" i="19"/>
  <c r="O11" i="19"/>
  <c r="P11" i="19"/>
  <c r="Q11" i="19"/>
  <c r="R11" i="19"/>
  <c r="S11" i="19"/>
  <c r="T11" i="19"/>
  <c r="U11" i="19"/>
  <c r="V11" i="19"/>
  <c r="C12" i="19"/>
  <c r="D12" i="19"/>
  <c r="E12" i="19"/>
  <c r="F12" i="19"/>
  <c r="G12" i="19"/>
  <c r="H12" i="19"/>
  <c r="I12" i="19"/>
  <c r="J12" i="19"/>
  <c r="K12" i="19"/>
  <c r="L12" i="19"/>
  <c r="M12" i="19"/>
  <c r="N12" i="19"/>
  <c r="O12" i="19"/>
  <c r="P12" i="19"/>
  <c r="Q12" i="19"/>
  <c r="R12" i="19"/>
  <c r="S12" i="19"/>
  <c r="T12" i="19"/>
  <c r="U12" i="19"/>
  <c r="V12" i="19"/>
  <c r="AG12" i="19"/>
  <c r="AL12" i="19" s="1"/>
  <c r="C13" i="19"/>
  <c r="D13" i="19"/>
  <c r="E13" i="19"/>
  <c r="F13" i="19"/>
  <c r="G13" i="19"/>
  <c r="H13" i="19"/>
  <c r="I13" i="19"/>
  <c r="J13" i="19"/>
  <c r="K13" i="19"/>
  <c r="L13" i="19"/>
  <c r="M13" i="19"/>
  <c r="N13" i="19"/>
  <c r="O13" i="19"/>
  <c r="P13" i="19"/>
  <c r="Q13" i="19"/>
  <c r="R13" i="19"/>
  <c r="S13" i="19"/>
  <c r="T13" i="19"/>
  <c r="U13" i="19"/>
  <c r="V13" i="19"/>
  <c r="AG13" i="19"/>
  <c r="AL13" i="19" s="1"/>
  <c r="C14" i="19"/>
  <c r="D14" i="19"/>
  <c r="E14" i="19"/>
  <c r="F14" i="19"/>
  <c r="G14" i="19"/>
  <c r="H14" i="19"/>
  <c r="I14" i="19"/>
  <c r="J14" i="19"/>
  <c r="K14" i="19"/>
  <c r="L14" i="19"/>
  <c r="M14" i="19"/>
  <c r="N14" i="19"/>
  <c r="O14" i="19"/>
  <c r="P14" i="19"/>
  <c r="Q14" i="19"/>
  <c r="R14" i="19"/>
  <c r="S14" i="19"/>
  <c r="T14" i="19"/>
  <c r="U14" i="19"/>
  <c r="V14" i="19"/>
  <c r="AG14" i="19"/>
  <c r="AL14" i="19" s="1"/>
  <c r="C15" i="19"/>
  <c r="D15" i="19"/>
  <c r="E15" i="19"/>
  <c r="F15" i="19"/>
  <c r="G15" i="19"/>
  <c r="H15" i="19"/>
  <c r="I15" i="19"/>
  <c r="J15" i="19"/>
  <c r="K15" i="19"/>
  <c r="L15" i="19"/>
  <c r="M15" i="19"/>
  <c r="N15" i="19"/>
  <c r="O15" i="19"/>
  <c r="P15" i="19"/>
  <c r="Q15" i="19"/>
  <c r="R15" i="19"/>
  <c r="S15" i="19"/>
  <c r="T15" i="19"/>
  <c r="U15" i="19"/>
  <c r="V15" i="19"/>
  <c r="AG15" i="19"/>
  <c r="AL15" i="19" s="1"/>
  <c r="C16" i="19"/>
  <c r="D16" i="19"/>
  <c r="E16" i="19"/>
  <c r="F16" i="19"/>
  <c r="G16" i="19"/>
  <c r="H16" i="19"/>
  <c r="I16" i="19"/>
  <c r="J16" i="19"/>
  <c r="K16" i="19"/>
  <c r="L16" i="19"/>
  <c r="M16" i="19"/>
  <c r="N16" i="19"/>
  <c r="O16" i="19"/>
  <c r="P16" i="19"/>
  <c r="Q16" i="19"/>
  <c r="R16" i="19"/>
  <c r="S16" i="19"/>
  <c r="T16" i="19"/>
  <c r="U16" i="19"/>
  <c r="V16" i="19"/>
  <c r="AG16" i="19"/>
  <c r="AL16" i="19" s="1"/>
  <c r="C17" i="19"/>
  <c r="D17" i="19"/>
  <c r="E17" i="19"/>
  <c r="F17" i="19"/>
  <c r="G17" i="19"/>
  <c r="H17" i="19"/>
  <c r="I17" i="19"/>
  <c r="J17" i="19"/>
  <c r="K17" i="19"/>
  <c r="L17" i="19"/>
  <c r="M17" i="19"/>
  <c r="N17" i="19"/>
  <c r="O17" i="19"/>
  <c r="P17" i="19"/>
  <c r="Q17" i="19"/>
  <c r="R17" i="19"/>
  <c r="S17" i="19"/>
  <c r="T17" i="19"/>
  <c r="U17" i="19"/>
  <c r="V17" i="19"/>
  <c r="AG17" i="19"/>
  <c r="AL17" i="19" s="1"/>
  <c r="C18" i="19"/>
  <c r="D18" i="19"/>
  <c r="E18" i="19"/>
  <c r="F18" i="19"/>
  <c r="G18" i="19"/>
  <c r="H18" i="19"/>
  <c r="I18" i="19"/>
  <c r="J18" i="19"/>
  <c r="K18" i="19"/>
  <c r="L18" i="19"/>
  <c r="M18" i="19"/>
  <c r="N18" i="19"/>
  <c r="O18" i="19"/>
  <c r="P18" i="19"/>
  <c r="Q18" i="19"/>
  <c r="R18" i="19"/>
  <c r="S18" i="19"/>
  <c r="T18" i="19"/>
  <c r="U18" i="19"/>
  <c r="V18" i="19"/>
  <c r="AG18" i="19"/>
  <c r="AL18" i="19" s="1"/>
  <c r="C19" i="19"/>
  <c r="D19" i="19"/>
  <c r="E19" i="19"/>
  <c r="F19" i="19"/>
  <c r="G19" i="19"/>
  <c r="H19" i="19"/>
  <c r="I19" i="19"/>
  <c r="J19" i="19"/>
  <c r="K19" i="19"/>
  <c r="L19" i="19"/>
  <c r="M19" i="19"/>
  <c r="N19" i="19"/>
  <c r="O19" i="19"/>
  <c r="P19" i="19"/>
  <c r="Q19" i="19"/>
  <c r="R19" i="19"/>
  <c r="S19" i="19"/>
  <c r="T19" i="19"/>
  <c r="U19" i="19"/>
  <c r="V19" i="19"/>
  <c r="AG19" i="19"/>
  <c r="AL19" i="19" s="1"/>
  <c r="C20" i="19"/>
  <c r="D20" i="19"/>
  <c r="E20" i="19"/>
  <c r="F20" i="19"/>
  <c r="G20" i="19"/>
  <c r="H20" i="19"/>
  <c r="I20" i="19"/>
  <c r="J20" i="19"/>
  <c r="K20" i="19"/>
  <c r="L20" i="19"/>
  <c r="M20" i="19"/>
  <c r="N20" i="19"/>
  <c r="O20" i="19"/>
  <c r="P20" i="19"/>
  <c r="Q20" i="19"/>
  <c r="R20" i="19"/>
  <c r="S20" i="19"/>
  <c r="T20" i="19"/>
  <c r="U20" i="19"/>
  <c r="V20" i="19"/>
  <c r="AG20" i="19"/>
  <c r="AL20" i="19" s="1"/>
  <c r="C21" i="19"/>
  <c r="D21" i="19"/>
  <c r="E21" i="19"/>
  <c r="F21" i="19"/>
  <c r="G21" i="19"/>
  <c r="H21" i="19"/>
  <c r="I21" i="19"/>
  <c r="J21" i="19"/>
  <c r="K21" i="19"/>
  <c r="L21" i="19"/>
  <c r="M21" i="19"/>
  <c r="N21" i="19"/>
  <c r="O21" i="19"/>
  <c r="P21" i="19"/>
  <c r="Q21" i="19"/>
  <c r="R21" i="19"/>
  <c r="S21" i="19"/>
  <c r="T21" i="19"/>
  <c r="U21" i="19"/>
  <c r="V21" i="19"/>
  <c r="AG21" i="19"/>
  <c r="AL21" i="19" s="1"/>
  <c r="C22" i="19"/>
  <c r="D22" i="19"/>
  <c r="E22" i="19"/>
  <c r="F22" i="19"/>
  <c r="G22" i="19"/>
  <c r="H22" i="19"/>
  <c r="I22" i="19"/>
  <c r="J22" i="19"/>
  <c r="K22" i="19"/>
  <c r="L22" i="19"/>
  <c r="M22" i="19"/>
  <c r="N22" i="19"/>
  <c r="O22" i="19"/>
  <c r="P22" i="19"/>
  <c r="Q22" i="19"/>
  <c r="R22" i="19"/>
  <c r="S22" i="19"/>
  <c r="T22" i="19"/>
  <c r="U22" i="19"/>
  <c r="V22" i="19"/>
  <c r="AG22" i="19"/>
  <c r="AL22" i="19" s="1"/>
  <c r="C23" i="19"/>
  <c r="D23" i="19"/>
  <c r="E23" i="19"/>
  <c r="F23" i="19"/>
  <c r="G23" i="19"/>
  <c r="H23" i="19"/>
  <c r="I23" i="19"/>
  <c r="J23" i="19"/>
  <c r="K23" i="19"/>
  <c r="L23" i="19"/>
  <c r="M23" i="19"/>
  <c r="N23" i="19"/>
  <c r="O23" i="19"/>
  <c r="P23" i="19"/>
  <c r="Q23" i="19"/>
  <c r="R23" i="19"/>
  <c r="S23" i="19"/>
  <c r="T23" i="19"/>
  <c r="U23" i="19"/>
  <c r="V23" i="19"/>
  <c r="AG23" i="19"/>
  <c r="AL23" i="19" s="1"/>
  <c r="C24" i="19"/>
  <c r="D24" i="19"/>
  <c r="E24" i="19"/>
  <c r="F24" i="19"/>
  <c r="G24" i="19"/>
  <c r="H24" i="19"/>
  <c r="I24" i="19"/>
  <c r="J24" i="19"/>
  <c r="K24" i="19"/>
  <c r="L24" i="19"/>
  <c r="M24" i="19"/>
  <c r="N24" i="19"/>
  <c r="O24" i="19"/>
  <c r="P24" i="19"/>
  <c r="Q24" i="19"/>
  <c r="R24" i="19"/>
  <c r="S24" i="19"/>
  <c r="T24" i="19"/>
  <c r="U24" i="19"/>
  <c r="V24" i="19"/>
  <c r="AG24" i="19"/>
  <c r="AL24" i="19" s="1"/>
  <c r="C25" i="19"/>
  <c r="D25" i="19"/>
  <c r="E25" i="19"/>
  <c r="F25" i="19"/>
  <c r="G25" i="19"/>
  <c r="H25" i="19"/>
  <c r="I25" i="19"/>
  <c r="J25" i="19"/>
  <c r="K25" i="19"/>
  <c r="L25" i="19"/>
  <c r="M25" i="19"/>
  <c r="N25" i="19"/>
  <c r="O25" i="19"/>
  <c r="P25" i="19"/>
  <c r="Q25" i="19"/>
  <c r="R25" i="19"/>
  <c r="S25" i="19"/>
  <c r="T25" i="19"/>
  <c r="U25" i="19"/>
  <c r="V25" i="19"/>
  <c r="AG25" i="19"/>
  <c r="AL25" i="19" s="1"/>
  <c r="C26" i="19"/>
  <c r="D26" i="19"/>
  <c r="E26" i="19"/>
  <c r="F26" i="19"/>
  <c r="G26" i="19"/>
  <c r="H26" i="19"/>
  <c r="I26" i="19"/>
  <c r="J26" i="19"/>
  <c r="K26" i="19"/>
  <c r="L26" i="19"/>
  <c r="M26" i="19"/>
  <c r="N26" i="19"/>
  <c r="O26" i="19"/>
  <c r="P26" i="19"/>
  <c r="Q26" i="19"/>
  <c r="R26" i="19"/>
  <c r="S26" i="19"/>
  <c r="T26" i="19"/>
  <c r="U26" i="19"/>
  <c r="V26" i="19"/>
  <c r="AG26" i="19"/>
  <c r="AL26" i="19" s="1"/>
  <c r="C27" i="19"/>
  <c r="D27" i="19"/>
  <c r="E27" i="19"/>
  <c r="F27" i="19"/>
  <c r="G27" i="19"/>
  <c r="H27" i="19"/>
  <c r="I27" i="19"/>
  <c r="J27" i="19"/>
  <c r="K27" i="19"/>
  <c r="L27" i="19"/>
  <c r="M27" i="19"/>
  <c r="N27" i="19"/>
  <c r="O27" i="19"/>
  <c r="P27" i="19"/>
  <c r="Q27" i="19"/>
  <c r="R27" i="19"/>
  <c r="S27" i="19"/>
  <c r="T27" i="19"/>
  <c r="U27" i="19"/>
  <c r="V27" i="19"/>
  <c r="AG27" i="19"/>
  <c r="AL27" i="19" s="1"/>
  <c r="C28" i="19"/>
  <c r="D28" i="19"/>
  <c r="E28" i="19"/>
  <c r="F28" i="19"/>
  <c r="G28" i="19"/>
  <c r="H28" i="19"/>
  <c r="I28" i="19"/>
  <c r="J28" i="19"/>
  <c r="K28" i="19"/>
  <c r="L28" i="19"/>
  <c r="M28" i="19"/>
  <c r="N28" i="19"/>
  <c r="O28" i="19"/>
  <c r="P28" i="19"/>
  <c r="Q28" i="19"/>
  <c r="R28" i="19"/>
  <c r="S28" i="19"/>
  <c r="T28" i="19"/>
  <c r="U28" i="19"/>
  <c r="V28" i="19"/>
  <c r="AG28" i="19"/>
  <c r="AL28" i="19" s="1"/>
  <c r="C29" i="19"/>
  <c r="D29" i="19"/>
  <c r="E29" i="19"/>
  <c r="F29" i="19"/>
  <c r="G29" i="19"/>
  <c r="H29" i="19"/>
  <c r="I29" i="19"/>
  <c r="J29" i="19"/>
  <c r="K29" i="19"/>
  <c r="L29" i="19"/>
  <c r="M29" i="19"/>
  <c r="N29" i="19"/>
  <c r="O29" i="19"/>
  <c r="P29" i="19"/>
  <c r="Q29" i="19"/>
  <c r="R29" i="19"/>
  <c r="S29" i="19"/>
  <c r="T29" i="19"/>
  <c r="U29" i="19"/>
  <c r="V29" i="19"/>
  <c r="AG29" i="19"/>
  <c r="AL29" i="19" s="1"/>
  <c r="C30" i="19"/>
  <c r="D30" i="19"/>
  <c r="E30" i="19"/>
  <c r="F30" i="19"/>
  <c r="G30" i="19"/>
  <c r="H30" i="19"/>
  <c r="I30" i="19"/>
  <c r="J30" i="19"/>
  <c r="K30" i="19"/>
  <c r="L30" i="19"/>
  <c r="M30" i="19"/>
  <c r="N30" i="19"/>
  <c r="O30" i="19"/>
  <c r="P30" i="19"/>
  <c r="Q30" i="19"/>
  <c r="R30" i="19"/>
  <c r="S30" i="19"/>
  <c r="T30" i="19"/>
  <c r="U30" i="19"/>
  <c r="V30" i="19"/>
  <c r="AG30" i="19"/>
  <c r="AL30" i="19" s="1"/>
  <c r="C31" i="19"/>
  <c r="D31" i="19"/>
  <c r="E31" i="19"/>
  <c r="F31" i="19"/>
  <c r="G31" i="19"/>
  <c r="H31" i="19"/>
  <c r="I31" i="19"/>
  <c r="J31" i="19"/>
  <c r="K31" i="19"/>
  <c r="L31" i="19"/>
  <c r="M31" i="19"/>
  <c r="N31" i="19"/>
  <c r="O31" i="19"/>
  <c r="P31" i="19"/>
  <c r="Q31" i="19"/>
  <c r="R31" i="19"/>
  <c r="S31" i="19"/>
  <c r="T31" i="19"/>
  <c r="U31" i="19"/>
  <c r="V31" i="19"/>
  <c r="AG31" i="19"/>
  <c r="AL31" i="19" s="1"/>
  <c r="C32" i="19"/>
  <c r="D32" i="19"/>
  <c r="E32" i="19"/>
  <c r="F32" i="19"/>
  <c r="G32" i="19"/>
  <c r="H32" i="19"/>
  <c r="I32" i="19"/>
  <c r="J32" i="19"/>
  <c r="K32" i="19"/>
  <c r="L32" i="19"/>
  <c r="M32" i="19"/>
  <c r="N32" i="19"/>
  <c r="O32" i="19"/>
  <c r="P32" i="19"/>
  <c r="Q32" i="19"/>
  <c r="R32" i="19"/>
  <c r="S32" i="19"/>
  <c r="T32" i="19"/>
  <c r="U32" i="19"/>
  <c r="V32" i="19"/>
  <c r="AG32" i="19"/>
  <c r="AL32" i="19" s="1"/>
  <c r="AG33" i="19"/>
  <c r="AL33" i="19" s="1"/>
  <c r="AG34" i="19"/>
  <c r="AL34" i="19" s="1"/>
  <c r="AG35" i="19"/>
  <c r="AL35" i="19" s="1"/>
  <c r="AC37" i="19"/>
  <c r="AD37" i="19"/>
  <c r="AI37" i="19"/>
  <c r="AJ37" i="19"/>
  <c r="A3" i="32"/>
  <c r="A4"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E3" i="32"/>
  <c r="E4" i="32"/>
  <c r="E5" i="32"/>
  <c r="E6" i="32"/>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E212" i="32"/>
  <c r="E213" i="32"/>
  <c r="E214" i="32"/>
  <c r="E215" i="32"/>
  <c r="E216" i="32"/>
  <c r="E217" i="32"/>
  <c r="E218" i="32"/>
  <c r="E219" i="32"/>
  <c r="E220" i="32"/>
  <c r="E221" i="32"/>
  <c r="E222" i="32"/>
  <c r="E223" i="32"/>
  <c r="E224" i="32"/>
  <c r="E225" i="32"/>
  <c r="E226" i="32"/>
  <c r="E227" i="32"/>
  <c r="E228" i="32"/>
  <c r="E229" i="32"/>
  <c r="E230" i="32"/>
  <c r="E231" i="32"/>
  <c r="E232" i="32"/>
  <c r="E233" i="32"/>
  <c r="E234" i="32"/>
  <c r="E235" i="32"/>
  <c r="E236"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0" i="32"/>
  <c r="E301" i="32"/>
  <c r="E302" i="32"/>
  <c r="E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I3" i="32"/>
  <c r="M3" i="32"/>
  <c r="Q3" i="32"/>
  <c r="Q4" i="32"/>
  <c r="Q5" i="32"/>
  <c r="Q6" i="32"/>
  <c r="Q7" i="32"/>
  <c r="Q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U3" i="32"/>
  <c r="Y3" i="32"/>
  <c r="Y4" i="32"/>
  <c r="Y5" i="32"/>
  <c r="Y6" i="32"/>
  <c r="Y7" i="32"/>
  <c r="Y8" i="32"/>
  <c r="Y9" i="32"/>
  <c r="Y10" i="32"/>
  <c r="Y11" i="32"/>
  <c r="Y12" i="32"/>
  <c r="Y13" i="32"/>
  <c r="Y14"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U4" i="32"/>
  <c r="U5" i="32"/>
  <c r="U6" i="32"/>
  <c r="U7" i="32"/>
  <c r="U8" i="32"/>
  <c r="U9" i="32"/>
  <c r="U10" i="32"/>
  <c r="U11" i="32"/>
  <c r="U12" i="32"/>
  <c r="U13"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U284" i="32"/>
  <c r="U285" i="32"/>
  <c r="U286" i="32"/>
  <c r="U287" i="32"/>
  <c r="U288" i="32"/>
  <c r="U289" i="32"/>
  <c r="U290" i="32"/>
  <c r="U291" i="32"/>
  <c r="U292" i="32"/>
  <c r="U293" i="32"/>
  <c r="U294" i="32"/>
  <c r="U295" i="32"/>
  <c r="U296" i="32"/>
  <c r="U297" i="32"/>
  <c r="U298" i="32"/>
  <c r="U299" i="32"/>
  <c r="U300" i="32"/>
  <c r="U301" i="32"/>
  <c r="U302" i="32"/>
  <c r="U303" i="32"/>
  <c r="U304" i="32"/>
  <c r="U305" i="32"/>
  <c r="U306" i="32"/>
  <c r="U307" i="32"/>
  <c r="U308" i="32"/>
  <c r="U309" i="32"/>
  <c r="U310" i="32"/>
  <c r="U311" i="32"/>
  <c r="U312" i="32"/>
  <c r="U313" i="32"/>
  <c r="U314" i="32"/>
  <c r="U315" i="32"/>
  <c r="U316" i="32"/>
  <c r="U317" i="32"/>
  <c r="U318" i="32"/>
  <c r="U319" i="32"/>
  <c r="U320" i="32"/>
  <c r="U321" i="32"/>
  <c r="U322" i="32"/>
  <c r="U323" i="32"/>
  <c r="U324" i="32"/>
  <c r="U325" i="32"/>
  <c r="U326" i="32"/>
  <c r="U327" i="32"/>
  <c r="U328" i="32"/>
  <c r="U329" i="32"/>
  <c r="U330" i="32"/>
  <c r="U331" i="32"/>
  <c r="U332" i="32"/>
  <c r="U333" i="32"/>
  <c r="U334" i="32"/>
  <c r="U335" i="32"/>
  <c r="U336" i="32"/>
  <c r="U337" i="32"/>
  <c r="U338" i="32"/>
  <c r="U339" i="32"/>
  <c r="U340" i="32"/>
  <c r="U341" i="32"/>
  <c r="U342" i="32"/>
  <c r="U343" i="32"/>
  <c r="U344" i="32"/>
  <c r="U345" i="32"/>
  <c r="U346" i="32"/>
  <c r="U347" i="32"/>
  <c r="U348" i="32"/>
  <c r="U349" i="32"/>
  <c r="U350" i="32"/>
  <c r="U351" i="32"/>
  <c r="U352" i="32"/>
  <c r="U353" i="32"/>
  <c r="U354" i="32"/>
  <c r="U355" i="32"/>
  <c r="U356" i="32"/>
  <c r="U357" i="32"/>
  <c r="U358" i="32"/>
  <c r="U359" i="32"/>
  <c r="U360" i="32"/>
  <c r="U361" i="32"/>
  <c r="U362" i="32"/>
  <c r="U363" i="32"/>
  <c r="U364" i="32"/>
  <c r="U365" i="32"/>
  <c r="U366" i="32"/>
  <c r="I6" i="32"/>
  <c r="I7" i="32"/>
  <c r="I8" i="32"/>
  <c r="I9" i="32"/>
  <c r="I10" i="32"/>
  <c r="I11" i="32"/>
  <c r="I12" i="32"/>
  <c r="I13" i="32"/>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M6" i="32"/>
  <c r="M7" i="32"/>
  <c r="M8" i="32"/>
  <c r="M9" i="32"/>
  <c r="M10" i="32"/>
  <c r="M11" i="32"/>
  <c r="M12" i="32"/>
  <c r="M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BJ27" i="32"/>
  <c r="BJ28" i="32"/>
  <c r="C32" i="32"/>
  <c r="AM3" i="32"/>
  <c r="G32" i="32"/>
  <c r="AQ3" i="32"/>
  <c r="K32" i="32"/>
  <c r="AN20" i="32"/>
  <c r="O32" i="32"/>
  <c r="S32" i="32"/>
  <c r="W32" i="32"/>
  <c r="AM37" i="32"/>
  <c r="AW59" i="32"/>
  <c r="AA32" i="32"/>
  <c r="AM33" i="32"/>
  <c r="AQ33" i="32"/>
  <c r="AQ37" i="32"/>
  <c r="AW43" i="32"/>
  <c r="AX43" i="32"/>
  <c r="AY43" i="32"/>
  <c r="AZ43" i="32"/>
  <c r="BA43" i="32"/>
  <c r="BB43" i="32"/>
  <c r="BC43" i="32"/>
  <c r="BD43" i="32"/>
  <c r="BE43" i="32"/>
  <c r="BF43" i="32"/>
  <c r="BG43" i="32"/>
  <c r="BH43" i="32"/>
  <c r="AW44" i="32"/>
  <c r="AX44" i="32"/>
  <c r="AY44" i="32"/>
  <c r="AZ44" i="32"/>
  <c r="BA44" i="32"/>
  <c r="BB44" i="32"/>
  <c r="BC44" i="32"/>
  <c r="BD44" i="32"/>
  <c r="BE44" i="32"/>
  <c r="BF44" i="32"/>
  <c r="BG44" i="32"/>
  <c r="BH44" i="32"/>
  <c r="AW45" i="32"/>
  <c r="AX45" i="32"/>
  <c r="AY45" i="32"/>
  <c r="AZ45" i="32"/>
  <c r="BA45" i="32"/>
  <c r="BB45" i="32"/>
  <c r="BC45" i="32"/>
  <c r="BD45" i="32"/>
  <c r="BE45" i="32"/>
  <c r="BF45" i="32"/>
  <c r="BG45" i="32"/>
  <c r="BH45" i="32"/>
  <c r="AW46" i="32"/>
  <c r="AX46" i="32"/>
  <c r="AY46" i="32"/>
  <c r="AZ46" i="32"/>
  <c r="BA46" i="32"/>
  <c r="BB46" i="32"/>
  <c r="BC46" i="32"/>
  <c r="BD46" i="32"/>
  <c r="BE46" i="32"/>
  <c r="BF46" i="32"/>
  <c r="BG46" i="32"/>
  <c r="BH46" i="32"/>
  <c r="BF50" i="32"/>
  <c r="BG50" i="32"/>
  <c r="BH50" i="32"/>
  <c r="BF51" i="32"/>
  <c r="BG51" i="32"/>
  <c r="BH51" i="32"/>
  <c r="BF56" i="32"/>
  <c r="BG56" i="32"/>
  <c r="BH56" i="32"/>
  <c r="BF57" i="32"/>
  <c r="BG57" i="32"/>
  <c r="BH57" i="32"/>
  <c r="C60" i="32"/>
  <c r="AM4" i="32"/>
  <c r="G60" i="32"/>
  <c r="AQ4" i="32"/>
  <c r="K60" i="32"/>
  <c r="AN21" i="32"/>
  <c r="O60" i="32"/>
  <c r="S60" i="32"/>
  <c r="W60" i="32"/>
  <c r="AM38" i="32"/>
  <c r="AA60" i="32"/>
  <c r="AQ38"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201" i="32"/>
  <c r="M202" i="32"/>
  <c r="M203" i="32"/>
  <c r="M204" i="32"/>
  <c r="M205" i="32"/>
  <c r="M206" i="32"/>
  <c r="M207" i="32"/>
  <c r="M208" i="32"/>
  <c r="M209" i="32"/>
  <c r="M210" i="32"/>
  <c r="M211" i="32"/>
  <c r="M212" i="32"/>
  <c r="M213" i="32"/>
  <c r="M214" i="32"/>
  <c r="M215" i="32"/>
  <c r="M216" i="32"/>
  <c r="M217" i="32"/>
  <c r="M218" i="32"/>
  <c r="M219" i="32"/>
  <c r="M220" i="32"/>
  <c r="M221" i="32"/>
  <c r="M222" i="32"/>
  <c r="M223" i="32"/>
  <c r="M224" i="32"/>
  <c r="M225" i="32"/>
  <c r="M226" i="32"/>
  <c r="M227" i="32"/>
  <c r="M228" i="32"/>
  <c r="M229" i="32"/>
  <c r="M230" i="32"/>
  <c r="M231" i="32"/>
  <c r="M232" i="32"/>
  <c r="M233" i="32"/>
  <c r="M234" i="32"/>
  <c r="M235" i="32"/>
  <c r="M236" i="32"/>
  <c r="M237" i="32"/>
  <c r="M238" i="32"/>
  <c r="M239" i="32"/>
  <c r="M240" i="32"/>
  <c r="M241" i="32"/>
  <c r="M242" i="32"/>
  <c r="M243" i="32"/>
  <c r="M244" i="32"/>
  <c r="M245" i="32"/>
  <c r="M246" i="32"/>
  <c r="M247" i="32"/>
  <c r="M248" i="32"/>
  <c r="M249" i="32"/>
  <c r="M250" i="32"/>
  <c r="M251" i="32"/>
  <c r="M252" i="32"/>
  <c r="M253" i="32"/>
  <c r="M254" i="32"/>
  <c r="M255" i="32"/>
  <c r="M256" i="32"/>
  <c r="M257" i="32"/>
  <c r="M258" i="32"/>
  <c r="M259" i="32"/>
  <c r="M260" i="32"/>
  <c r="M261" i="32"/>
  <c r="M262" i="32"/>
  <c r="M263" i="32"/>
  <c r="M264" i="32"/>
  <c r="M265" i="32"/>
  <c r="M266" i="32"/>
  <c r="M267" i="32"/>
  <c r="M268" i="32"/>
  <c r="M269" i="32"/>
  <c r="M270" i="32"/>
  <c r="M271" i="32"/>
  <c r="M272" i="32"/>
  <c r="M273" i="32"/>
  <c r="M274" i="32"/>
  <c r="M275" i="32"/>
  <c r="M276" i="32"/>
  <c r="M277" i="32"/>
  <c r="M278" i="32"/>
  <c r="M279" i="32"/>
  <c r="M280" i="32"/>
  <c r="M281" i="32"/>
  <c r="M282" i="32"/>
  <c r="M283" i="32"/>
  <c r="M284" i="32"/>
  <c r="M285" i="32"/>
  <c r="M286" i="32"/>
  <c r="M287" i="32"/>
  <c r="M288" i="32"/>
  <c r="M289" i="32"/>
  <c r="M290" i="32"/>
  <c r="M291" i="32"/>
  <c r="M292" i="32"/>
  <c r="M293" i="32"/>
  <c r="M294" i="32"/>
  <c r="M295" i="32"/>
  <c r="M296" i="32"/>
  <c r="M297" i="32"/>
  <c r="M298" i="32"/>
  <c r="M299" i="32"/>
  <c r="M300" i="32"/>
  <c r="M301" i="32"/>
  <c r="M302" i="32"/>
  <c r="M303" i="32"/>
  <c r="M304" i="32"/>
  <c r="M305" i="32"/>
  <c r="M306" i="32"/>
  <c r="M307" i="32"/>
  <c r="M308" i="32"/>
  <c r="M309" i="32"/>
  <c r="M310" i="32"/>
  <c r="M311" i="32"/>
  <c r="M312" i="32"/>
  <c r="M313" i="32"/>
  <c r="M314" i="32"/>
  <c r="M315" i="32"/>
  <c r="M316" i="32"/>
  <c r="M317" i="32"/>
  <c r="M318" i="32"/>
  <c r="M319" i="32"/>
  <c r="M320" i="32"/>
  <c r="M321" i="32"/>
  <c r="M322" i="32"/>
  <c r="M323" i="32"/>
  <c r="M324" i="32"/>
  <c r="M325" i="32"/>
  <c r="M326" i="32"/>
  <c r="M327" i="32"/>
  <c r="M328" i="32"/>
  <c r="M329" i="32"/>
  <c r="M330" i="32"/>
  <c r="M331" i="32"/>
  <c r="M332" i="32"/>
  <c r="M333" i="32"/>
  <c r="M334" i="32"/>
  <c r="M335" i="32"/>
  <c r="M336" i="32"/>
  <c r="M337" i="32"/>
  <c r="M338" i="32"/>
  <c r="M339" i="32"/>
  <c r="M340" i="32"/>
  <c r="M341" i="32"/>
  <c r="M342" i="32"/>
  <c r="M343" i="32"/>
  <c r="M344" i="32"/>
  <c r="M345" i="32"/>
  <c r="M346" i="32"/>
  <c r="M347" i="32"/>
  <c r="M348" i="32"/>
  <c r="M349" i="32"/>
  <c r="M350" i="32"/>
  <c r="M351" i="32"/>
  <c r="M352" i="32"/>
  <c r="M353" i="32"/>
  <c r="M354" i="32"/>
  <c r="M355" i="32"/>
  <c r="M356" i="32"/>
  <c r="M357" i="32"/>
  <c r="M358" i="32"/>
  <c r="M359" i="32"/>
  <c r="M360" i="32"/>
  <c r="M361" i="32"/>
  <c r="M362" i="32"/>
  <c r="M363" i="32"/>
  <c r="M364" i="32"/>
  <c r="M365" i="32"/>
  <c r="M366" i="32"/>
  <c r="C91" i="32"/>
  <c r="AM5" i="32"/>
  <c r="K91" i="32"/>
  <c r="AN22" i="32"/>
  <c r="O91" i="32"/>
  <c r="S91" i="32"/>
  <c r="W91" i="32"/>
  <c r="AM39" i="32"/>
  <c r="AA91" i="32"/>
  <c r="AQ39" i="32"/>
  <c r="G92" i="32"/>
  <c r="AQ5" i="32"/>
  <c r="K118" i="32"/>
  <c r="O118"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C121" i="32"/>
  <c r="AM6" i="32"/>
  <c r="O121" i="32"/>
  <c r="S121" i="32"/>
  <c r="W121" i="32"/>
  <c r="AM40" i="32"/>
  <c r="AA121" i="32"/>
  <c r="AQ40" i="32"/>
  <c r="G122" i="32"/>
  <c r="AQ6" i="32"/>
  <c r="L122" i="32"/>
  <c r="C152" i="32"/>
  <c r="AM7" i="32"/>
  <c r="O152" i="32"/>
  <c r="S152" i="32"/>
  <c r="W152" i="32"/>
  <c r="AM4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Y302" i="32"/>
  <c r="Y303" i="32"/>
  <c r="Y304" i="32"/>
  <c r="Y305" i="32"/>
  <c r="Y306" i="32"/>
  <c r="Y307" i="32"/>
  <c r="Y308" i="32"/>
  <c r="Y309" i="32"/>
  <c r="Y310" i="32"/>
  <c r="Y311" i="32"/>
  <c r="Y312" i="32"/>
  <c r="Y313" i="32"/>
  <c r="Y314" i="32"/>
  <c r="Y315" i="32"/>
  <c r="Y316" i="32"/>
  <c r="Y317" i="32"/>
  <c r="Y318" i="32"/>
  <c r="Y319" i="32"/>
  <c r="Y320" i="32"/>
  <c r="Y321" i="32"/>
  <c r="Y322" i="32"/>
  <c r="Y323" i="32"/>
  <c r="Y324" i="32"/>
  <c r="Y325" i="32"/>
  <c r="Y326" i="32"/>
  <c r="Y327" i="32"/>
  <c r="Y328" i="32"/>
  <c r="Y329" i="32"/>
  <c r="Y330" i="32"/>
  <c r="Y331" i="32"/>
  <c r="Y332" i="32"/>
  <c r="Y333" i="32"/>
  <c r="Y334" i="32"/>
  <c r="Y335" i="32"/>
  <c r="Y336" i="32"/>
  <c r="Y337" i="32"/>
  <c r="Y338" i="32"/>
  <c r="Y339" i="32"/>
  <c r="Y340" i="32"/>
  <c r="Y341" i="32"/>
  <c r="Y342" i="32"/>
  <c r="Y343" i="32"/>
  <c r="Y344" i="32"/>
  <c r="Y345" i="32"/>
  <c r="Y346" i="32"/>
  <c r="Y347" i="32"/>
  <c r="Y348" i="32"/>
  <c r="Y349" i="32"/>
  <c r="Y350" i="32"/>
  <c r="Y351" i="32"/>
  <c r="Y352" i="32"/>
  <c r="Y353" i="32"/>
  <c r="Y354" i="32"/>
  <c r="Y355" i="32"/>
  <c r="Y356" i="32"/>
  <c r="Y357" i="32"/>
  <c r="Y358" i="32"/>
  <c r="Y359" i="32"/>
  <c r="Y360" i="32"/>
  <c r="Y361" i="32"/>
  <c r="Y362" i="32"/>
  <c r="Y363" i="32"/>
  <c r="Y364" i="32"/>
  <c r="Y365" i="32"/>
  <c r="Y366" i="32"/>
  <c r="AA152" i="32"/>
  <c r="AQ41"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G153" i="32"/>
  <c r="AQ7" i="32"/>
  <c r="C182" i="32"/>
  <c r="AM8" i="32"/>
  <c r="O182" i="32"/>
  <c r="S182" i="32"/>
  <c r="W182" i="32"/>
  <c r="AM42" i="32"/>
  <c r="AA182" i="32"/>
  <c r="AQ42" i="32"/>
  <c r="G183" i="32"/>
  <c r="AQ8" i="32"/>
  <c r="C213" i="32"/>
  <c r="AM9" i="32"/>
  <c r="O213" i="32"/>
  <c r="S213" i="32"/>
  <c r="W213" i="32"/>
  <c r="AM43" i="32"/>
  <c r="AA213" i="32"/>
  <c r="AQ43" i="32"/>
  <c r="BC68" i="32"/>
  <c r="G214" i="32"/>
  <c r="AQ9" i="32"/>
  <c r="C244" i="32"/>
  <c r="AM10" i="32"/>
  <c r="O244" i="32"/>
  <c r="S244" i="32"/>
  <c r="W244" i="32"/>
  <c r="AM44" i="32"/>
  <c r="AA244" i="32"/>
  <c r="AQ44" i="32"/>
  <c r="G245" i="32"/>
  <c r="AQ10" i="32"/>
  <c r="L245" i="32"/>
  <c r="C274" i="32"/>
  <c r="AM11" i="32"/>
  <c r="O274" i="32"/>
  <c r="S274" i="32"/>
  <c r="W274" i="32"/>
  <c r="AM45" i="32"/>
  <c r="AA274" i="32"/>
  <c r="AQ45" i="32"/>
  <c r="G275" i="32"/>
  <c r="AQ11" i="32"/>
  <c r="C305" i="32"/>
  <c r="AM12" i="32"/>
  <c r="O305" i="32"/>
  <c r="S305" i="32"/>
  <c r="G306" i="32"/>
  <c r="AQ12" i="32"/>
  <c r="C335" i="32"/>
  <c r="AM13" i="32"/>
  <c r="O335" i="32"/>
  <c r="S335" i="32"/>
  <c r="W335" i="32"/>
  <c r="AA335" i="32"/>
  <c r="AQ47" i="32"/>
  <c r="G336" i="32"/>
  <c r="AQ13" i="32"/>
  <c r="C366" i="32"/>
  <c r="AM14" i="32"/>
  <c r="O366" i="32"/>
  <c r="S366" i="32"/>
  <c r="W366" i="32"/>
  <c r="AA366" i="32"/>
  <c r="AQ48" i="32"/>
  <c r="G367" i="32"/>
  <c r="AQ14" i="32"/>
  <c r="B369" i="32"/>
  <c r="F369" i="32"/>
  <c r="N369" i="32"/>
  <c r="R369" i="32"/>
  <c r="D3" i="31"/>
  <c r="E3" i="31"/>
  <c r="F3" i="31"/>
  <c r="G3" i="31"/>
  <c r="H3" i="31"/>
  <c r="I3" i="31"/>
  <c r="J3" i="31"/>
  <c r="K3" i="31"/>
  <c r="L3" i="31"/>
  <c r="M3" i="31"/>
  <c r="N3" i="31"/>
  <c r="O3" i="31"/>
  <c r="P3" i="31"/>
  <c r="Q3" i="31"/>
  <c r="R3" i="31"/>
  <c r="S3" i="31"/>
  <c r="T3" i="31"/>
  <c r="U3" i="31"/>
  <c r="V3" i="31"/>
  <c r="W3" i="31"/>
  <c r="X3" i="31"/>
  <c r="Y3" i="31"/>
  <c r="Z3" i="31"/>
  <c r="AA3" i="31"/>
  <c r="AB3" i="31"/>
  <c r="AC3" i="31"/>
  <c r="AD3" i="31"/>
  <c r="K107" i="33"/>
  <c r="K108" i="33"/>
  <c r="K109" i="33"/>
  <c r="K110" i="33"/>
  <c r="CP83" i="1"/>
  <c r="CP84" i="1"/>
  <c r="M48" i="28"/>
  <c r="O48" i="28"/>
  <c r="Q48" i="28" s="1"/>
  <c r="M49" i="28"/>
  <c r="O49" i="28"/>
  <c r="Q49" i="28" s="1"/>
  <c r="M50" i="28"/>
  <c r="O50" i="28"/>
  <c r="Q50" i="28" s="1"/>
  <c r="M51" i="28"/>
  <c r="O51" i="28"/>
  <c r="Q51" i="28" s="1"/>
  <c r="M52" i="28"/>
  <c r="O52" i="28"/>
  <c r="Q52" i="28" s="1"/>
  <c r="M53" i="28"/>
  <c r="O53" i="28"/>
  <c r="Q53" i="28" s="1"/>
  <c r="M54" i="28"/>
  <c r="O54" i="28"/>
  <c r="Q54" i="28" s="1"/>
  <c r="M55" i="28"/>
  <c r="O55" i="28"/>
  <c r="Q55" i="28" s="1"/>
  <c r="M56" i="28"/>
  <c r="O56" i="28"/>
  <c r="Q56" i="28" s="1"/>
  <c r="M57" i="28"/>
  <c r="O57" i="28"/>
  <c r="Q57" i="28" s="1"/>
  <c r="M58" i="28"/>
  <c r="O58" i="28"/>
  <c r="Q58" i="28" s="1"/>
  <c r="M59" i="28"/>
  <c r="O59" i="28"/>
  <c r="Q59" i="28" s="1"/>
  <c r="M60" i="28"/>
  <c r="O60" i="28"/>
  <c r="Q60" i="28" s="1"/>
  <c r="M61" i="28"/>
  <c r="O61" i="28"/>
  <c r="Q61" i="28" s="1"/>
  <c r="M62" i="28"/>
  <c r="O62" i="28"/>
  <c r="Q62" i="28" s="1"/>
  <c r="M63" i="28"/>
  <c r="O63" i="28"/>
  <c r="Q63" i="28" s="1"/>
  <c r="M64" i="28"/>
  <c r="O64" i="28"/>
  <c r="Q64" i="28" s="1"/>
  <c r="M65" i="28"/>
  <c r="O65" i="28"/>
  <c r="Q65" i="28" s="1"/>
  <c r="M66" i="28"/>
  <c r="O66" i="28"/>
  <c r="Q66" i="28" s="1"/>
  <c r="M67" i="28"/>
  <c r="O67" i="28"/>
  <c r="Q67" i="28" s="1"/>
  <c r="C57" i="24"/>
  <c r="A57" i="24" s="1"/>
  <c r="C58" i="24"/>
  <c r="A58" i="24" s="1"/>
  <c r="L69" i="28"/>
  <c r="C61" i="24" s="1"/>
  <c r="BC63" i="32"/>
  <c r="O79" i="1"/>
  <c r="AG79" i="1"/>
  <c r="K79" i="1"/>
  <c r="BS80" i="1"/>
  <c r="BE79" i="1"/>
  <c r="CA8" i="20"/>
  <c r="AY34" i="20"/>
  <c r="AH38" i="19"/>
  <c r="AU79" i="1"/>
  <c r="A44" i="33"/>
  <c r="AO79" i="1"/>
  <c r="BT45" i="20"/>
  <c r="BT47" i="20"/>
  <c r="BN8" i="20"/>
  <c r="AW98" i="32"/>
  <c r="AW63" i="32"/>
  <c r="AW89" i="32"/>
  <c r="AW90" i="32"/>
  <c r="AW91" i="32"/>
  <c r="AW88" i="32"/>
  <c r="AW82" i="32"/>
  <c r="AW81" i="32"/>
  <c r="AW58" i="32"/>
  <c r="AW76" i="32"/>
  <c r="AW75" i="32"/>
  <c r="AW78" i="32"/>
  <c r="AW77" i="32"/>
  <c r="BG85" i="32"/>
  <c r="BH81" i="32"/>
  <c r="BH82" i="32"/>
  <c r="BG81" i="32"/>
  <c r="BG82" i="32"/>
  <c r="BJ29" i="32"/>
  <c r="AW64" i="32"/>
  <c r="BH84" i="32"/>
  <c r="BH85" i="32"/>
  <c r="BG84" i="32"/>
  <c r="BH83" i="32"/>
  <c r="BG83" i="32"/>
  <c r="BG77" i="32"/>
  <c r="BH77" i="32"/>
  <c r="BG78" i="32"/>
  <c r="BH78" i="32"/>
  <c r="BS5" i="20"/>
  <c r="BU5" i="20"/>
  <c r="BU31" i="20"/>
  <c r="BU29" i="20"/>
  <c r="BS29" i="20"/>
  <c r="BU27" i="20"/>
  <c r="BU25" i="20"/>
  <c r="BS25" i="20"/>
  <c r="BU23" i="20"/>
  <c r="BU21" i="20"/>
  <c r="BS21" i="20"/>
  <c r="BU19" i="20"/>
  <c r="BU17" i="20"/>
  <c r="BS17" i="20"/>
  <c r="BU15" i="20"/>
  <c r="BU13" i="20"/>
  <c r="BS13" i="20"/>
  <c r="BU11" i="20"/>
  <c r="BS11" i="20"/>
  <c r="BU9" i="20"/>
  <c r="BS9" i="20"/>
  <c r="BU7" i="20"/>
  <c r="BS7" i="20"/>
  <c r="BG12" i="20"/>
  <c r="DA37" i="20"/>
  <c r="CK37" i="20"/>
  <c r="Q36" i="21"/>
  <c r="BB82" i="32"/>
  <c r="BB81" i="32"/>
  <c r="BB63" i="32"/>
  <c r="BB70" i="32"/>
  <c r="BB62" i="32"/>
  <c r="BC72" i="32"/>
  <c r="BB69" i="32"/>
  <c r="BF68" i="32"/>
  <c r="BF62" i="32"/>
  <c r="BF63" i="32"/>
  <c r="BE75" i="32"/>
  <c r="BE76" i="32"/>
  <c r="BC81" i="32"/>
  <c r="BC82" i="32"/>
  <c r="AZ75" i="32"/>
  <c r="AZ76" i="32"/>
  <c r="AY81" i="32"/>
  <c r="AY82" i="32"/>
  <c r="AW65" i="32"/>
  <c r="CQ37" i="20"/>
  <c r="CR37" i="20"/>
  <c r="BF85" i="32"/>
  <c r="BC69" i="32"/>
  <c r="BC76" i="32"/>
  <c r="BC75" i="32"/>
  <c r="BB76" i="32"/>
  <c r="BB75" i="32"/>
  <c r="BA75" i="32"/>
  <c r="BA76" i="32"/>
  <c r="AY76" i="32"/>
  <c r="AY75" i="32"/>
  <c r="AX62" i="32"/>
  <c r="AX82" i="32"/>
  <c r="AX81" i="32"/>
  <c r="S42" i="34"/>
  <c r="BD81" i="32"/>
  <c r="BD82" i="32"/>
  <c r="AX76" i="32"/>
  <c r="AX75" i="32"/>
  <c r="BE84" i="32"/>
  <c r="AX83" i="32"/>
  <c r="BA83" i="32"/>
  <c r="AY84" i="32"/>
  <c r="AY83" i="32"/>
  <c r="BA84" i="32"/>
  <c r="BD84" i="32"/>
  <c r="AW83" i="32"/>
  <c r="BD83" i="32"/>
  <c r="AW84" i="32"/>
  <c r="AZ84" i="32"/>
  <c r="BB83" i="32"/>
  <c r="BE83" i="32"/>
  <c r="BC84" i="32"/>
  <c r="BC83" i="32"/>
  <c r="BB84" i="32"/>
  <c r="AZ83" i="32"/>
  <c r="AX84" i="32"/>
  <c r="CA36" i="20"/>
  <c r="BE81" i="32"/>
  <c r="BE82" i="32"/>
  <c r="BD76" i="32"/>
  <c r="BD75" i="32"/>
  <c r="BA82" i="32"/>
  <c r="BA81" i="32"/>
  <c r="AZ81" i="32"/>
  <c r="AZ82" i="32"/>
  <c r="AW70" i="32"/>
  <c r="AW62" i="32"/>
  <c r="K37" i="32"/>
  <c r="K40" i="32"/>
  <c r="AZ77" i="32"/>
  <c r="BC77" i="32"/>
  <c r="BB78" i="32"/>
  <c r="BE78" i="32"/>
  <c r="BA77" i="32"/>
  <c r="BD78" i="32"/>
  <c r="AY77" i="32"/>
  <c r="AX78" i="32"/>
  <c r="BE77" i="32"/>
  <c r="BB77" i="32"/>
  <c r="BA78" i="32"/>
  <c r="BD77" i="32"/>
  <c r="AY78" i="32"/>
  <c r="AX77" i="32"/>
  <c r="AZ78" i="32"/>
  <c r="BC78" i="32"/>
  <c r="BD28" i="20"/>
  <c r="BG63" i="32"/>
  <c r="BG68" i="32"/>
  <c r="BF77" i="32"/>
  <c r="BF78" i="32"/>
  <c r="BF76" i="32"/>
  <c r="BF75" i="32"/>
  <c r="AX70" i="32"/>
  <c r="BF84" i="32"/>
  <c r="BF83" i="32"/>
  <c r="BE85" i="32"/>
  <c r="BF82" i="32"/>
  <c r="BF81" i="32"/>
  <c r="AW71" i="32"/>
  <c r="AW68" i="32"/>
  <c r="BB68" i="32"/>
  <c r="AW69" i="32"/>
  <c r="AX71" i="32"/>
  <c r="BB18" i="20"/>
  <c r="BB9" i="20"/>
  <c r="BB26" i="20"/>
  <c r="BB17" i="20"/>
  <c r="BB7" i="20"/>
  <c r="BG62" i="32"/>
  <c r="BG69" i="32"/>
  <c r="BC62" i="32"/>
  <c r="BB72" i="32"/>
  <c r="BB43" i="20"/>
  <c r="BB71" i="32"/>
  <c r="BB65" i="32"/>
  <c r="BC71" i="32"/>
  <c r="BC65" i="32"/>
  <c r="BC70" i="32"/>
  <c r="BC64" i="32"/>
  <c r="BD85" i="32"/>
  <c r="K67" i="32"/>
  <c r="CA6" i="20"/>
  <c r="BF69" i="32"/>
  <c r="AZ57" i="32"/>
  <c r="BF64" i="32"/>
  <c r="BG64" i="32"/>
  <c r="BG65" i="32"/>
  <c r="AQ50" i="32"/>
  <c r="BG72" i="32"/>
  <c r="BG70" i="32"/>
  <c r="BG71" i="32"/>
  <c r="AX69" i="32"/>
  <c r="AX65" i="32"/>
  <c r="AX64" i="32"/>
  <c r="AX63" i="32"/>
  <c r="AZ68" i="32"/>
  <c r="AY62" i="32"/>
  <c r="AY64" i="32"/>
  <c r="BB85" i="32"/>
  <c r="AX85" i="32"/>
  <c r="AZ85" i="32"/>
  <c r="BC85" i="32"/>
  <c r="AY85" i="32"/>
  <c r="AW85" i="32"/>
  <c r="BA85" i="32"/>
  <c r="Q42" i="34"/>
  <c r="U42" i="34"/>
  <c r="H54" i="33"/>
  <c r="G53" i="33" s="1"/>
  <c r="C34" i="24"/>
  <c r="A34" i="24" s="1"/>
  <c r="C29" i="24"/>
  <c r="A29" i="24" s="1"/>
  <c r="C60" i="24"/>
  <c r="C36" i="24"/>
  <c r="H50" i="33"/>
  <c r="C33" i="24"/>
  <c r="A33" i="24" s="1"/>
  <c r="CP22" i="20"/>
  <c r="CQ22" i="20" s="1"/>
  <c r="CA20" i="20"/>
  <c r="BM8" i="20"/>
  <c r="D36" i="21"/>
  <c r="C37" i="21" s="1"/>
  <c r="CP29" i="20"/>
  <c r="CQ29" i="20" s="1"/>
  <c r="V36" i="21"/>
  <c r="BQ19" i="20"/>
  <c r="CP7" i="20"/>
  <c r="CQ7" i="20" s="1"/>
  <c r="BO34" i="20"/>
  <c r="BQ7" i="20"/>
  <c r="BN14" i="20"/>
  <c r="BH10" i="32"/>
  <c r="BH37" i="32"/>
  <c r="BH9" i="32"/>
  <c r="BH15" i="32"/>
  <c r="BH16" i="32"/>
  <c r="BH38" i="32"/>
  <c r="BH72" i="32"/>
  <c r="BH68" i="32"/>
  <c r="BH62" i="32"/>
  <c r="BH69" i="32"/>
  <c r="BH63" i="32"/>
  <c r="BG3" i="32"/>
  <c r="BG4" i="32"/>
  <c r="BF10" i="32"/>
  <c r="BF37" i="32"/>
  <c r="BF9" i="32"/>
  <c r="BF15" i="32"/>
  <c r="BF16" i="32"/>
  <c r="BF38" i="32"/>
  <c r="BF3" i="32"/>
  <c r="BF4" i="32"/>
  <c r="BE3" i="32"/>
  <c r="BE4" i="32"/>
  <c r="BD69" i="32"/>
  <c r="BD63" i="32"/>
  <c r="BD68" i="32"/>
  <c r="BD62" i="32"/>
  <c r="BC50" i="32"/>
  <c r="BC56" i="32"/>
  <c r="BC51" i="32"/>
  <c r="BC57" i="32"/>
  <c r="BB3" i="32"/>
  <c r="BB4" i="32"/>
  <c r="BH3" i="32"/>
  <c r="BH4" i="32"/>
  <c r="BG9" i="32"/>
  <c r="BG15" i="32"/>
  <c r="BG16" i="32"/>
  <c r="BG38" i="32"/>
  <c r="BG10" i="32"/>
  <c r="BG37" i="32"/>
  <c r="BE69" i="32"/>
  <c r="BE63" i="32"/>
  <c r="BE62" i="32"/>
  <c r="BE68" i="32"/>
  <c r="BD3" i="32"/>
  <c r="BD4" i="32"/>
  <c r="BC9" i="32"/>
  <c r="BC15" i="32"/>
  <c r="BC16" i="32"/>
  <c r="BC38" i="32"/>
  <c r="BC10" i="32"/>
  <c r="BC37" i="32"/>
  <c r="BA9" i="32"/>
  <c r="BA15" i="32"/>
  <c r="BA16" i="32"/>
  <c r="BA38" i="32"/>
  <c r="BA10" i="32"/>
  <c r="BA37" i="32"/>
  <c r="BE9" i="32"/>
  <c r="BE15" i="32"/>
  <c r="BE16" i="32"/>
  <c r="BE38" i="32"/>
  <c r="BE10" i="32"/>
  <c r="BE37" i="32"/>
  <c r="BE50" i="32"/>
  <c r="BE56" i="32"/>
  <c r="BD72" i="32"/>
  <c r="BE51" i="32"/>
  <c r="BE57" i="32"/>
  <c r="BD10" i="32"/>
  <c r="BD37" i="32"/>
  <c r="BD9" i="32"/>
  <c r="BD15" i="32"/>
  <c r="BD16" i="32"/>
  <c r="BD38" i="32"/>
  <c r="BD51" i="32"/>
  <c r="BD50" i="32"/>
  <c r="BD56" i="32"/>
  <c r="BD57" i="32"/>
  <c r="BC3" i="32"/>
  <c r="BC4" i="32"/>
  <c r="BB10" i="32"/>
  <c r="BB37" i="32"/>
  <c r="BB9" i="32"/>
  <c r="BB15" i="32"/>
  <c r="BB16" i="32"/>
  <c r="BB38" i="32"/>
  <c r="BB51" i="32"/>
  <c r="BB50" i="32"/>
  <c r="BB56" i="32"/>
  <c r="BB57" i="32"/>
  <c r="BA62" i="32"/>
  <c r="BA63" i="32"/>
  <c r="BA68" i="32"/>
  <c r="BA69" i="32"/>
  <c r="BA50" i="32"/>
  <c r="BA56" i="32"/>
  <c r="BA51" i="32"/>
  <c r="BA57" i="32"/>
  <c r="BA3" i="32"/>
  <c r="BA4" i="32"/>
  <c r="AZ10" i="32"/>
  <c r="AZ37" i="32"/>
  <c r="AZ9" i="32"/>
  <c r="AZ15" i="32"/>
  <c r="AZ16" i="32"/>
  <c r="AZ38" i="32"/>
  <c r="AZ3" i="32"/>
  <c r="AZ4" i="32"/>
  <c r="AY50" i="32"/>
  <c r="AY56" i="32"/>
  <c r="AY51" i="32"/>
  <c r="AY57" i="32"/>
  <c r="AX51" i="32"/>
  <c r="AX50" i="32"/>
  <c r="AX56" i="32"/>
  <c r="AX10" i="32"/>
  <c r="AX37" i="32"/>
  <c r="AX9" i="32"/>
  <c r="AX15" i="32"/>
  <c r="AX16" i="32"/>
  <c r="AX38" i="32"/>
  <c r="AX3" i="32"/>
  <c r="AX4" i="32"/>
  <c r="AW50" i="32"/>
  <c r="AW52" i="32"/>
  <c r="AY52" i="32"/>
  <c r="BA52" i="32"/>
  <c r="BC52" i="32"/>
  <c r="BE52" i="32"/>
  <c r="BG52" i="32"/>
  <c r="AX53" i="32"/>
  <c r="AZ53" i="32"/>
  <c r="BB53" i="32"/>
  <c r="BD53" i="32"/>
  <c r="BF53" i="32"/>
  <c r="BH53" i="32"/>
  <c r="AW56" i="32"/>
  <c r="AM50" i="32"/>
  <c r="AW51" i="32"/>
  <c r="AX52" i="32"/>
  <c r="AZ52" i="32"/>
  <c r="BB52" i="32"/>
  <c r="BD52" i="32"/>
  <c r="BF52" i="32"/>
  <c r="BH52" i="32"/>
  <c r="AW53" i="32"/>
  <c r="AY53" i="32"/>
  <c r="BA53" i="32"/>
  <c r="BC53" i="32"/>
  <c r="BE53" i="32"/>
  <c r="BG53" i="32"/>
  <c r="AW57" i="32"/>
  <c r="AW5" i="32"/>
  <c r="AY5" i="32"/>
  <c r="BA5" i="32"/>
  <c r="BC5" i="32"/>
  <c r="BE5" i="32"/>
  <c r="BG5" i="32"/>
  <c r="AX6" i="32"/>
  <c r="AZ6" i="32"/>
  <c r="BB6" i="32"/>
  <c r="BD6" i="32"/>
  <c r="BF6" i="32"/>
  <c r="BH6" i="32"/>
  <c r="AW3" i="32"/>
  <c r="AW4" i="32"/>
  <c r="AX5" i="32"/>
  <c r="AZ5" i="32"/>
  <c r="BB5" i="32"/>
  <c r="BD5" i="32"/>
  <c r="BF5" i="32"/>
  <c r="BH5" i="32"/>
  <c r="AW6" i="32"/>
  <c r="AY6" i="32"/>
  <c r="BA6" i="32"/>
  <c r="BC6" i="32"/>
  <c r="BE6" i="32"/>
  <c r="BG6" i="32"/>
  <c r="AM16" i="32"/>
  <c r="BA71" i="32"/>
  <c r="AY71" i="32"/>
  <c r="BA70" i="32"/>
  <c r="AY70" i="32"/>
  <c r="AY69" i="32"/>
  <c r="AY68" i="32"/>
  <c r="AZ65" i="32"/>
  <c r="AZ64" i="32"/>
  <c r="AZ63" i="32"/>
  <c r="AZ62" i="32"/>
  <c r="BH59" i="32"/>
  <c r="BF59" i="32"/>
  <c r="BD59" i="32"/>
  <c r="BB59" i="32"/>
  <c r="AZ59" i="32"/>
  <c r="AX59" i="32"/>
  <c r="BG58" i="32"/>
  <c r="BE58" i="32"/>
  <c r="BC58" i="32"/>
  <c r="BA58" i="32"/>
  <c r="AY58" i="32"/>
  <c r="BF72" i="32"/>
  <c r="BE72" i="32"/>
  <c r="AZ51" i="32"/>
  <c r="AZ50" i="32"/>
  <c r="AZ56" i="32"/>
  <c r="AY9" i="32"/>
  <c r="AY15" i="32"/>
  <c r="AY16" i="32"/>
  <c r="AY38" i="32"/>
  <c r="AY10" i="32"/>
  <c r="AY37" i="32"/>
  <c r="AY3" i="32"/>
  <c r="AY4" i="32"/>
  <c r="AW9" i="32"/>
  <c r="AW11" i="32"/>
  <c r="AY11" i="32"/>
  <c r="BA11" i="32"/>
  <c r="BC11" i="32"/>
  <c r="BE11" i="32"/>
  <c r="BG11" i="32"/>
  <c r="AX12" i="32"/>
  <c r="AZ12" i="32"/>
  <c r="BB12" i="32"/>
  <c r="BD12" i="32"/>
  <c r="BF12" i="32"/>
  <c r="BH12" i="32"/>
  <c r="AW15" i="32"/>
  <c r="AQ16" i="32"/>
  <c r="AW16" i="32"/>
  <c r="AX17" i="32"/>
  <c r="AZ17" i="32"/>
  <c r="BB17" i="32"/>
  <c r="BD17" i="32"/>
  <c r="BF17" i="32"/>
  <c r="BH17" i="32"/>
  <c r="AW18" i="32"/>
  <c r="AY18" i="32"/>
  <c r="BA18" i="32"/>
  <c r="BC18" i="32"/>
  <c r="BE18" i="32"/>
  <c r="BG18" i="32"/>
  <c r="AW38" i="32"/>
  <c r="AX39" i="32"/>
  <c r="AZ39" i="32"/>
  <c r="BB39" i="32"/>
  <c r="BD39" i="32"/>
  <c r="BF39" i="32"/>
  <c r="BH39" i="32"/>
  <c r="AX40" i="32"/>
  <c r="AZ40" i="32"/>
  <c r="BB40" i="32"/>
  <c r="BD40" i="32"/>
  <c r="BF40" i="32"/>
  <c r="BH40" i="32"/>
  <c r="AW10" i="32"/>
  <c r="AX11" i="32"/>
  <c r="AZ11" i="32"/>
  <c r="BB11" i="32"/>
  <c r="BD11" i="32"/>
  <c r="BF11" i="32"/>
  <c r="BH11" i="32"/>
  <c r="AW12" i="32"/>
  <c r="AY12" i="32"/>
  <c r="BA12" i="32"/>
  <c r="BC12" i="32"/>
  <c r="BE12" i="32"/>
  <c r="BG12" i="32"/>
  <c r="AW17" i="32"/>
  <c r="AY17" i="32"/>
  <c r="BA17" i="32"/>
  <c r="BC17" i="32"/>
  <c r="BE17" i="32"/>
  <c r="BG17" i="32"/>
  <c r="AX18" i="32"/>
  <c r="AZ18" i="32"/>
  <c r="BB18" i="32"/>
  <c r="BD18" i="32"/>
  <c r="BF18" i="32"/>
  <c r="BH18" i="32"/>
  <c r="AW37" i="32"/>
  <c r="AW39" i="32"/>
  <c r="AY39" i="32"/>
  <c r="BA39" i="32"/>
  <c r="BC39" i="32"/>
  <c r="BE39" i="32"/>
  <c r="BG39" i="32"/>
  <c r="AW40" i="32"/>
  <c r="AY40" i="32"/>
  <c r="BA40" i="32"/>
  <c r="BC40" i="32"/>
  <c r="BE40" i="32"/>
  <c r="BG40" i="32"/>
  <c r="AZ71" i="32"/>
  <c r="AZ70" i="32"/>
  <c r="AZ69" i="32"/>
  <c r="AX68" i="32"/>
  <c r="BA65" i="32"/>
  <c r="AY65" i="32"/>
  <c r="BA64" i="32"/>
  <c r="AY63" i="32"/>
  <c r="G61" i="32"/>
  <c r="AR4" i="32"/>
  <c r="BG59" i="32"/>
  <c r="BE59" i="32"/>
  <c r="BC59" i="32"/>
  <c r="BA59" i="32"/>
  <c r="AY59" i="32"/>
  <c r="BH58" i="32"/>
  <c r="BF58" i="32"/>
  <c r="BD58" i="32"/>
  <c r="BB58" i="32"/>
  <c r="AZ58" i="32"/>
  <c r="AX58" i="32"/>
  <c r="AX57" i="32"/>
  <c r="BD64" i="32"/>
  <c r="BD70" i="32"/>
  <c r="BE64" i="32"/>
  <c r="BE70" i="32"/>
  <c r="BF70" i="32"/>
  <c r="BH70" i="32"/>
  <c r="BH65" i="32"/>
  <c r="BH71" i="32"/>
  <c r="BH64" i="32"/>
  <c r="BB64" i="32"/>
  <c r="BD65" i="32"/>
  <c r="BD71" i="32"/>
  <c r="BE65" i="32"/>
  <c r="BE71" i="32"/>
  <c r="BF65" i="32"/>
  <c r="BF71" i="32"/>
  <c r="CA34" i="20"/>
  <c r="CP17" i="20"/>
  <c r="CQ17" i="20" s="1"/>
  <c r="FG41" i="1"/>
  <c r="AY35" i="20"/>
  <c r="BQ35" i="20"/>
  <c r="BN35" i="20"/>
  <c r="BM28" i="20"/>
  <c r="BM26" i="20"/>
  <c r="BO22" i="20"/>
  <c r="BE12" i="20"/>
  <c r="BQ9" i="20"/>
  <c r="BQ6" i="20"/>
  <c r="CA21" i="20"/>
  <c r="CA19" i="20"/>
  <c r="CA9" i="20"/>
  <c r="CA7" i="20"/>
  <c r="M69" i="28"/>
  <c r="BN41" i="20"/>
  <c r="Y34" i="19"/>
  <c r="AN34" i="19" s="1"/>
  <c r="Y23" i="19"/>
  <c r="AN23" i="19" s="1"/>
  <c r="BM24" i="20"/>
  <c r="BQ23" i="20"/>
  <c r="BM22" i="20"/>
  <c r="BN21" i="20"/>
  <c r="BQ18" i="20"/>
  <c r="BN16" i="20"/>
  <c r="BQ15" i="20"/>
  <c r="AA16" i="19"/>
  <c r="AP16" i="19" s="1"/>
  <c r="BM35" i="20"/>
  <c r="BE34" i="20"/>
  <c r="BQ34" i="20"/>
  <c r="BE33" i="20"/>
  <c r="BM32" i="20"/>
  <c r="AY31" i="20"/>
  <c r="BN29" i="20"/>
  <c r="BM27" i="20"/>
  <c r="BN26" i="20"/>
  <c r="BM25" i="20"/>
  <c r="BO11" i="20"/>
  <c r="BQ10" i="20"/>
  <c r="BE9" i="20"/>
  <c r="BE8" i="20"/>
  <c r="CP12" i="20"/>
  <c r="CQ12" i="20" s="1"/>
  <c r="CP9" i="20"/>
  <c r="CQ9" i="20" s="1"/>
  <c r="BN9" i="20"/>
  <c r="CP28" i="20"/>
  <c r="CQ28" i="20" s="1"/>
  <c r="CP26" i="20"/>
  <c r="CQ26" i="20" s="1"/>
  <c r="Z34" i="19"/>
  <c r="AO34" i="19" s="1"/>
  <c r="Y31" i="19"/>
  <c r="AN31" i="19" s="1"/>
  <c r="W16" i="19"/>
  <c r="CA18" i="20"/>
  <c r="CA15" i="20"/>
  <c r="CA14" i="20"/>
  <c r="CA13" i="20"/>
  <c r="BM12" i="20"/>
  <c r="Z15" i="19"/>
  <c r="AO15" i="19" s="1"/>
  <c r="BM34" i="20"/>
  <c r="W35" i="19"/>
  <c r="AA34" i="19"/>
  <c r="AP34" i="19" s="1"/>
  <c r="CP14" i="20"/>
  <c r="CQ14" i="20" s="1"/>
  <c r="FG74" i="1"/>
  <c r="W17" i="19"/>
  <c r="BN33" i="20"/>
  <c r="BN28" i="20"/>
  <c r="BO13" i="20"/>
  <c r="BM9" i="20"/>
  <c r="BQ5" i="20"/>
  <c r="CA31" i="20"/>
  <c r="A48" i="33"/>
  <c r="BZ37" i="20"/>
  <c r="H31" i="33"/>
  <c r="S43" i="34"/>
  <c r="Q43" i="34"/>
  <c r="AR16" i="32"/>
  <c r="U43" i="34"/>
  <c r="S44" i="34"/>
  <c r="Q44" i="34"/>
  <c r="U44" i="34"/>
  <c r="S45" i="34"/>
  <c r="Q45" i="34"/>
  <c r="U45" i="34"/>
  <c r="S46" i="34"/>
  <c r="Q46" i="34"/>
  <c r="U46" i="34"/>
  <c r="S47" i="34"/>
  <c r="Q47" i="34"/>
  <c r="U47" i="34"/>
  <c r="S48" i="34"/>
  <c r="Q48" i="34"/>
  <c r="U48" i="34"/>
  <c r="S49" i="34"/>
  <c r="Q49" i="34"/>
  <c r="U49" i="34"/>
  <c r="S50" i="34"/>
  <c r="Q50" i="34"/>
  <c r="U50" i="34"/>
  <c r="S51" i="34"/>
  <c r="Q51" i="34"/>
  <c r="U51" i="34"/>
  <c r="S52" i="34"/>
  <c r="Q52" i="34"/>
  <c r="U52" i="34"/>
  <c r="S53" i="34"/>
  <c r="Q53" i="34"/>
  <c r="U53" i="34"/>
  <c r="S55" i="34"/>
  <c r="Q55" i="34"/>
  <c r="U55" i="34"/>
  <c r="S56" i="34"/>
  <c r="Q56" i="34"/>
  <c r="U56" i="34"/>
  <c r="S57" i="34"/>
  <c r="Q57" i="34"/>
  <c r="U57" i="34"/>
  <c r="S59" i="34"/>
  <c r="Q59" i="34"/>
  <c r="U59" i="34"/>
  <c r="S60" i="34"/>
  <c r="Q60" i="34"/>
  <c r="U60" i="34"/>
  <c r="S61" i="34"/>
  <c r="Q61" i="34"/>
  <c r="U61" i="34"/>
  <c r="S62" i="34"/>
  <c r="Q62" i="34"/>
  <c r="U62" i="34"/>
  <c r="S63" i="34"/>
  <c r="Q63" i="34"/>
  <c r="U63" i="34"/>
  <c r="S64" i="34"/>
  <c r="P65" i="34"/>
  <c r="Q64" i="34"/>
  <c r="U64" i="34"/>
  <c r="S65" i="34"/>
  <c r="P66" i="34"/>
  <c r="Q65" i="34"/>
  <c r="U65" i="34"/>
  <c r="S66" i="34"/>
  <c r="P67" i="34"/>
  <c r="Q66" i="34"/>
  <c r="U66" i="34"/>
  <c r="S67" i="34"/>
  <c r="P68" i="34"/>
  <c r="Q67" i="34"/>
  <c r="U67" i="34"/>
  <c r="P69" i="34"/>
  <c r="S68" i="34"/>
  <c r="Q68" i="34"/>
  <c r="U68" i="34"/>
  <c r="P70" i="34"/>
  <c r="S69" i="34"/>
  <c r="Q69" i="34"/>
  <c r="U69" i="34"/>
  <c r="S70" i="34"/>
  <c r="P71" i="34"/>
  <c r="Q70" i="34"/>
  <c r="U70" i="34"/>
  <c r="S71" i="34"/>
  <c r="P72" i="34"/>
  <c r="Q71" i="34"/>
  <c r="U71" i="34"/>
  <c r="S72" i="34"/>
  <c r="P73" i="34"/>
  <c r="Q72" i="34"/>
  <c r="U72" i="34"/>
  <c r="S73" i="34"/>
  <c r="P74" i="34"/>
  <c r="Q73" i="34"/>
  <c r="U73" i="34"/>
  <c r="S74" i="34"/>
  <c r="P75" i="34"/>
  <c r="Q74" i="34"/>
  <c r="U74" i="34"/>
  <c r="S75" i="34"/>
  <c r="P76" i="34"/>
  <c r="Q75" i="34"/>
  <c r="U75" i="34"/>
  <c r="S76" i="34"/>
  <c r="P77" i="34"/>
  <c r="Q76" i="34"/>
  <c r="U76" i="34"/>
  <c r="S77" i="34"/>
  <c r="P78" i="34"/>
  <c r="Q77" i="34"/>
  <c r="U77" i="34"/>
  <c r="S78" i="34"/>
  <c r="P79" i="34"/>
  <c r="Q78" i="34"/>
  <c r="U78" i="34"/>
  <c r="S79" i="34"/>
  <c r="P80" i="34"/>
  <c r="Q79" i="34"/>
  <c r="U79" i="34"/>
  <c r="S80" i="34"/>
  <c r="P81" i="34"/>
  <c r="Q80" i="34"/>
  <c r="U80" i="34"/>
  <c r="S81" i="34"/>
  <c r="P82" i="34"/>
  <c r="Q81" i="34"/>
  <c r="U81" i="34"/>
  <c r="S82" i="34"/>
  <c r="P83" i="34"/>
  <c r="Q82" i="34"/>
  <c r="U82" i="34"/>
  <c r="S83" i="34"/>
  <c r="P84" i="34"/>
  <c r="Q83" i="34"/>
  <c r="U83" i="34"/>
  <c r="S84" i="34"/>
  <c r="P85" i="34"/>
  <c r="Q84" i="34"/>
  <c r="U84" i="34"/>
  <c r="S85" i="34"/>
  <c r="P86" i="34"/>
  <c r="Q85" i="34"/>
  <c r="U85" i="34"/>
  <c r="S86" i="34"/>
  <c r="P87" i="34"/>
  <c r="Q86" i="34"/>
  <c r="U86" i="34"/>
  <c r="T17" i="34"/>
  <c r="C36" i="34" s="1"/>
  <c r="S87" i="34"/>
  <c r="P88" i="34"/>
  <c r="P89" i="34"/>
  <c r="Q87" i="34"/>
  <c r="P90" i="34"/>
  <c r="Q89" i="34"/>
  <c r="S89" i="34"/>
  <c r="U89" i="34"/>
  <c r="U87" i="34"/>
  <c r="T18" i="34"/>
  <c r="C45" i="34" s="1"/>
  <c r="S88" i="34"/>
  <c r="Q88" i="34"/>
  <c r="Q90" i="34"/>
  <c r="S90" i="34"/>
  <c r="U88" i="34"/>
  <c r="U90" i="34"/>
  <c r="A33" i="29" l="1"/>
  <c r="A34" i="29" s="1"/>
  <c r="CS37" i="20"/>
  <c r="Y32" i="19"/>
  <c r="AN32" i="19" s="1"/>
  <c r="Y18" i="19"/>
  <c r="AN18" i="19" s="1"/>
  <c r="BN44" i="1"/>
  <c r="G66" i="33" s="1"/>
  <c r="AA44" i="1"/>
  <c r="G76" i="1"/>
  <c r="EQ44" i="1"/>
  <c r="G80" i="33" s="1"/>
  <c r="DY44" i="1"/>
  <c r="G34" i="33" s="1"/>
  <c r="DJ46" i="1"/>
  <c r="Y5" i="19"/>
  <c r="AN5" i="19" s="1"/>
  <c r="BK35" i="21"/>
  <c r="BM35" i="21"/>
  <c r="BV35" i="21" s="1"/>
  <c r="AQ44" i="1"/>
  <c r="BM6" i="21"/>
  <c r="BV6" i="21" s="1"/>
  <c r="BK7" i="21"/>
  <c r="BM10" i="21"/>
  <c r="BV10" i="21" s="1"/>
  <c r="BK11" i="21"/>
  <c r="BM14" i="21"/>
  <c r="BV14" i="21" s="1"/>
  <c r="BK15" i="21"/>
  <c r="BM18" i="21"/>
  <c r="BV18" i="21" s="1"/>
  <c r="BK19" i="21"/>
  <c r="BM22" i="21"/>
  <c r="BV22" i="21" s="1"/>
  <c r="BK23" i="21"/>
  <c r="BM26" i="21"/>
  <c r="BV26" i="21" s="1"/>
  <c r="BK27" i="21"/>
  <c r="BM30" i="21"/>
  <c r="BV30" i="21" s="1"/>
  <c r="BK31" i="21"/>
  <c r="BM34" i="21"/>
  <c r="BV34" i="21" s="1"/>
  <c r="BM5" i="21"/>
  <c r="BV5" i="21" s="1"/>
  <c r="BK6" i="21"/>
  <c r="BM9" i="21"/>
  <c r="BV9" i="21" s="1"/>
  <c r="BK10" i="21"/>
  <c r="BM13" i="21"/>
  <c r="BV13" i="21" s="1"/>
  <c r="BK14" i="21"/>
  <c r="BM17" i="21"/>
  <c r="BV17" i="21" s="1"/>
  <c r="BK18" i="21"/>
  <c r="BM21" i="21"/>
  <c r="BV21" i="21" s="1"/>
  <c r="BK22" i="21"/>
  <c r="BM25" i="21"/>
  <c r="BV25" i="21" s="1"/>
  <c r="BK26" i="21"/>
  <c r="BM29" i="21"/>
  <c r="BV29" i="21" s="1"/>
  <c r="BK30" i="21"/>
  <c r="BM33" i="21"/>
  <c r="BV33" i="21" s="1"/>
  <c r="BK34" i="21"/>
  <c r="BK5" i="21"/>
  <c r="BM8" i="21"/>
  <c r="BV8" i="21" s="1"/>
  <c r="BK9" i="21"/>
  <c r="BM12" i="21"/>
  <c r="BV12" i="21" s="1"/>
  <c r="BK13" i="21"/>
  <c r="BM16" i="21"/>
  <c r="BV16" i="21" s="1"/>
  <c r="BK17" i="21"/>
  <c r="BM20" i="21"/>
  <c r="BV20" i="21" s="1"/>
  <c r="BK21" i="21"/>
  <c r="BM24" i="21"/>
  <c r="BV24" i="21" s="1"/>
  <c r="BK25" i="21"/>
  <c r="BM28" i="21"/>
  <c r="BV28" i="21" s="1"/>
  <c r="BK29" i="21"/>
  <c r="BM32" i="21"/>
  <c r="BV32" i="21" s="1"/>
  <c r="BK33" i="21"/>
  <c r="AC76" i="1"/>
  <c r="CT44" i="1"/>
  <c r="O44" i="1"/>
  <c r="BM7" i="21"/>
  <c r="BV7" i="21" s="1"/>
  <c r="BK8" i="21"/>
  <c r="BM11" i="21"/>
  <c r="BV11" i="21" s="1"/>
  <c r="BK12" i="21"/>
  <c r="BM15" i="21"/>
  <c r="BV15" i="21" s="1"/>
  <c r="BK16" i="21"/>
  <c r="BM19" i="21"/>
  <c r="BV19" i="21" s="1"/>
  <c r="BK20" i="21"/>
  <c r="BM23" i="21"/>
  <c r="BV23" i="21" s="1"/>
  <c r="BK24" i="21"/>
  <c r="BM27" i="21"/>
  <c r="BV27" i="21" s="1"/>
  <c r="BK28" i="21"/>
  <c r="BM31" i="21"/>
  <c r="BV31" i="21" s="1"/>
  <c r="BK32" i="21"/>
  <c r="C37" i="24"/>
  <c r="BD98" i="32"/>
  <c r="BD95" i="32"/>
  <c r="BD97" i="32"/>
  <c r="BD89" i="32"/>
  <c r="BD91" i="32"/>
  <c r="BD94" i="32"/>
  <c r="BD96" i="32"/>
  <c r="BD88" i="32"/>
  <c r="BD90" i="32"/>
  <c r="AG37" i="19"/>
  <c r="CD76" i="1"/>
  <c r="M44" i="1"/>
  <c r="H28" i="33" s="1"/>
  <c r="EK44" i="1"/>
  <c r="G77" i="33" s="1"/>
  <c r="Z30" i="19"/>
  <c r="AO30" i="19" s="1"/>
  <c r="Y28" i="19"/>
  <c r="AN28" i="19" s="1"/>
  <c r="AA28" i="19"/>
  <c r="AP28" i="19" s="1"/>
  <c r="Z26" i="19"/>
  <c r="AO26" i="19" s="1"/>
  <c r="Z24" i="19"/>
  <c r="AO24" i="19" s="1"/>
  <c r="BE30" i="20"/>
  <c r="BN30" i="20"/>
  <c r="BO30" i="20"/>
  <c r="BE29" i="20"/>
  <c r="BD29" i="20"/>
  <c r="BO29" i="20"/>
  <c r="BB28" i="20"/>
  <c r="BO28" i="20"/>
  <c r="BE25" i="20"/>
  <c r="BE22" i="20"/>
  <c r="BE20" i="20"/>
  <c r="BN19" i="20"/>
  <c r="BN18" i="20"/>
  <c r="BO18" i="20"/>
  <c r="BN17" i="20"/>
  <c r="BE16" i="20"/>
  <c r="BN15" i="20"/>
  <c r="BN13" i="20"/>
  <c r="BB12" i="20"/>
  <c r="BQ11" i="20"/>
  <c r="BO10" i="20"/>
  <c r="BS31" i="20"/>
  <c r="BS27" i="20"/>
  <c r="BM33" i="20"/>
  <c r="BQ33" i="20"/>
  <c r="BN34" i="20"/>
  <c r="BE35" i="20"/>
  <c r="BT35" i="21"/>
  <c r="BT6" i="21"/>
  <c r="BT8" i="21"/>
  <c r="BT10" i="21"/>
  <c r="BT12" i="21"/>
  <c r="BT14" i="21"/>
  <c r="BT16" i="21"/>
  <c r="BT18" i="21"/>
  <c r="BT20" i="21"/>
  <c r="BT22" i="21"/>
  <c r="BT24" i="21"/>
  <c r="BT26" i="21"/>
  <c r="BT28" i="21"/>
  <c r="BT30" i="21"/>
  <c r="BT32" i="21"/>
  <c r="BT34" i="21"/>
  <c r="Z31" i="19"/>
  <c r="AO31" i="19" s="1"/>
  <c r="W27" i="19"/>
  <c r="AA25" i="19"/>
  <c r="AP25" i="19" s="1"/>
  <c r="W21" i="19"/>
  <c r="Z17" i="19"/>
  <c r="AO17" i="19" s="1"/>
  <c r="W15" i="19"/>
  <c r="Z13" i="19"/>
  <c r="AO13" i="19" s="1"/>
  <c r="W10" i="19"/>
  <c r="BT5" i="21"/>
  <c r="BT7" i="21"/>
  <c r="BT9" i="21"/>
  <c r="BT11" i="21"/>
  <c r="BT13" i="21"/>
  <c r="BT15" i="21"/>
  <c r="BT17" i="21"/>
  <c r="BT19" i="21"/>
  <c r="BT21" i="21"/>
  <c r="BT23" i="21"/>
  <c r="BT25" i="21"/>
  <c r="BT27" i="21"/>
  <c r="BT29" i="21"/>
  <c r="BT31" i="21"/>
  <c r="BT33" i="21"/>
  <c r="EM44" i="1"/>
  <c r="G78" i="33" s="1"/>
  <c r="Y36" i="21"/>
  <c r="S36" i="21"/>
  <c r="X36" i="21"/>
  <c r="BN20" i="21"/>
  <c r="AC36" i="21"/>
  <c r="AE36" i="21"/>
  <c r="AL37" i="19"/>
  <c r="A37" i="33"/>
  <c r="C50" i="24"/>
  <c r="A50" i="24" s="1"/>
  <c r="O48" i="1"/>
  <c r="EE44" i="1"/>
  <c r="G75" i="33" s="1"/>
  <c r="DS47" i="1"/>
  <c r="DL44" i="1"/>
  <c r="DH44" i="1"/>
  <c r="DD44" i="1"/>
  <c r="CZ44" i="1"/>
  <c r="CR44" i="1"/>
  <c r="CN44" i="1"/>
  <c r="CJ44" i="1"/>
  <c r="CF44" i="1"/>
  <c r="G58" i="33" s="1"/>
  <c r="CB44" i="1"/>
  <c r="G76" i="33" s="1"/>
  <c r="BX44" i="1"/>
  <c r="G69" i="33" s="1"/>
  <c r="BT44" i="1"/>
  <c r="BP44" i="1"/>
  <c r="G61" i="33" s="1"/>
  <c r="BL44" i="1"/>
  <c r="G74" i="33" s="1"/>
  <c r="AO48" i="1"/>
  <c r="K48" i="1"/>
  <c r="EC44" i="1"/>
  <c r="AI76" i="1"/>
  <c r="AQ76" i="1"/>
  <c r="BP76" i="1"/>
  <c r="CR76" i="1"/>
  <c r="DJ44" i="1"/>
  <c r="DB44" i="1"/>
  <c r="CH44" i="1"/>
  <c r="BZ44" i="1"/>
  <c r="G72" i="33" s="1"/>
  <c r="BF44" i="1"/>
  <c r="G70" i="33" s="1"/>
  <c r="BB44" i="1"/>
  <c r="G63" i="33" s="1"/>
  <c r="AO49" i="1"/>
  <c r="O49" i="1"/>
  <c r="E36" i="21"/>
  <c r="N36" i="21"/>
  <c r="H36" i="21"/>
  <c r="Z23" i="19"/>
  <c r="AO23" i="19" s="1"/>
  <c r="BS23" i="20"/>
  <c r="BS19" i="20"/>
  <c r="BS15" i="20"/>
  <c r="BU12" i="20"/>
  <c r="BS12" i="20"/>
  <c r="BU10" i="20"/>
  <c r="BS10" i="20"/>
  <c r="BU8" i="20"/>
  <c r="BS8" i="20"/>
  <c r="BU6" i="20"/>
  <c r="AW44" i="1"/>
  <c r="AW46" i="1" s="1"/>
  <c r="G38" i="33" s="1"/>
  <c r="BN31" i="20"/>
  <c r="BI6" i="20"/>
  <c r="A52" i="33"/>
  <c r="BB24" i="20"/>
  <c r="BB22" i="20"/>
  <c r="BD7" i="20"/>
  <c r="BS6" i="20"/>
  <c r="BO33" i="20"/>
  <c r="CA33" i="20"/>
  <c r="BO35" i="20"/>
  <c r="CA35" i="20"/>
  <c r="Z35" i="19"/>
  <c r="AO35" i="19" s="1"/>
  <c r="AA35" i="19"/>
  <c r="AP35" i="19" s="1"/>
  <c r="W34" i="19"/>
  <c r="AA33" i="19"/>
  <c r="AP33" i="19" s="1"/>
  <c r="BI31" i="20"/>
  <c r="AY23" i="20"/>
  <c r="AY15" i="20"/>
  <c r="AY33" i="20"/>
  <c r="AY25" i="20"/>
  <c r="O36" i="21"/>
  <c r="Z36" i="21"/>
  <c r="Y29" i="19"/>
  <c r="AN29" i="19" s="1"/>
  <c r="AA29" i="19"/>
  <c r="AP29" i="19" s="1"/>
  <c r="Y26" i="19"/>
  <c r="AN26" i="19" s="1"/>
  <c r="Y24" i="19"/>
  <c r="AN24" i="19" s="1"/>
  <c r="Y19" i="19"/>
  <c r="AN19" i="19" s="1"/>
  <c r="AA19" i="19"/>
  <c r="AP19" i="19" s="1"/>
  <c r="AA15" i="19"/>
  <c r="AP15" i="19" s="1"/>
  <c r="AA13" i="19"/>
  <c r="AP13" i="19" s="1"/>
  <c r="AA10" i="19"/>
  <c r="AP10" i="19" s="1"/>
  <c r="AA5" i="19"/>
  <c r="AP5" i="19" s="1"/>
  <c r="CA30" i="20"/>
  <c r="AG36" i="21"/>
  <c r="W36" i="21"/>
  <c r="CP27" i="20"/>
  <c r="CQ27" i="20" s="1"/>
  <c r="CP25" i="20"/>
  <c r="CQ25" i="20" s="1"/>
  <c r="CP24" i="20"/>
  <c r="CQ24" i="20" s="1"/>
  <c r="CP23" i="20"/>
  <c r="CQ23" i="20" s="1"/>
  <c r="CA17" i="20"/>
  <c r="CA16" i="20"/>
  <c r="BI16" i="20"/>
  <c r="BE49" i="1"/>
  <c r="AU44" i="1"/>
  <c r="AU48" i="1"/>
  <c r="Z21" i="19"/>
  <c r="AO21" i="19" s="1"/>
  <c r="M46" i="1"/>
  <c r="W32" i="19"/>
  <c r="Z32" i="19"/>
  <c r="AO32" i="19" s="1"/>
  <c r="CA29" i="20"/>
  <c r="CA25" i="20"/>
  <c r="CA24" i="20"/>
  <c r="CP20" i="20"/>
  <c r="CQ20" i="20" s="1"/>
  <c r="BE14" i="20"/>
  <c r="AY14" i="20"/>
  <c r="CP13" i="20"/>
  <c r="CQ13" i="20" s="1"/>
  <c r="CA11" i="20"/>
  <c r="CA10" i="20"/>
  <c r="AD36" i="20"/>
  <c r="AD37" i="20"/>
  <c r="CP5" i="20"/>
  <c r="CQ5" i="20" s="1"/>
  <c r="BB35" i="20"/>
  <c r="Y35" i="19"/>
  <c r="AN35" i="19" s="1"/>
  <c r="Z33" i="19"/>
  <c r="AO33" i="19" s="1"/>
  <c r="W33" i="19"/>
  <c r="Y33" i="19"/>
  <c r="AN33" i="19" s="1"/>
  <c r="L36" i="21"/>
  <c r="AH36" i="21"/>
  <c r="AI36" i="21"/>
  <c r="BN28" i="21"/>
  <c r="BN29" i="21"/>
  <c r="BN30" i="21"/>
  <c r="BN32" i="21"/>
  <c r="BN33" i="21"/>
  <c r="BN34" i="21"/>
  <c r="Y30" i="19"/>
  <c r="AN30" i="19" s="1"/>
  <c r="Y22" i="19"/>
  <c r="AN22" i="19" s="1"/>
  <c r="W20" i="19"/>
  <c r="Z20" i="19"/>
  <c r="AO20" i="19" s="1"/>
  <c r="Y14" i="19"/>
  <c r="AN14" i="19" s="1"/>
  <c r="W8" i="19"/>
  <c r="Y8" i="19"/>
  <c r="AN8" i="19" s="1"/>
  <c r="W7" i="19"/>
  <c r="BO20" i="20"/>
  <c r="BO19" i="20"/>
  <c r="BD17" i="20"/>
  <c r="BD15" i="20"/>
  <c r="BU32" i="20"/>
  <c r="BS32" i="20"/>
  <c r="BU30" i="20"/>
  <c r="BS30" i="20"/>
  <c r="BU28" i="20"/>
  <c r="BS28" i="20"/>
  <c r="BU26" i="20"/>
  <c r="BS26" i="20"/>
  <c r="BU24" i="20"/>
  <c r="BS24" i="20"/>
  <c r="BU22" i="20"/>
  <c r="BS22" i="20"/>
  <c r="BU20" i="20"/>
  <c r="BS20" i="20"/>
  <c r="BU18" i="20"/>
  <c r="BS18" i="20"/>
  <c r="BU16" i="20"/>
  <c r="BS16" i="20"/>
  <c r="BU14" i="20"/>
  <c r="BS14" i="20"/>
  <c r="CV44" i="1"/>
  <c r="BS49" i="1"/>
  <c r="AA49" i="1"/>
  <c r="W44" i="1"/>
  <c r="C44" i="1"/>
  <c r="G44" i="1"/>
  <c r="H24" i="33" s="1"/>
  <c r="K44" i="1"/>
  <c r="BO32" i="21"/>
  <c r="BO28" i="21"/>
  <c r="BO14" i="21"/>
  <c r="EI44" i="1"/>
  <c r="G68" i="33" s="1"/>
  <c r="BG35" i="20"/>
  <c r="Q76" i="1"/>
  <c r="AY76" i="1"/>
  <c r="CH76" i="1"/>
  <c r="A41" i="33" s="1"/>
  <c r="C76" i="1"/>
  <c r="DF44" i="1"/>
  <c r="CX44" i="1"/>
  <c r="CP44" i="1"/>
  <c r="CH46" i="1" s="1"/>
  <c r="CD44" i="1"/>
  <c r="G59" i="33" s="1"/>
  <c r="BV44" i="1"/>
  <c r="G67" i="33" s="1"/>
  <c r="BR44" i="1"/>
  <c r="G62" i="33" s="1"/>
  <c r="K49" i="1"/>
  <c r="AO44" i="1"/>
  <c r="DO44" i="1"/>
  <c r="AE44" i="1"/>
  <c r="S44" i="1"/>
  <c r="E44" i="1"/>
  <c r="I44" i="1"/>
  <c r="H25" i="33" s="1"/>
  <c r="BS33" i="20"/>
  <c r="BI32" i="20"/>
  <c r="BI28" i="20"/>
  <c r="BI12" i="20"/>
  <c r="AA48" i="1"/>
  <c r="EG44" i="1"/>
  <c r="G64" i="33" s="1"/>
  <c r="DU44" i="1"/>
  <c r="AU49" i="1"/>
  <c r="BE32" i="20"/>
  <c r="BN32" i="20"/>
  <c r="BE28" i="20"/>
  <c r="BE27" i="20"/>
  <c r="BN27" i="20"/>
  <c r="BE26" i="20"/>
  <c r="BN25" i="20"/>
  <c r="BE24" i="20"/>
  <c r="BI34" i="20"/>
  <c r="BI22" i="20"/>
  <c r="BI18" i="20"/>
  <c r="BK18" i="20"/>
  <c r="BK28" i="20"/>
  <c r="BI25" i="20"/>
  <c r="BK15" i="20"/>
  <c r="BE31" i="20"/>
  <c r="BG34" i="20"/>
  <c r="BI9" i="20"/>
  <c r="BO34" i="21"/>
  <c r="BN12" i="21"/>
  <c r="BD33" i="20"/>
  <c r="BB34" i="20"/>
  <c r="BS34" i="20"/>
  <c r="BS35" i="20"/>
  <c r="K36" i="21"/>
  <c r="BI15" i="20"/>
  <c r="BK31" i="20"/>
  <c r="BK25" i="20"/>
  <c r="BK9" i="20"/>
  <c r="BK6" i="20"/>
  <c r="W31" i="19"/>
  <c r="Z29" i="19"/>
  <c r="AO29" i="19" s="1"/>
  <c r="Z27" i="19"/>
  <c r="AO27" i="19" s="1"/>
  <c r="Z25" i="19"/>
  <c r="AO25" i="19" s="1"/>
  <c r="W23" i="19"/>
  <c r="Z19" i="19"/>
  <c r="AO19" i="19" s="1"/>
  <c r="W13" i="19"/>
  <c r="Z10" i="19"/>
  <c r="AO10" i="19" s="1"/>
  <c r="Z8" i="19"/>
  <c r="AO8" i="19" s="1"/>
  <c r="Y7" i="19"/>
  <c r="AN7" i="19" s="1"/>
  <c r="AA7" i="19"/>
  <c r="AP7" i="19" s="1"/>
  <c r="W6" i="19"/>
  <c r="W5" i="19"/>
  <c r="BB32" i="20"/>
  <c r="BD32" i="20"/>
  <c r="BQ32" i="20"/>
  <c r="BO31" i="20"/>
  <c r="BB30" i="20"/>
  <c r="BD30" i="20"/>
  <c r="BQ30" i="20"/>
  <c r="BM30" i="20"/>
  <c r="BB29" i="20"/>
  <c r="BQ29" i="20"/>
  <c r="BM29" i="20"/>
  <c r="BQ28" i="20"/>
  <c r="BB27" i="20"/>
  <c r="BI30" i="20"/>
  <c r="BI26" i="20"/>
  <c r="BI14" i="20"/>
  <c r="BI10" i="20"/>
  <c r="BI24" i="20"/>
  <c r="BI20" i="20"/>
  <c r="BI8" i="20"/>
  <c r="BK12" i="20"/>
  <c r="BK34" i="20"/>
  <c r="BO30" i="21"/>
  <c r="AQ36" i="21"/>
  <c r="AK36" i="21"/>
  <c r="AD36" i="21"/>
  <c r="AO36" i="21"/>
  <c r="BN5" i="21"/>
  <c r="BD27" i="20"/>
  <c r="BQ27" i="20"/>
  <c r="BD26" i="20"/>
  <c r="BQ26" i="20"/>
  <c r="BB25" i="20"/>
  <c r="BD25" i="20"/>
  <c r="BQ25" i="20"/>
  <c r="BD24" i="20"/>
  <c r="BQ24" i="20"/>
  <c r="BN11" i="20"/>
  <c r="BG33" i="20"/>
  <c r="BL31" i="21"/>
  <c r="W30" i="19"/>
  <c r="Z28" i="19"/>
  <c r="AO28" i="19" s="1"/>
  <c r="W26" i="19"/>
  <c r="W24" i="19"/>
  <c r="Z22" i="19"/>
  <c r="AO22" i="19" s="1"/>
  <c r="Z16" i="19"/>
  <c r="AO16" i="19" s="1"/>
  <c r="Z14" i="19"/>
  <c r="AO14" i="19" s="1"/>
  <c r="W12" i="19"/>
  <c r="W11" i="19"/>
  <c r="Z9" i="19"/>
  <c r="AO9" i="19" s="1"/>
  <c r="AA8" i="19"/>
  <c r="AP8" i="19" s="1"/>
  <c r="Z7" i="19"/>
  <c r="AO7" i="19" s="1"/>
  <c r="Y6" i="19"/>
  <c r="AN6" i="19" s="1"/>
  <c r="AA6" i="19"/>
  <c r="AP6" i="19" s="1"/>
  <c r="BO32" i="20"/>
  <c r="BB31" i="20"/>
  <c r="BD31" i="20"/>
  <c r="BM31" i="20"/>
  <c r="AY30" i="20"/>
  <c r="AY29" i="20"/>
  <c r="BO27" i="20"/>
  <c r="BO26" i="20"/>
  <c r="BO25" i="20"/>
  <c r="AS36" i="21"/>
  <c r="AM36" i="21"/>
  <c r="G36" i="21"/>
  <c r="T36" i="21"/>
  <c r="S37" i="21" s="1"/>
  <c r="AU36" i="21"/>
  <c r="S20" i="34"/>
  <c r="T19" i="34"/>
  <c r="C53" i="34" s="1"/>
  <c r="AV36" i="21"/>
  <c r="P36" i="21"/>
  <c r="O37" i="21" s="1"/>
  <c r="AJ36" i="21"/>
  <c r="AI37" i="21" s="1"/>
  <c r="F36" i="21"/>
  <c r="E37" i="21" s="1"/>
  <c r="BB95" i="32"/>
  <c r="BB97" i="32"/>
  <c r="BB94" i="32"/>
  <c r="BB96" i="32"/>
  <c r="AQ67" i="32"/>
  <c r="H41" i="33"/>
  <c r="G39" i="33" s="1"/>
  <c r="BN24" i="20"/>
  <c r="BO24" i="20"/>
  <c r="BE23" i="20"/>
  <c r="BB23" i="20"/>
  <c r="BD23" i="20"/>
  <c r="BN23" i="20"/>
  <c r="BM23" i="20"/>
  <c r="BO23" i="20"/>
  <c r="AY22" i="20"/>
  <c r="BD22" i="20"/>
  <c r="BQ22" i="20"/>
  <c r="BN22" i="20"/>
  <c r="AY21" i="20"/>
  <c r="BB21" i="20"/>
  <c r="BD21" i="20"/>
  <c r="BQ21" i="20"/>
  <c r="BM21" i="20"/>
  <c r="BO21" i="20"/>
  <c r="AY20" i="20"/>
  <c r="BB20" i="20"/>
  <c r="BD20" i="20"/>
  <c r="BQ20" i="20"/>
  <c r="BN20" i="20"/>
  <c r="BM20" i="20"/>
  <c r="BE19" i="20"/>
  <c r="BB19" i="20"/>
  <c r="BD19" i="20"/>
  <c r="BM19" i="20"/>
  <c r="BD18" i="20"/>
  <c r="BM18" i="20"/>
  <c r="AY17" i="20"/>
  <c r="BQ17" i="20"/>
  <c r="BM17" i="20"/>
  <c r="BO17" i="20"/>
  <c r="AY16" i="20"/>
  <c r="BB16" i="20"/>
  <c r="BD16" i="20"/>
  <c r="BQ16" i="20"/>
  <c r="BM16" i="20"/>
  <c r="BO16" i="20"/>
  <c r="BE15" i="20"/>
  <c r="BB15" i="20"/>
  <c r="BO15" i="20"/>
  <c r="BB14" i="20"/>
  <c r="BD14" i="20"/>
  <c r="BQ14" i="20"/>
  <c r="BM14" i="20"/>
  <c r="BO14" i="20"/>
  <c r="BE13" i="20"/>
  <c r="BB13" i="20"/>
  <c r="BD13" i="20"/>
  <c r="BQ13" i="20"/>
  <c r="BM13" i="20"/>
  <c r="AY12" i="20"/>
  <c r="BD12" i="20"/>
  <c r="BQ12" i="20"/>
  <c r="BN12" i="20"/>
  <c r="BO12" i="20"/>
  <c r="AY11" i="20"/>
  <c r="BB11" i="20"/>
  <c r="BD11" i="20"/>
  <c r="CP11" i="20"/>
  <c r="CQ11" i="20" s="1"/>
  <c r="BM11" i="20"/>
  <c r="AY10" i="20"/>
  <c r="BB10" i="20"/>
  <c r="BD10" i="20"/>
  <c r="BN10" i="20"/>
  <c r="BM10" i="20"/>
  <c r="AY9" i="20"/>
  <c r="BD9" i="20"/>
  <c r="BO9" i="20"/>
  <c r="AY8" i="20"/>
  <c r="BB8" i="20"/>
  <c r="BD8" i="20"/>
  <c r="BQ8" i="20"/>
  <c r="BO8" i="20"/>
  <c r="BN7" i="20"/>
  <c r="BM7" i="20"/>
  <c r="BO7" i="20"/>
  <c r="BB6" i="20"/>
  <c r="BD6" i="20"/>
  <c r="BN6" i="20"/>
  <c r="BM6" i="20"/>
  <c r="BO6" i="20"/>
  <c r="BE5" i="20"/>
  <c r="BB5" i="20"/>
  <c r="BD5" i="20"/>
  <c r="BN5" i="20"/>
  <c r="BM5" i="20"/>
  <c r="BO5" i="20"/>
  <c r="BP46" i="1"/>
  <c r="DW44" i="1"/>
  <c r="DU46" i="1" s="1"/>
  <c r="G37" i="33" s="1"/>
  <c r="DS44" i="1"/>
  <c r="DQ44" i="1"/>
  <c r="AW36" i="21"/>
  <c r="BU33" i="20"/>
  <c r="BU34" i="20"/>
  <c r="BJ44" i="1"/>
  <c r="G73" i="33" s="1"/>
  <c r="BH44" i="1"/>
  <c r="G71" i="33" s="1"/>
  <c r="BD44" i="1"/>
  <c r="G60" i="33" s="1"/>
  <c r="AS44" i="1"/>
  <c r="AM44" i="1"/>
  <c r="AK44" i="1"/>
  <c r="EO44" i="1"/>
  <c r="G79" i="33" s="1"/>
  <c r="C46" i="1"/>
  <c r="H23" i="33" s="1"/>
  <c r="G22" i="33" s="1"/>
  <c r="AD38" i="20"/>
  <c r="W37" i="21"/>
  <c r="BU35" i="20"/>
  <c r="Q46" i="1"/>
  <c r="H32" i="33" s="1"/>
  <c r="G30" i="33" s="1"/>
  <c r="G35" i="33"/>
  <c r="EA44" i="1"/>
  <c r="EA46" i="1" s="1"/>
  <c r="AG48" i="1"/>
  <c r="AG44" i="1"/>
  <c r="AC46" i="1" s="1"/>
  <c r="G45" i="33" s="1"/>
  <c r="AA32" i="19"/>
  <c r="AP32" i="19" s="1"/>
  <c r="AA31" i="19"/>
  <c r="AP31" i="19" s="1"/>
  <c r="Y27" i="19"/>
  <c r="AN27" i="19" s="1"/>
  <c r="AA24" i="19"/>
  <c r="AP24" i="19" s="1"/>
  <c r="AA23" i="19"/>
  <c r="AP23" i="19" s="1"/>
  <c r="Y21" i="19"/>
  <c r="AN21" i="19" s="1"/>
  <c r="AA21" i="19"/>
  <c r="AP21" i="19" s="1"/>
  <c r="Y20" i="19"/>
  <c r="AN20" i="19" s="1"/>
  <c r="AA20" i="19"/>
  <c r="AP20" i="19" s="1"/>
  <c r="AA18" i="19"/>
  <c r="AP18" i="19" s="1"/>
  <c r="Y17" i="19"/>
  <c r="AN17" i="19" s="1"/>
  <c r="AA17" i="19"/>
  <c r="AP17" i="19" s="1"/>
  <c r="Y16" i="19"/>
  <c r="AN16" i="19" s="1"/>
  <c r="Y15" i="19"/>
  <c r="AN15" i="19" s="1"/>
  <c r="Y13" i="19"/>
  <c r="AN13" i="19" s="1"/>
  <c r="AA12" i="19"/>
  <c r="AP12" i="19" s="1"/>
  <c r="Y11" i="19"/>
  <c r="AN11" i="19" s="1"/>
  <c r="AA11" i="19"/>
  <c r="AP11" i="19" s="1"/>
  <c r="Y10" i="19"/>
  <c r="AN10" i="19" s="1"/>
  <c r="Y9" i="19"/>
  <c r="AN9" i="19" s="1"/>
  <c r="AA9" i="19"/>
  <c r="AP9" i="19" s="1"/>
  <c r="CA27" i="20"/>
  <c r="CA26" i="20"/>
  <c r="CA23" i="20"/>
  <c r="CA22" i="20"/>
  <c r="CP21" i="20"/>
  <c r="CQ21" i="20" s="1"/>
  <c r="CP19" i="20"/>
  <c r="CQ19" i="20" s="1"/>
  <c r="CP15" i="20"/>
  <c r="CQ15" i="20" s="1"/>
  <c r="CA12" i="20"/>
  <c r="CP6" i="20"/>
  <c r="CQ6" i="20" s="1"/>
  <c r="CA5" i="20"/>
  <c r="BI5" i="20"/>
  <c r="BK32" i="20"/>
  <c r="BK30" i="20"/>
  <c r="BK26" i="20"/>
  <c r="BK24" i="20"/>
  <c r="BK22" i="20"/>
  <c r="BK20" i="20"/>
  <c r="BK16" i="20"/>
  <c r="BK14" i="20"/>
  <c r="BK10" i="20"/>
  <c r="BK8" i="20"/>
  <c r="BK5" i="20"/>
  <c r="AQ46" i="1"/>
  <c r="G44" i="33" s="1"/>
  <c r="K37" i="21"/>
  <c r="BO20" i="21"/>
  <c r="BO22" i="21"/>
  <c r="BN24" i="21"/>
  <c r="BO24" i="21"/>
  <c r="BO26" i="21"/>
  <c r="AT36" i="21"/>
  <c r="AS37" i="21" s="1"/>
  <c r="AR36" i="21"/>
  <c r="AN36" i="21"/>
  <c r="AM37" i="21" s="1"/>
  <c r="AL36" i="21"/>
  <c r="M36" i="21"/>
  <c r="M37" i="21" s="1"/>
  <c r="J36" i="21"/>
  <c r="R36" i="21"/>
  <c r="Q37" i="21" s="1"/>
  <c r="AB36" i="21"/>
  <c r="BO6" i="21"/>
  <c r="BN8" i="21"/>
  <c r="BO8" i="21"/>
  <c r="BO10" i="21"/>
  <c r="BO12" i="21"/>
  <c r="BQ12" i="21" s="1"/>
  <c r="BN16" i="21"/>
  <c r="BO16" i="21"/>
  <c r="BN18" i="21"/>
  <c r="BO18" i="21"/>
  <c r="AA27" i="19"/>
  <c r="AP27" i="19" s="1"/>
  <c r="AA22" i="19"/>
  <c r="AP22" i="19" s="1"/>
  <c r="Z18" i="19"/>
  <c r="AO18" i="19" s="1"/>
  <c r="W18" i="19"/>
  <c r="AA14" i="19"/>
  <c r="AP14" i="19" s="1"/>
  <c r="CA28" i="20"/>
  <c r="CP18" i="20"/>
  <c r="CQ18" i="20" s="1"/>
  <c r="AY6" i="20"/>
  <c r="BE6" i="20"/>
  <c r="FF48" i="1"/>
  <c r="FF78" i="1"/>
  <c r="FG75" i="1"/>
  <c r="AX36" i="21"/>
  <c r="AA36" i="21"/>
  <c r="BN9" i="21"/>
  <c r="BN17" i="21"/>
  <c r="AA30" i="19"/>
  <c r="AP30" i="19" s="1"/>
  <c r="AA26" i="19"/>
  <c r="AP26" i="19" s="1"/>
  <c r="Y25" i="19"/>
  <c r="AN25" i="19" s="1"/>
  <c r="Y12" i="19"/>
  <c r="AN12" i="19" s="1"/>
  <c r="CA32" i="20"/>
  <c r="AY18" i="20"/>
  <c r="BE18" i="20"/>
  <c r="CP16" i="20"/>
  <c r="CQ16" i="20" s="1"/>
  <c r="AY7" i="20"/>
  <c r="BE7" i="20"/>
  <c r="U36" i="21"/>
  <c r="U37" i="21" s="1"/>
  <c r="AY5" i="20"/>
  <c r="AP36" i="21"/>
  <c r="I36" i="21"/>
  <c r="BO5" i="21"/>
  <c r="BQ5" i="21" s="1"/>
  <c r="BN6" i="21"/>
  <c r="BN7" i="21"/>
  <c r="BN10" i="21"/>
  <c r="BN11" i="21"/>
  <c r="BN13" i="21"/>
  <c r="BN14" i="21"/>
  <c r="BN15" i="21"/>
  <c r="BN19" i="21"/>
  <c r="BN21" i="21"/>
  <c r="BN22" i="21"/>
  <c r="BN23" i="21"/>
  <c r="BN25" i="21"/>
  <c r="BN26" i="21"/>
  <c r="BN27" i="21"/>
  <c r="Z5" i="19"/>
  <c r="Z6" i="19"/>
  <c r="AO6" i="19" s="1"/>
  <c r="Z12" i="19"/>
  <c r="AO12" i="19" s="1"/>
  <c r="W19" i="19"/>
  <c r="BE11" i="20"/>
  <c r="W14" i="19"/>
  <c r="W22" i="19"/>
  <c r="CP8" i="20"/>
  <c r="CQ8" i="20" s="1"/>
  <c r="BM41" i="20"/>
  <c r="W9" i="19"/>
  <c r="BE10" i="20"/>
  <c r="AY27" i="20"/>
  <c r="AY28" i="20"/>
  <c r="BM15" i="20"/>
  <c r="BM37" i="20" s="1"/>
  <c r="BE17" i="20"/>
  <c r="AY19" i="20"/>
  <c r="BE21" i="20"/>
  <c r="AY24" i="20"/>
  <c r="W25" i="19"/>
  <c r="W29" i="19"/>
  <c r="Z11" i="19"/>
  <c r="AO11" i="19" s="1"/>
  <c r="W28" i="19"/>
  <c r="AY13" i="20"/>
  <c r="AY26" i="20"/>
  <c r="AY32" i="20"/>
  <c r="CP10" i="20"/>
  <c r="CQ10" i="20" s="1"/>
  <c r="AF36" i="21"/>
  <c r="AE37" i="21" s="1"/>
  <c r="FG45" i="1"/>
  <c r="BI35" i="20"/>
  <c r="BI33" i="20"/>
  <c r="BI29" i="20"/>
  <c r="BI27" i="20"/>
  <c r="BI23" i="20"/>
  <c r="BI21" i="20"/>
  <c r="BI19" i="20"/>
  <c r="BI17" i="20"/>
  <c r="BI13" i="20"/>
  <c r="BI11" i="20"/>
  <c r="BI7" i="20"/>
  <c r="BK35" i="20"/>
  <c r="BK33" i="20"/>
  <c r="BK29" i="20"/>
  <c r="BK27" i="20"/>
  <c r="BK23" i="20"/>
  <c r="BK21" i="20"/>
  <c r="BK19" i="20"/>
  <c r="BK17" i="20"/>
  <c r="BK13" i="20"/>
  <c r="BK11" i="20"/>
  <c r="BK7" i="20"/>
  <c r="BB33" i="20"/>
  <c r="BD34" i="20"/>
  <c r="BD35" i="20"/>
  <c r="AJ37" i="20"/>
  <c r="BO35" i="21"/>
  <c r="BO33" i="21"/>
  <c r="BO31" i="21"/>
  <c r="BO29" i="21"/>
  <c r="BO27" i="21"/>
  <c r="BO25" i="21"/>
  <c r="BO23" i="21"/>
  <c r="BO21" i="21"/>
  <c r="BO19" i="21"/>
  <c r="BO17" i="21"/>
  <c r="BO15" i="21"/>
  <c r="BO13" i="21"/>
  <c r="BO11" i="21"/>
  <c r="BO9" i="21"/>
  <c r="AH37" i="20"/>
  <c r="H8" i="33"/>
  <c r="BG37" i="20"/>
  <c r="BO7" i="21"/>
  <c r="BN35" i="21"/>
  <c r="AA37" i="19"/>
  <c r="BB37" i="20" l="1"/>
  <c r="DO48" i="1"/>
  <c r="G33" i="33"/>
  <c r="G27" i="33"/>
  <c r="BN37" i="20"/>
  <c r="BS37" i="20"/>
  <c r="AC37" i="21"/>
  <c r="BK37" i="21"/>
  <c r="AK37" i="21"/>
  <c r="CR46" i="1"/>
  <c r="G37" i="21"/>
  <c r="BO37" i="20"/>
  <c r="BQ37" i="20"/>
  <c r="AU37" i="21"/>
  <c r="Y37" i="21"/>
  <c r="BT37" i="21"/>
  <c r="BQ30" i="21"/>
  <c r="BQ34" i="21"/>
  <c r="BQ29" i="21"/>
  <c r="BQ23" i="21"/>
  <c r="BQ20" i="21"/>
  <c r="BQ32" i="21"/>
  <c r="BQ31" i="21"/>
  <c r="BQ33" i="21"/>
  <c r="AO37" i="21"/>
  <c r="AQ37" i="21"/>
  <c r="BQ28" i="21"/>
  <c r="BQ9" i="21"/>
  <c r="AW37" i="21"/>
  <c r="BQ25" i="21"/>
  <c r="BQ21" i="21"/>
  <c r="BQ10" i="21"/>
  <c r="AG37" i="21"/>
  <c r="A27" i="33"/>
  <c r="A36" i="29"/>
  <c r="BQ11" i="21"/>
  <c r="BQ27" i="21"/>
  <c r="BQ6" i="21"/>
  <c r="BQ18" i="21"/>
  <c r="BQ17" i="21"/>
  <c r="I37" i="21"/>
  <c r="CD46" i="1"/>
  <c r="K46" i="1"/>
  <c r="BQ15" i="21"/>
  <c r="H41" i="21"/>
  <c r="AI46" i="1"/>
  <c r="G43" i="33" s="1"/>
  <c r="G46" i="1"/>
  <c r="BQ16" i="21"/>
  <c r="BQ35" i="21"/>
  <c r="CQ31" i="20"/>
  <c r="BQ24" i="21"/>
  <c r="BQ19" i="21"/>
  <c r="BQ13" i="21"/>
  <c r="BI37" i="20"/>
  <c r="AA37" i="21"/>
  <c r="BU37" i="20"/>
  <c r="C30" i="24" s="1"/>
  <c r="A30" i="24" s="1"/>
  <c r="T20" i="34"/>
  <c r="C61" i="34" s="1"/>
  <c r="S21" i="34"/>
  <c r="T21" i="34" s="1"/>
  <c r="C69" i="34" s="1"/>
  <c r="C32" i="24"/>
  <c r="A32" i="24" s="1"/>
  <c r="BQ26" i="21"/>
  <c r="BQ22" i="21"/>
  <c r="DQ46" i="1"/>
  <c r="G36" i="33" s="1"/>
  <c r="AY46" i="1"/>
  <c r="CA37" i="20"/>
  <c r="FG44" i="1"/>
  <c r="BD37" i="20"/>
  <c r="BK37" i="20"/>
  <c r="BE37" i="20"/>
  <c r="AP37" i="19"/>
  <c r="BQ8" i="21"/>
  <c r="AN37" i="19"/>
  <c r="Y37" i="19"/>
  <c r="W37" i="19"/>
  <c r="BQ14" i="21"/>
  <c r="AY37" i="20"/>
  <c r="BM37" i="21"/>
  <c r="C53" i="24" s="1"/>
  <c r="A53" i="24" s="1"/>
  <c r="Z37" i="19"/>
  <c r="AO5" i="19"/>
  <c r="AO37" i="19" s="1"/>
  <c r="C51" i="24"/>
  <c r="A51" i="24" s="1"/>
  <c r="BO37" i="21"/>
  <c r="C55" i="24" s="1"/>
  <c r="A55" i="24" s="1"/>
  <c r="BQ7" i="21"/>
  <c r="BN37" i="21"/>
  <c r="C31" i="24" l="1"/>
  <c r="A31" i="24" s="1"/>
  <c r="C52" i="24"/>
  <c r="A52" i="24" s="1"/>
  <c r="C49" i="24"/>
  <c r="A49" i="24" s="1"/>
  <c r="C28" i="24"/>
  <c r="C54" i="24"/>
  <c r="BQ37" i="21"/>
  <c r="C44" i="24" l="1"/>
  <c r="C56" i="24"/>
  <c r="C59" i="24" s="1"/>
  <c r="C43" i="24"/>
  <c r="A28" i="24"/>
  <c r="A36" i="24" s="1"/>
  <c r="D30" i="24" s="1"/>
  <c r="C35" i="24"/>
  <c r="E56" i="24"/>
  <c r="A54" i="24"/>
  <c r="C45" i="24" l="1"/>
  <c r="E43" i="24"/>
  <c r="D28" i="24"/>
  <c r="D34" i="24"/>
  <c r="D32" i="24"/>
  <c r="D33" i="24"/>
  <c r="D31" i="24"/>
  <c r="D29" i="24"/>
  <c r="E41" i="24"/>
  <c r="C38" i="24"/>
  <c r="A56" i="24"/>
  <c r="D54" i="24" s="1"/>
  <c r="F35" i="24" l="1"/>
  <c r="D35" i="24"/>
  <c r="D53" i="24"/>
  <c r="D50" i="24"/>
  <c r="D51" i="24"/>
  <c r="D52" i="24"/>
  <c r="D55" i="24"/>
  <c r="D49" i="24"/>
  <c r="D56" i="24" l="1"/>
</calcChain>
</file>

<file path=xl/comments1.xml><?xml version="1.0" encoding="utf-8"?>
<comments xmlns="http://schemas.openxmlformats.org/spreadsheetml/2006/main">
  <authors>
    <author>doronio</author>
  </authors>
  <commentList>
    <comment ref="M37" authorId="0">
      <text>
        <r>
          <rPr>
            <b/>
            <sz val="9"/>
            <color indexed="81"/>
            <rFont val="Tahoma"/>
            <family val="2"/>
          </rPr>
          <t>doronio:</t>
        </r>
        <r>
          <rPr>
            <sz val="9"/>
            <color indexed="81"/>
            <rFont val="Tahoma"/>
            <family val="2"/>
          </rPr>
          <t xml:space="preserve">
Sumarle a Suministro SG-UY, la exportación de Argentina que sea desde SG.</t>
        </r>
      </text>
    </comment>
  </commentList>
</comments>
</file>

<file path=xl/comments2.xml><?xml version="1.0" encoding="utf-8"?>
<comments xmlns="http://schemas.openxmlformats.org/spreadsheetml/2006/main">
  <authors>
    <author>Administración del Mercado Eléctrico</author>
  </authors>
  <commentList>
    <comment ref="A44" authorId="0">
      <text>
        <r>
          <rPr>
            <b/>
            <sz val="8"/>
            <color indexed="81"/>
            <rFont val="Tahoma"/>
            <family val="2"/>
          </rPr>
          <t>Como debería ser (recibido lado 230kV, enviado lado 150 kV)</t>
        </r>
      </text>
    </comment>
  </commentList>
</comments>
</file>

<file path=xl/comments3.xml><?xml version="1.0" encoding="utf-8"?>
<comments xmlns="http://schemas.openxmlformats.org/spreadsheetml/2006/main">
  <authors>
    <author>Administración del Mercado Eléctrico</author>
  </authors>
  <commentList>
    <comment ref="C51" authorId="0">
      <text>
        <r>
          <rPr>
            <b/>
            <sz val="8"/>
            <color indexed="81"/>
            <rFont val="Tahoma"/>
            <family val="2"/>
          </rPr>
          <t>Dato pasado por CTM - Maria Ambrosoni</t>
        </r>
      </text>
    </comment>
  </commentList>
</comments>
</file>

<file path=xl/comments4.xml><?xml version="1.0" encoding="utf-8"?>
<comments xmlns="http://schemas.openxmlformats.org/spreadsheetml/2006/main">
  <authors>
    <author>Administración del Mercado Eléctrico</author>
  </authors>
  <commentList>
    <comment ref="B1" authorId="0">
      <text>
        <r>
          <rPr>
            <b/>
            <sz val="8"/>
            <color indexed="81"/>
            <rFont val="Tahoma"/>
            <family val="2"/>
          </rPr>
          <t>Datos pasados por UTE del archivo "Energias Horarias 2007 - 2008 - 2009".</t>
        </r>
      </text>
    </comment>
    <comment ref="F1" authorId="0">
      <text>
        <r>
          <rPr>
            <b/>
            <sz val="8"/>
            <color indexed="81"/>
            <rFont val="Tahoma"/>
            <family val="2"/>
          </rPr>
          <t>Datos pasados por UTE del archivo "Energias Horarias 2007 - 2008 - 2009".</t>
        </r>
      </text>
    </comment>
    <comment ref="J1" authorId="0">
      <text>
        <r>
          <rPr>
            <b/>
            <sz val="8"/>
            <color indexed="81"/>
            <rFont val="Tahoma"/>
            <family val="2"/>
          </rPr>
          <t>Datos pasados por UTE del archivo "Energias Horarias 2009_con_abril" (llega hasta 27/4).</t>
        </r>
      </text>
    </comment>
    <comment ref="N1" authorId="0">
      <text>
        <r>
          <rPr>
            <b/>
            <sz val="8"/>
            <color indexed="81"/>
            <rFont val="Tahoma"/>
            <family val="2"/>
          </rPr>
          <t>Datos publicados en los mensuales: se tomaron de las medidas DNCU y STC (no había acceso Smec de Adme en 2009).</t>
        </r>
      </text>
    </comment>
    <comment ref="R1" authorId="0">
      <text>
        <r>
          <rPr>
            <b/>
            <sz val="8"/>
            <color indexed="81"/>
            <rFont val="Tahoma"/>
            <family val="2"/>
          </rPr>
          <t>Datos publicados en los mensuales: se tomaron de las medidas DNCU y STC (no había acceso Smec de Adme a ppios de 2010).</t>
        </r>
      </text>
    </comment>
    <comment ref="V1" authorId="0">
      <text>
        <r>
          <rPr>
            <b/>
            <sz val="8"/>
            <color indexed="81"/>
            <rFont val="Tahoma"/>
            <family val="2"/>
          </rPr>
          <t>Datos publicados en los mensuales: se tomaron de las medidas SMEC de Adme.</t>
        </r>
      </text>
    </comment>
    <comment ref="Z1" authorId="0">
      <text>
        <r>
          <rPr>
            <b/>
            <sz val="8"/>
            <color indexed="81"/>
            <rFont val="Tahoma"/>
            <family val="2"/>
          </rPr>
          <t>Datos publicados en los mensuales: se tomaron de las medidas SMEC de Adme.</t>
        </r>
      </text>
    </comment>
    <comment ref="AD1" authorId="0">
      <text>
        <r>
          <rPr>
            <b/>
            <sz val="8"/>
            <color indexed="81"/>
            <rFont val="Tahoma"/>
            <family val="2"/>
          </rPr>
          <t>Datos publicados en los mensuales: se tomaron de las medidas SMEC de Adme.</t>
        </r>
      </text>
    </comment>
    <comment ref="AH1" authorId="0">
      <text>
        <r>
          <rPr>
            <b/>
            <sz val="8"/>
            <color indexed="81"/>
            <rFont val="Tahoma"/>
            <family val="2"/>
          </rPr>
          <t>Datos publicados en los mensuales: se tomaron de las medidas SMEC de Adme.</t>
        </r>
      </text>
    </comment>
    <comment ref="AN20" authorId="0">
      <text>
        <r>
          <rPr>
            <b/>
            <sz val="8"/>
            <color indexed="81"/>
            <rFont val="Tahoma"/>
            <family val="2"/>
          </rPr>
          <t>Ojo, estos datos de UTE son un poco distintos… Sería bueno tener los DTE para chequear el correcto…
Chequeé con el VeoMedidas y están ok los nuestros.</t>
        </r>
      </text>
    </comment>
    <comment ref="AN23" authorId="0">
      <text>
        <r>
          <rPr>
            <b/>
            <sz val="8"/>
            <color indexed="81"/>
            <rFont val="Tahoma"/>
            <family val="2"/>
          </rPr>
          <t>estaba mal el 7/4 LR y NM</t>
        </r>
      </text>
    </comment>
    <comment ref="K32" authorId="0">
      <text>
        <r>
          <rPr>
            <b/>
            <sz val="8"/>
            <color indexed="81"/>
            <rFont val="Tahoma"/>
            <family val="2"/>
          </rPr>
          <t>Parecería q falta:
- 495 MWh diesel Rivera
- 428 MWh diesel S.Borja
- 1.191 MWh Zenda
- 817 MWh N.Manantial
- 13 MWh Las Rosas
Restar consumos de: Botnia, Agroland</t>
        </r>
      </text>
    </comment>
    <comment ref="O32" authorId="0">
      <text>
        <r>
          <rPr>
            <b/>
            <sz val="8"/>
            <color indexed="81"/>
            <rFont val="Tahoma"/>
            <family val="2"/>
          </rPr>
          <t>Chequeado con VeoMedidas da:
745.976 MWh (ok)</t>
        </r>
      </text>
    </comment>
    <comment ref="S32" authorId="0">
      <text>
        <r>
          <rPr>
            <b/>
            <sz val="8"/>
            <color indexed="81"/>
            <rFont val="Tahoma"/>
            <family val="2"/>
          </rPr>
          <t>Chequeado con VeoMedidas da:
785.827 MWh (ok)</t>
        </r>
      </text>
    </comment>
    <comment ref="O60" authorId="0">
      <text>
        <r>
          <rPr>
            <b/>
            <sz val="8"/>
            <color indexed="81"/>
            <rFont val="Tahoma"/>
            <family val="2"/>
          </rPr>
          <t>Chequeado con VeoMedidas da:
670.737 MWh (ok)</t>
        </r>
      </text>
    </comment>
    <comment ref="S60" authorId="0">
      <text>
        <r>
          <rPr>
            <b/>
            <sz val="8"/>
            <color indexed="81"/>
            <rFont val="Tahoma"/>
            <family val="2"/>
          </rPr>
          <t>Chequeado con VeoMedidas da:
705.027 MWh (ok)</t>
        </r>
      </text>
    </comment>
    <comment ref="O91" authorId="0">
      <text>
        <r>
          <rPr>
            <b/>
            <sz val="8"/>
            <color indexed="81"/>
            <rFont val="Tahoma"/>
            <family val="2"/>
          </rPr>
          <t>Chequeado con VeoMedidas da:
721.368 MWh (ok)</t>
        </r>
      </text>
    </comment>
    <comment ref="S91" authorId="0">
      <text>
        <r>
          <rPr>
            <b/>
            <sz val="8"/>
            <color indexed="81"/>
            <rFont val="Tahoma"/>
            <family val="2"/>
          </rPr>
          <t>Chequeado con VeoMedidas da:
762.918 MWh (ok)</t>
        </r>
      </text>
    </comment>
    <comment ref="L92" authorId="0">
      <text>
        <r>
          <rPr>
            <b/>
            <sz val="8"/>
            <color indexed="81"/>
            <rFont val="Tahoma"/>
            <family val="2"/>
          </rPr>
          <t>Del VeoMedidas</t>
        </r>
      </text>
    </comment>
    <comment ref="K120" authorId="0">
      <text>
        <r>
          <rPr>
            <b/>
            <sz val="8"/>
            <color indexed="81"/>
            <rFont val="Tahoma"/>
            <family val="2"/>
          </rPr>
          <t>corregidas</t>
        </r>
      </text>
    </comment>
    <comment ref="O121" authorId="0">
      <text>
        <r>
          <rPr>
            <b/>
            <sz val="8"/>
            <color indexed="81"/>
            <rFont val="Tahoma"/>
            <family val="2"/>
          </rPr>
          <t>Ojo, con VeoMedidas da 663.534 MWh porque borraron las medidas de 6a CB de 29 y 30/4.
Además cambiaron las medidas del 15/4 C.Riv.
Corrigiendo la 6a CB da 665.481 MWh, no se C.Riv si habría q corregir o no...</t>
        </r>
      </text>
    </comment>
    <comment ref="S121" authorId="0">
      <text>
        <r>
          <rPr>
            <b/>
            <sz val="8"/>
            <color indexed="81"/>
            <rFont val="Tahoma"/>
            <family val="2"/>
          </rPr>
          <t>Chequeado con VeoMedidas da:
717.196 MWh (ok)</t>
        </r>
      </text>
    </comment>
    <comment ref="O152" authorId="0">
      <text>
        <r>
          <rPr>
            <b/>
            <sz val="8"/>
            <color indexed="81"/>
            <rFont val="Tahoma"/>
            <family val="2"/>
          </rPr>
          <t>Chequeado con VeoMedidas da:
729.948 MWh (ok)</t>
        </r>
      </text>
    </comment>
    <comment ref="S152" authorId="0">
      <text>
        <r>
          <rPr>
            <b/>
            <sz val="8"/>
            <color indexed="81"/>
            <rFont val="Tahoma"/>
            <family val="2"/>
          </rPr>
          <t>Chequeado con VeoMedidas da:
776.074 MWh (ok)</t>
        </r>
      </text>
    </comment>
    <comment ref="O182" authorId="0">
      <text>
        <r>
          <rPr>
            <b/>
            <sz val="8"/>
            <color indexed="81"/>
            <rFont val="Tahoma"/>
            <family val="2"/>
          </rPr>
          <t>Chequeado con VeoMedidas da:
822.007 MWh (ok)</t>
        </r>
      </text>
    </comment>
    <comment ref="S182" authorId="0">
      <text>
        <r>
          <rPr>
            <b/>
            <sz val="8"/>
            <color indexed="81"/>
            <rFont val="Tahoma"/>
            <family val="2"/>
          </rPr>
          <t>Chequeado con VeoMedidas da:
820.002 MWh (ok)</t>
        </r>
      </text>
    </comment>
    <comment ref="W182" authorId="0">
      <text>
        <r>
          <rPr>
            <b/>
            <sz val="8"/>
            <color indexed="81"/>
            <rFont val="Tahoma"/>
            <family val="2"/>
          </rPr>
          <t>Chequeado con VeoMedidas da:
820.002 MWh (ok)</t>
        </r>
      </text>
    </comment>
    <comment ref="AA182" authorId="0">
      <text>
        <r>
          <rPr>
            <b/>
            <sz val="8"/>
            <color indexed="81"/>
            <rFont val="Tahoma"/>
            <family val="2"/>
          </rPr>
          <t>Chequeado con VeoMedidas da:
820.002 MWh (ok)</t>
        </r>
      </text>
    </comment>
    <comment ref="AE182" authorId="0">
      <text>
        <r>
          <rPr>
            <b/>
            <sz val="8"/>
            <color indexed="81"/>
            <rFont val="Tahoma"/>
            <family val="2"/>
          </rPr>
          <t>Chequeado con VeoMedidas da:
820.002 MWh (ok)</t>
        </r>
      </text>
    </comment>
    <comment ref="AI182" authorId="0">
      <text>
        <r>
          <rPr>
            <b/>
            <sz val="8"/>
            <color indexed="81"/>
            <rFont val="Tahoma"/>
            <family val="2"/>
          </rPr>
          <t>Chequeado con VeoMedidas da:
820.002 MWh (ok)</t>
        </r>
      </text>
    </comment>
    <comment ref="O213" authorId="0">
      <text>
        <r>
          <rPr>
            <b/>
            <sz val="8"/>
            <color indexed="81"/>
            <rFont val="Tahoma"/>
            <family val="2"/>
          </rPr>
          <t>Chequeado con VeoMedidas da:
887.244 MWh (ok)</t>
        </r>
      </text>
    </comment>
    <comment ref="S213" authorId="0">
      <text>
        <r>
          <rPr>
            <b/>
            <sz val="8"/>
            <color indexed="81"/>
            <rFont val="Tahoma"/>
            <family val="2"/>
          </rPr>
          <t>Chequeado con VeoMedidas da:
891.055 MWh (ok)</t>
        </r>
      </text>
    </comment>
    <comment ref="W213" authorId="0">
      <text>
        <r>
          <rPr>
            <b/>
            <sz val="8"/>
            <color indexed="81"/>
            <rFont val="Tahoma"/>
            <family val="2"/>
          </rPr>
          <t>Chequeado con VeoMedidas da:
891.055 MWh (ok)</t>
        </r>
      </text>
    </comment>
    <comment ref="AA213" authorId="0">
      <text>
        <r>
          <rPr>
            <b/>
            <sz val="8"/>
            <color indexed="81"/>
            <rFont val="Tahoma"/>
            <family val="2"/>
          </rPr>
          <t>Chequeado con VeoMedidas da:
891.055 MWh (ok)</t>
        </r>
      </text>
    </comment>
    <comment ref="AE213" authorId="0">
      <text>
        <r>
          <rPr>
            <b/>
            <sz val="8"/>
            <color indexed="81"/>
            <rFont val="Tahoma"/>
            <family val="2"/>
          </rPr>
          <t>Chequeado con VeoMedidas da:
891.055 MWh (ok)</t>
        </r>
      </text>
    </comment>
    <comment ref="AI213" authorId="0">
      <text>
        <r>
          <rPr>
            <b/>
            <sz val="8"/>
            <color indexed="81"/>
            <rFont val="Tahoma"/>
            <family val="2"/>
          </rPr>
          <t>Chequeado con VeoMedidas da:
891.055 MWh (ok)</t>
        </r>
      </text>
    </comment>
    <comment ref="K231" authorId="0">
      <text>
        <r>
          <rPr>
            <b/>
            <sz val="8"/>
            <color indexed="81"/>
            <rFont val="Tahoma"/>
            <family val="2"/>
          </rPr>
          <t>corregido</t>
        </r>
      </text>
    </comment>
    <comment ref="O244" authorId="0">
      <text>
        <r>
          <rPr>
            <b/>
            <sz val="8"/>
            <color indexed="81"/>
            <rFont val="Tahoma"/>
            <family val="2"/>
          </rPr>
          <t>Ojo, con VeoMedidas da 796.628 MWh. Según DTE el 18, 26-28/8 hay q invertir las medidas de Etránsito, eso da la diferencia.
Corregido da 798.027 (ok)</t>
        </r>
      </text>
    </comment>
    <comment ref="S244" authorId="0">
      <text>
        <r>
          <rPr>
            <b/>
            <sz val="8"/>
            <color indexed="81"/>
            <rFont val="Tahoma"/>
            <family val="2"/>
          </rPr>
          <t>Chequeado con VeoMedidas da:
856.853 MWh (ok)</t>
        </r>
      </text>
    </comment>
    <comment ref="W244" authorId="0">
      <text>
        <r>
          <rPr>
            <b/>
            <sz val="8"/>
            <color indexed="81"/>
            <rFont val="Tahoma"/>
            <family val="2"/>
          </rPr>
          <t>Chequeado con VeoMedidas da:
856.853 MWh (ok)</t>
        </r>
      </text>
    </comment>
    <comment ref="AA244" authorId="0">
      <text>
        <r>
          <rPr>
            <b/>
            <sz val="8"/>
            <color indexed="81"/>
            <rFont val="Tahoma"/>
            <family val="2"/>
          </rPr>
          <t>Chequeado con VeoMedidas da:
856.853 MWh (ok)</t>
        </r>
      </text>
    </comment>
    <comment ref="AE244" authorId="0">
      <text>
        <r>
          <rPr>
            <b/>
            <sz val="8"/>
            <color indexed="81"/>
            <rFont val="Tahoma"/>
            <family val="2"/>
          </rPr>
          <t>Chequeado con VeoMedidas da:
856.853 MWh (ok)</t>
        </r>
      </text>
    </comment>
    <comment ref="AI244" authorId="0">
      <text>
        <r>
          <rPr>
            <b/>
            <sz val="8"/>
            <color indexed="81"/>
            <rFont val="Tahoma"/>
            <family val="2"/>
          </rPr>
          <t>Chequeado con VeoMedidas da:
856.853 MWh (ok)</t>
        </r>
      </text>
    </comment>
    <comment ref="O274" authorId="0">
      <text>
        <r>
          <rPr>
            <b/>
            <sz val="8"/>
            <color indexed="81"/>
            <rFont val="Tahoma"/>
            <family val="2"/>
          </rPr>
          <t>Chequeado con VeoMedidas da:
761.046 MWh (ok)</t>
        </r>
      </text>
    </comment>
    <comment ref="O305" authorId="0">
      <text>
        <r>
          <rPr>
            <b/>
            <sz val="8"/>
            <color indexed="81"/>
            <rFont val="Tahoma"/>
            <family val="2"/>
          </rPr>
          <t>Chequeado con VeoMedidas da:
739.226 MWh (ok)</t>
        </r>
      </text>
    </comment>
    <comment ref="O335" authorId="0">
      <text>
        <r>
          <rPr>
            <b/>
            <sz val="8"/>
            <color indexed="81"/>
            <rFont val="Tahoma"/>
            <family val="2"/>
          </rPr>
          <t>Chequeado con VeoMedidas da:
700.684 MWh (ok)</t>
        </r>
      </text>
    </comment>
    <comment ref="O366" authorId="0">
      <text>
        <r>
          <rPr>
            <b/>
            <sz val="8"/>
            <color indexed="81"/>
            <rFont val="Tahoma"/>
            <family val="2"/>
          </rPr>
          <t>Ojo, con VeoMedidas da 751.714 MWh. La diferencia son las medidas de N.Manantial, por el cambio de medidores (nombre incluido).
Las medidas originales fueron chequeadas vs DTE. En VeoMedidas aparecen medidas del doble de las originales….</t>
        </r>
      </text>
    </comment>
  </commentList>
</comments>
</file>

<file path=xl/sharedStrings.xml><?xml version="1.0" encoding="utf-8"?>
<sst xmlns="http://schemas.openxmlformats.org/spreadsheetml/2006/main" count="13979" uniqueCount="1062">
  <si>
    <t>Central Batlle</t>
  </si>
  <si>
    <t>CTR</t>
  </si>
  <si>
    <t>C.H. CONSTITUCION</t>
  </si>
  <si>
    <t>C.H. GABRIEL TERRA</t>
  </si>
  <si>
    <t>C.H. BAYGORRIA</t>
  </si>
  <si>
    <t>TGAA</t>
  </si>
  <si>
    <t>Unidad 3</t>
  </si>
  <si>
    <t>Unidad 4</t>
  </si>
  <si>
    <t>Unidad 5</t>
  </si>
  <si>
    <t>Unidad 6</t>
  </si>
  <si>
    <t>Unidad 1</t>
  </si>
  <si>
    <t>Unidad 2</t>
  </si>
  <si>
    <t>Maquina 1</t>
  </si>
  <si>
    <t>Maquina 2</t>
  </si>
  <si>
    <t>Maquina 3</t>
  </si>
  <si>
    <t>Maquina 4</t>
  </si>
  <si>
    <t>MWh Cons.</t>
  </si>
  <si>
    <t>MWh Gen.</t>
  </si>
  <si>
    <t>Medidas realizadas en el lado de alta tensión de los transformadores de máquina</t>
  </si>
  <si>
    <t>San Javier</t>
  </si>
  <si>
    <t>Transformador 1</t>
  </si>
  <si>
    <t>Enviado</t>
  </si>
  <si>
    <t>Recibido</t>
  </si>
  <si>
    <t>Línea Palmar I</t>
  </si>
  <si>
    <t>Línea Palmar II</t>
  </si>
  <si>
    <t>S.G. Uruguay</t>
  </si>
  <si>
    <t>Pay. - Concep.</t>
  </si>
  <si>
    <t>150 KV - Uruguay</t>
  </si>
  <si>
    <t>230 KV - Brasil</t>
  </si>
  <si>
    <t>SS.AA</t>
  </si>
  <si>
    <t>Conversora Rivera - Livramento</t>
  </si>
  <si>
    <t>Línea Sto. Tomé</t>
  </si>
  <si>
    <t>Línea Rincón</t>
  </si>
  <si>
    <t>Transformador 2</t>
  </si>
  <si>
    <t>Línea Campana</t>
  </si>
  <si>
    <t>Salto Grande Argentina</t>
  </si>
  <si>
    <t>Colonia Elía</t>
  </si>
  <si>
    <t>Energía de los Grupos Generadores uruguayos, y de interconexiones internacionales</t>
  </si>
  <si>
    <t>Fecha</t>
  </si>
  <si>
    <t>BCBODG03EAE</t>
  </si>
  <si>
    <t>BCBODG03EAS</t>
  </si>
  <si>
    <t>BCBODG04EAE</t>
  </si>
  <si>
    <t>BCBODG04EAS</t>
  </si>
  <si>
    <t>BCBOBG05EAE</t>
  </si>
  <si>
    <t>BCBOBG05EAS</t>
  </si>
  <si>
    <t>BCBOBG06EAE</t>
  </si>
  <si>
    <t>BCBOBG06EAS</t>
  </si>
  <si>
    <t>BCTRBG01EAE</t>
  </si>
  <si>
    <t>BCTRBG01EAS</t>
  </si>
  <si>
    <t>BCTRBG02EAE</t>
  </si>
  <si>
    <t>BCTRBG02EAS</t>
  </si>
  <si>
    <t>ACP5AG01EAE</t>
  </si>
  <si>
    <t>ACP5AG01EAS</t>
  </si>
  <si>
    <t>ACP5AG02EAE</t>
  </si>
  <si>
    <t>ACP5AG02EAS</t>
  </si>
  <si>
    <t>ACP5AG03EAE</t>
  </si>
  <si>
    <t>ACP5AG03EAS</t>
  </si>
  <si>
    <t>BCTEBG01EAE</t>
  </si>
  <si>
    <t>BCTEBG01EAS</t>
  </si>
  <si>
    <t>BCTEBG02EAE</t>
  </si>
  <si>
    <t>BCTEBG02EAS</t>
  </si>
  <si>
    <t>BCTEBG03EAE</t>
  </si>
  <si>
    <t>BCTEBG03EAS</t>
  </si>
  <si>
    <t>BCTEBG04EAE</t>
  </si>
  <si>
    <t>BCTEBG04EAS</t>
  </si>
  <si>
    <t>BCBABG01EAE</t>
  </si>
  <si>
    <t>BCBABG01EAS</t>
  </si>
  <si>
    <t>BCBABG02EAE</t>
  </si>
  <si>
    <t>BCBABG02EAS</t>
  </si>
  <si>
    <t>BCBABG03EAE</t>
  </si>
  <si>
    <t>BCBABG03EAS</t>
  </si>
  <si>
    <t>BMALDG01EAE</t>
  </si>
  <si>
    <t>BMALDG01EAS</t>
  </si>
  <si>
    <t>ASJ5BTR1EAE</t>
  </si>
  <si>
    <t>ASJ5BTR1EAS</t>
  </si>
  <si>
    <t>ASJ51PA5EAE</t>
  </si>
  <si>
    <t>ASJ51PA5EAS</t>
  </si>
  <si>
    <t>ASJ52PA5EAE</t>
  </si>
  <si>
    <t>ASJ52PA5EAS</t>
  </si>
  <si>
    <t>ASU5BTR1EAE</t>
  </si>
  <si>
    <t>ASU5BTR1EAS</t>
  </si>
  <si>
    <t>BPAY1CUREAS</t>
  </si>
  <si>
    <t>BPAY1CUREAE</t>
  </si>
  <si>
    <t>ASA51ST5EAE</t>
  </si>
  <si>
    <t>ASA51ST5EAS</t>
  </si>
  <si>
    <t>ASA51RI5EAE</t>
  </si>
  <si>
    <t>ASA51RI5EAS</t>
  </si>
  <si>
    <t>ASA5NTR1EAE</t>
  </si>
  <si>
    <t>ASA5NTR1EAS</t>
  </si>
  <si>
    <t>ASA5ATR2EAE</t>
  </si>
  <si>
    <t>ASA5ATR2EAS</t>
  </si>
  <si>
    <t>ACE51CA5EAE</t>
  </si>
  <si>
    <t>ACE51CA5EAS</t>
  </si>
  <si>
    <t>ACE5NTR1EAE</t>
  </si>
  <si>
    <t>ACE5NTR1EAS</t>
  </si>
  <si>
    <t>OCRLBTR1EAS</t>
  </si>
  <si>
    <t>OCRLBTR1EAE</t>
  </si>
  <si>
    <t>OCRLOTR2EAE</t>
  </si>
  <si>
    <t>OCRLOTR2EAS</t>
  </si>
  <si>
    <t>BRIVRCRLEAS</t>
  </si>
  <si>
    <t>BPTIBG01EAE</t>
  </si>
  <si>
    <t>BPTIBG01EAS</t>
  </si>
  <si>
    <t>BPTIBG02EAE</t>
  </si>
  <si>
    <t>BPTIBG02EAS</t>
  </si>
  <si>
    <t>BPTIBG03EAE</t>
  </si>
  <si>
    <t>BPTIBG03EAS</t>
  </si>
  <si>
    <t>BPTIBG04EAE</t>
  </si>
  <si>
    <t>BPTIBG04EAS</t>
  </si>
  <si>
    <t>PUNTA DEL TIGRE</t>
  </si>
  <si>
    <t>BBOTBTR1EAE</t>
  </si>
  <si>
    <t>BBOTBTR1EAS</t>
  </si>
  <si>
    <t>Botnia</t>
  </si>
  <si>
    <t>AG. GEN. en TRA</t>
  </si>
  <si>
    <t>ACE5NTR2EAE</t>
  </si>
  <si>
    <t>ACE5NTR2EAS</t>
  </si>
  <si>
    <t>BPTIBG05EAE</t>
  </si>
  <si>
    <t>BPTIBG05EAS</t>
  </si>
  <si>
    <t>BPTIBG06EAE</t>
  </si>
  <si>
    <t>BPTIBG06EAS</t>
  </si>
  <si>
    <t>Línea Mercedes Arg.</t>
  </si>
  <si>
    <t>Línea Manuel Belgrano</t>
  </si>
  <si>
    <t>ACE51MR5EAE</t>
  </si>
  <si>
    <t>ACE51MR5EAS</t>
  </si>
  <si>
    <t>ACE51BE5EAE</t>
  </si>
  <si>
    <t>ACE51BE5EAS</t>
  </si>
  <si>
    <t>Caracoles</t>
  </si>
  <si>
    <t>DCARDG01EAS</t>
  </si>
  <si>
    <t>DCARDG01EAE</t>
  </si>
  <si>
    <t>Agroland</t>
  </si>
  <si>
    <t>Zenda</t>
  </si>
  <si>
    <t>Generación Dist. (otros)</t>
  </si>
  <si>
    <t>Diesel Rivera</t>
  </si>
  <si>
    <t>Diesel San Borjas</t>
  </si>
  <si>
    <t>Las Rosas</t>
  </si>
  <si>
    <t xml:space="preserve">INCLUYE </t>
  </si>
  <si>
    <t>OTROS Gx</t>
  </si>
  <si>
    <t xml:space="preserve">Demanda </t>
  </si>
  <si>
    <t>USD/MWh</t>
  </si>
  <si>
    <t>Terra</t>
  </si>
  <si>
    <t>Baygorria</t>
  </si>
  <si>
    <t>Palmar</t>
  </si>
  <si>
    <t>Salto Grande</t>
  </si>
  <si>
    <t>consumido</t>
  </si>
  <si>
    <t>generado</t>
  </si>
  <si>
    <t>CNMACG01EAE</t>
  </si>
  <si>
    <t>CNMACG01EAS</t>
  </si>
  <si>
    <t>DBRADG01EAE</t>
  </si>
  <si>
    <t>DBRADG01EAS</t>
  </si>
  <si>
    <t>DRIADG01EAS</t>
  </si>
  <si>
    <t>FAGRFG01EAE</t>
  </si>
  <si>
    <t>FAGRFG01EAS</t>
  </si>
  <si>
    <t>LRMALG01EAS</t>
  </si>
  <si>
    <t>DSBODG01EAS</t>
  </si>
  <si>
    <t>FECHA</t>
  </si>
  <si>
    <t>diferencia</t>
  </si>
  <si>
    <t>DTE</t>
  </si>
  <si>
    <t>spot (hoja E1)</t>
  </si>
  <si>
    <t>contrato (hoja G1)</t>
  </si>
  <si>
    <t>Fenirol</t>
  </si>
  <si>
    <t>Bioener</t>
  </si>
  <si>
    <t>Generación Distribuida en TRA</t>
  </si>
  <si>
    <t>CNMACG02EAE</t>
  </si>
  <si>
    <t>CNMACG02EAS</t>
  </si>
  <si>
    <t>DFENDG01EAE</t>
  </si>
  <si>
    <t>DFENDG01EAS</t>
  </si>
  <si>
    <t>térmico+impo</t>
  </si>
  <si>
    <t>Nuevo Manantial 1</t>
  </si>
  <si>
    <t>DBIODG01EAE</t>
  </si>
  <si>
    <t>DBIODG01EAS</t>
  </si>
  <si>
    <t>Nuevo Manantial 2</t>
  </si>
  <si>
    <t>TOTAL</t>
  </si>
  <si>
    <t>solo consumo</t>
  </si>
  <si>
    <t>Unidad 7</t>
  </si>
  <si>
    <t>BCBOBG07EAE</t>
  </si>
  <si>
    <t>BCBOBG07EAS</t>
  </si>
  <si>
    <t>Weyerhaeuser</t>
  </si>
  <si>
    <t>DPIQDG01EAE</t>
  </si>
  <si>
    <t>DPIQDG01EAS</t>
  </si>
  <si>
    <t>Caracoles 2</t>
  </si>
  <si>
    <t>Río Negro</t>
  </si>
  <si>
    <t>Total</t>
  </si>
  <si>
    <t>HIDRO</t>
  </si>
  <si>
    <t>lo asumo todo con gasoil</t>
  </si>
  <si>
    <t>días con</t>
  </si>
  <si>
    <t>% gas</t>
  </si>
  <si>
    <t>% gasoil</t>
  </si>
  <si>
    <t>PTI gas</t>
  </si>
  <si>
    <t>PTI Gasoil</t>
  </si>
  <si>
    <t>día</t>
  </si>
  <si>
    <t>Planilla S.Tabó</t>
  </si>
  <si>
    <t>Motores C.Batlle</t>
  </si>
  <si>
    <t>C.Batlle Sala B</t>
  </si>
  <si>
    <t>Unidad 6 C.Batlle</t>
  </si>
  <si>
    <t>Unidad 5 C.Batlle</t>
  </si>
  <si>
    <t>Punta del Tigre</t>
  </si>
  <si>
    <t>TERMICO</t>
  </si>
  <si>
    <t>OTROS</t>
  </si>
  <si>
    <t>hidro total</t>
  </si>
  <si>
    <t>Expo. Brasil</t>
  </si>
  <si>
    <t>Expo. Arg.</t>
  </si>
  <si>
    <t>Demanda</t>
  </si>
  <si>
    <t>Import. Brasil</t>
  </si>
  <si>
    <t>Import. Argent.</t>
  </si>
  <si>
    <t>Botnia + Dist.</t>
  </si>
  <si>
    <t>Térmicas TG</t>
  </si>
  <si>
    <t>Térmicas TV + Mot.</t>
  </si>
  <si>
    <t>DCARDG02EAE</t>
  </si>
  <si>
    <t>DCARDG02EAS</t>
  </si>
  <si>
    <t>EXPO</t>
  </si>
  <si>
    <t>consumos</t>
  </si>
  <si>
    <t>EXPO s/cons</t>
  </si>
  <si>
    <t>TV</t>
  </si>
  <si>
    <t>TG</t>
  </si>
  <si>
    <t>COMPOSICION DEMANDA</t>
  </si>
  <si>
    <t>Eólica</t>
  </si>
  <si>
    <t>BIOMASA</t>
  </si>
  <si>
    <t>TERMICA DISTR.</t>
  </si>
  <si>
    <t>Total sin Gr.Diesel</t>
  </si>
  <si>
    <t>Total Gx Distr.</t>
  </si>
  <si>
    <t>Biomasa</t>
  </si>
  <si>
    <t>Térmica Distr.</t>
  </si>
  <si>
    <t>expo térmica</t>
  </si>
  <si>
    <t>DLIDDG01EAE</t>
  </si>
  <si>
    <t>DLIDDG01EAS</t>
  </si>
  <si>
    <t>Liderdat</t>
  </si>
  <si>
    <t>Galofer</t>
  </si>
  <si>
    <t>DAGLDG01EAE</t>
  </si>
  <si>
    <t>DAGLDG01EAS</t>
  </si>
  <si>
    <t>Caracoles total:</t>
  </si>
  <si>
    <t>saliente</t>
  </si>
  <si>
    <t>entrante</t>
  </si>
  <si>
    <t>hoja O DTE</t>
  </si>
  <si>
    <t xml:space="preserve">Motores </t>
  </si>
  <si>
    <t>CTR 2</t>
  </si>
  <si>
    <t>PTI 1, 2, 4, 5 y 6</t>
  </si>
  <si>
    <t>Info de los post-op</t>
  </si>
  <si>
    <t>5a C.Batlle</t>
  </si>
  <si>
    <t>6a C.Batlle</t>
  </si>
  <si>
    <t>Solo cuento E saliente (no neta) para la expo.</t>
  </si>
  <si>
    <t>UPM y otros</t>
  </si>
  <si>
    <t>Total - CBO</t>
  </si>
  <si>
    <t>Total - CTR</t>
  </si>
  <si>
    <t>Total - PTA</t>
  </si>
  <si>
    <t>Total Palmar</t>
  </si>
  <si>
    <t>Total Terra</t>
  </si>
  <si>
    <t>Total Baygorria</t>
  </si>
  <si>
    <t>N.Manantial - Total</t>
  </si>
  <si>
    <t xml:space="preserve">expo hidro </t>
  </si>
  <si>
    <t>expo S.Grande</t>
  </si>
  <si>
    <t>expo R.Negro</t>
  </si>
  <si>
    <t>hoja J DTE</t>
  </si>
  <si>
    <t>hoja N DTE</t>
  </si>
  <si>
    <t xml:space="preserve">Terra </t>
  </si>
  <si>
    <t>Demanda uruguaya</t>
  </si>
  <si>
    <t>Impo de Arg</t>
  </si>
  <si>
    <t>PTA1gas</t>
  </si>
  <si>
    <t>PTA2gas</t>
  </si>
  <si>
    <t>PTA3gas</t>
  </si>
  <si>
    <t>PTA4gas</t>
  </si>
  <si>
    <t>PTA5gas</t>
  </si>
  <si>
    <t>PTA6gas</t>
  </si>
  <si>
    <t>MW medios</t>
  </si>
  <si>
    <t>OBJETO_COD</t>
  </si>
  <si>
    <t>OBJETO_DESC</t>
  </si>
  <si>
    <t>ESTACION_COD</t>
  </si>
  <si>
    <t>ESTACION_TIPO</t>
  </si>
  <si>
    <t>ENERGIA</t>
  </si>
  <si>
    <t>E / S</t>
  </si>
  <si>
    <t>URU / ARG</t>
  </si>
  <si>
    <t>Diesel S. Borjas</t>
  </si>
  <si>
    <t>Las Rosas Mald.</t>
  </si>
  <si>
    <t>N.Manantial 2</t>
  </si>
  <si>
    <t>Weyerhauser</t>
  </si>
  <si>
    <t>Alur</t>
  </si>
  <si>
    <t>Caracoles 1</t>
  </si>
  <si>
    <t>N.Manantial 1</t>
  </si>
  <si>
    <t>S.Javier - TR1</t>
  </si>
  <si>
    <t>S.Javier - Palmar I</t>
  </si>
  <si>
    <t>S.Javier - Palmar II</t>
  </si>
  <si>
    <t>SGU - TR1</t>
  </si>
  <si>
    <t>Paysandu - Concepción</t>
  </si>
  <si>
    <t>SGA - S.Tomé</t>
  </si>
  <si>
    <t>SGA - Rincon</t>
  </si>
  <si>
    <t>SGA - TR1</t>
  </si>
  <si>
    <t>SGA - TR2</t>
  </si>
  <si>
    <t>SGA - Campana</t>
  </si>
  <si>
    <t>SGA - Mercedes</t>
  </si>
  <si>
    <t>SGA - Belgrano</t>
  </si>
  <si>
    <t>SGA - C.Elia TR1</t>
  </si>
  <si>
    <t>SGA - C.Elia TR2</t>
  </si>
  <si>
    <t>Rivera 150 kV</t>
  </si>
  <si>
    <t>Rivera 230 kV</t>
  </si>
  <si>
    <t>Rivera S.Aux.</t>
  </si>
  <si>
    <t>DALUDG01EAE</t>
  </si>
  <si>
    <t>DALUDG01EAS</t>
  </si>
  <si>
    <t>DGALDG01EAE</t>
  </si>
  <si>
    <t>DGALDG01EAS</t>
  </si>
  <si>
    <t>Total general</t>
  </si>
  <si>
    <t>TR1 132 kV ENERGIA ACTIVA ENTRANTE AL MEDIDOR</t>
  </si>
  <si>
    <t>CE5</t>
  </si>
  <si>
    <t>GEN</t>
  </si>
  <si>
    <t>TR1 132 kV ENERGIA ACTIVA SALIENTE DEL MEDIDOR</t>
  </si>
  <si>
    <t>G01  15 Kv  ENERGIA ACTIVA ENTRANTE AL MEDIDOR</t>
  </si>
  <si>
    <t>CP5</t>
  </si>
  <si>
    <t>G01  15 Kv  ENERGIA ACTIVA SALIENTE DEL MEDIDOR</t>
  </si>
  <si>
    <t>G02  15 Kv  ENERGIA ACTIVA ENTRANTE AL MEDIDOR</t>
  </si>
  <si>
    <t>G02  15 Kv  ENERGIA ACTIVA SALIENTE DEL MEDIDOR</t>
  </si>
  <si>
    <t>G03  15 Kv  ENERGIA ACTIVA ENTRANTE AL MEDIDOR</t>
  </si>
  <si>
    <t>G03  15 Kv  ENERGIA ACTIVA SALIENTE DEL MEDIDOR</t>
  </si>
  <si>
    <t>TR2 500 kV ENERGIA ACTIVA ENTRANTE AL MEDIDOR</t>
  </si>
  <si>
    <t>SA5</t>
  </si>
  <si>
    <t>TR2 500 kV ENERGIA ACTIVA SALIENTE DEL MEDIDOR</t>
  </si>
  <si>
    <t>SA5 500 kV ENERGIA ACTIVA ENTRANTE AL MEDIDOR</t>
  </si>
  <si>
    <t>SA5 500 kV ENERGIA ACTIVA SALIENTE DEL MEDIDOR</t>
  </si>
  <si>
    <t>TR1 150 kV ENERGIA ACTIVA ENTRANTE AL MEDIDOR</t>
  </si>
  <si>
    <t>SJ5</t>
  </si>
  <si>
    <t>TR1 150 kV ENERGIA ACTIVA SALIENTE DEL MEDIDOR</t>
  </si>
  <si>
    <t>SJ5 500 kV ENERGIA ACTIVA ENTRANTE AL MEDIDOR</t>
  </si>
  <si>
    <t>SJ5 500 kV ENERGIA ACTIVA SALIENTE DEL MEDIDOR</t>
  </si>
  <si>
    <t>SU5</t>
  </si>
  <si>
    <t>BOT</t>
  </si>
  <si>
    <t>G01 150 kV ENERGIA ACTIVA ENTRANTE AL MEDIDOR</t>
  </si>
  <si>
    <t>CBA</t>
  </si>
  <si>
    <t>G01 150 kV ENERGIA ACTIVA SALIENTE DEL MEDIDOR</t>
  </si>
  <si>
    <t>G02 150 kV ENERGIA ACTIVA ENTRANTE AL MEDIDOR</t>
  </si>
  <si>
    <t>G02 150 kV ENERGIA ACTIVA SALIENTE DEL MEDIDOR</t>
  </si>
  <si>
    <t>G03 150 kV ENERGIA ACTIVA ENTRANTE AL MEDIDOR</t>
  </si>
  <si>
    <t>G03 150 kV ENERGIA ACTIVA SALIENTE DEL MEDIDOR</t>
  </si>
  <si>
    <t>G05  150 Kv  ENERGIA ACTIVA ENTRANTE AL MEDIDOR</t>
  </si>
  <si>
    <t>CBO</t>
  </si>
  <si>
    <t>G05  150 Kv  ENERGIA ACTIVA SALIENTE DEL MEDIDOR</t>
  </si>
  <si>
    <t>G06  150 Kv  ENERGIA ACTIVA ENTRANTE AL MEDIDOR</t>
  </si>
  <si>
    <t>G06  150 Kv  ENERGIA ACTIVA SALIENTE DEL MEDIDOR</t>
  </si>
  <si>
    <t>G07 150 kV Energia Activa Entrante al medidor</t>
  </si>
  <si>
    <t>G07 150 kV Energia Activa Saliente del medidor</t>
  </si>
  <si>
    <t>G03  30 Kv  ENERGIA ACTIVA ENTRANTE AL MEDIDOR</t>
  </si>
  <si>
    <t>G03  30 Kv  ENERGIA ACTIVA SALIENTE DEL MEDIDOR</t>
  </si>
  <si>
    <t>G04  30 Kv  ENERGIA ACTIVA ENTRANTE AL MEDIDOR</t>
  </si>
  <si>
    <t>G04  30 Kv  ENERGIA ACTIVA SALIENTE DEL MEDIDOR</t>
  </si>
  <si>
    <t>CTE</t>
  </si>
  <si>
    <t>G04 150 kV ENERGIA ACTIVA ENTRANTE AL MEDIDOR</t>
  </si>
  <si>
    <t>G04 150 kV ENERGIA ACTIVA SALIENTE DEL MEDIDOR</t>
  </si>
  <si>
    <t>G01  150 Kv  ENERGIA ACTIVA ENTRANTE AL MEDIDOR</t>
  </si>
  <si>
    <t>G01  150 Kv  ENERGIA ACTIVA SALIENTE DEL MEDIDOR</t>
  </si>
  <si>
    <t>G02  150 Kv  ENERGIA ACTIVA ENTRANTE AL MEDIDOR</t>
  </si>
  <si>
    <t>G02  150 Kv  ENERGIA ACTIVA SALIENTE DEL MEDIDOR</t>
  </si>
  <si>
    <t>G01 30 kV ENERGIA ACTIVA ENTRANTE AL MEDIDOR</t>
  </si>
  <si>
    <t>MAL</t>
  </si>
  <si>
    <t>EST</t>
  </si>
  <si>
    <t>G01 30 kV ENERGIA ACTIVA SALIENTE DEL MEDIDOR</t>
  </si>
  <si>
    <t>PAY 150 kV ENERGIA ACTIVA ENTRANTE AL MEDIDOR</t>
  </si>
  <si>
    <t>PAY</t>
  </si>
  <si>
    <t>PAY 150 kV ENERGIA ACTIVA SALIENTE DEL MEDIDOR</t>
  </si>
  <si>
    <t>PTI</t>
  </si>
  <si>
    <t>G01 150 kV ENERGIA ACTIVA SALIENTE DEL MEDIDOR P</t>
  </si>
  <si>
    <t>G05 150 kV ENERGIA ACTIVA ENTRANTE AL MEDIDOR</t>
  </si>
  <si>
    <t>G05 150 kV ENERGIA ACTIVA SALIENTE DEL MEDIDOR</t>
  </si>
  <si>
    <t>G06 150 kV ENERGIA ACTIVA ENTRANTE AL MEDIDOR</t>
  </si>
  <si>
    <t>G06 150 kV ENERGIA ACTIVA SALIENTE DEL MEDIDOR</t>
  </si>
  <si>
    <t>CRL RADIAL ENERGIA ACTIVA SALIENTE DEL MEDIDOR</t>
  </si>
  <si>
    <t>RIV</t>
  </si>
  <si>
    <t>Nuevo Manantial 1 - 60 kV Energia Activa Entrante</t>
  </si>
  <si>
    <t>NMA</t>
  </si>
  <si>
    <t>Nuevo Manantial 1 - 60 kV Energia Activa Saliente</t>
  </si>
  <si>
    <t xml:space="preserve">Nuevo Manantial 2 - Energia Activa Entrante  </t>
  </si>
  <si>
    <t>Nuevo Manantial 2 -  Energia Activa Saliente</t>
  </si>
  <si>
    <t>Alur-G01 30 kV, Energía Activa Entrante al Medidor</t>
  </si>
  <si>
    <t>ALU</t>
  </si>
  <si>
    <t>Alur-G01 30 kV, Energía Activa Saliente del Medidor</t>
  </si>
  <si>
    <t>BIO G01 30 kV Energia Activa Entrante al medidor</t>
  </si>
  <si>
    <t>BIO</t>
  </si>
  <si>
    <t>BIO G01 30 kV Energia Activa Saliente del medidor</t>
  </si>
  <si>
    <t>Energia Activa Entrante</t>
  </si>
  <si>
    <t>BRA</t>
  </si>
  <si>
    <t>Energia Activa Saliente</t>
  </si>
  <si>
    <t>Sierra de los Caracoles 1 - 30 kV Energia Activa Entrante</t>
  </si>
  <si>
    <t>CAR</t>
  </si>
  <si>
    <t>Sierra de los Caracoles 1 - 30 kV Energia Activa Saliente</t>
  </si>
  <si>
    <t>Sierra de los Caracoles 2 - 30 kV Energía Activa Entrante</t>
  </si>
  <si>
    <t>Sierra de los Caracoles 2 - 30 kV Energía Activa Saliente</t>
  </si>
  <si>
    <t>FEN G01 30 kV Energia Activa Entrante al medidor</t>
  </si>
  <si>
    <t>FEN</t>
  </si>
  <si>
    <t>FEN G01 30 kV Energia Activa Saliente del medidor</t>
  </si>
  <si>
    <t>GAL G01 30 kV Energía Activa Entrante al medidor</t>
  </si>
  <si>
    <t>GAL</t>
  </si>
  <si>
    <t>GAL G01 30 kV Energía Activa Saliente del medidor</t>
  </si>
  <si>
    <t>Energia activa entrante</t>
  </si>
  <si>
    <t>LID</t>
  </si>
  <si>
    <t>Energia activa saliente</t>
  </si>
  <si>
    <t>Weyerhaeuser-G01 30 kV ,Energía Activa Entrante al medidor</t>
  </si>
  <si>
    <t>PIQ</t>
  </si>
  <si>
    <t>Weyerhaeuser-G01 30 kV ,Energía Activa Saliente del medidor</t>
  </si>
  <si>
    <t>SBO</t>
  </si>
  <si>
    <t>Agroland-G01 15 kV, Energia Activa Entrante al medidor</t>
  </si>
  <si>
    <t>AGR</t>
  </si>
  <si>
    <t>Agroland-G01 15 kV, Energia Activa Saliente del medidor</t>
  </si>
  <si>
    <t>RMA</t>
  </si>
  <si>
    <t>CRL</t>
  </si>
  <si>
    <t>TR2 230 kV ENERGIA ACTIVA ENTRANTE AL MEDIDOR</t>
  </si>
  <si>
    <t>TR2 230 kV ENERGIA ACTIVA SALIENTE DEL MEDIDOR</t>
  </si>
  <si>
    <t>Ingresada por Pay-Con desde SGU x sistema de transporte Arg (hoja F de DTE)</t>
  </si>
  <si>
    <t>Saliente por Pay-Con desde SGA x sistema de transporte de UTE (hoja G de DTE)</t>
  </si>
  <si>
    <t>Idem 1a pero medida en S.Grande (hoja H)</t>
  </si>
  <si>
    <t>Idem 2a pero medida en S.Grande (hoja I)</t>
  </si>
  <si>
    <t>pérdidas Tx desde SG hasta línea Pay-Conc</t>
  </si>
  <si>
    <t>Total importación Argentina</t>
  </si>
  <si>
    <t>Compras a Salto Grande</t>
  </si>
  <si>
    <t>precio (Sp.Ej.)</t>
  </si>
  <si>
    <t>Si se exportó con R.Negro, restar</t>
  </si>
  <si>
    <t>Si se exportó con S.Grande, restar</t>
  </si>
  <si>
    <t>DTE ADME</t>
  </si>
  <si>
    <t>SALIENTE (SIN CONSUMOS)</t>
  </si>
  <si>
    <t>Impo de Bra</t>
  </si>
  <si>
    <t>DKENDG01EAE</t>
  </si>
  <si>
    <t>KEN G01 30 kV Energía Activa Entrante al medidor</t>
  </si>
  <si>
    <t>KEN</t>
  </si>
  <si>
    <t>DKENDG01EAS</t>
  </si>
  <si>
    <t>KEN G01 30 kV Energía Activa Saliente del medidor</t>
  </si>
  <si>
    <t>Kentilux</t>
  </si>
  <si>
    <t>Aparecen en 0 pero está mal…  Tomar esta info del archivo de SG, ahí está</t>
  </si>
  <si>
    <t>hoja K1</t>
  </si>
  <si>
    <t>hoja L1</t>
  </si>
  <si>
    <t>POR AJUSTE (VER DTE)</t>
  </si>
  <si>
    <t>EXPORTACION - Info de los post-op</t>
  </si>
  <si>
    <t>EXPORTACION - Info de los post-op (abierto en c/central)</t>
  </si>
  <si>
    <t>Lo saco de la hoja interconexión, la diferencia con los medidores los días q hubo tránsito</t>
  </si>
  <si>
    <t>contrato (hoja AA1)</t>
  </si>
  <si>
    <t>spot (hoja ??)</t>
  </si>
  <si>
    <t>Valores sacados del DTE Adme</t>
  </si>
  <si>
    <t>Total exportación Argentina</t>
  </si>
  <si>
    <t>Total exportación de Salto Grande</t>
  </si>
  <si>
    <t>Usar este</t>
  </si>
  <si>
    <t>Si se exportó con térmicas TV, restar</t>
  </si>
  <si>
    <t>Si se exportó con térmicas TG, restar</t>
  </si>
  <si>
    <t>Carcoles+NM+Agr+Kentilux</t>
  </si>
  <si>
    <t>TR1 132 kV ENERGIA ACTIVA ENTRANTE</t>
  </si>
  <si>
    <t>TR1 132 kV ENERGIA ACTIVA SALIENTE</t>
  </si>
  <si>
    <t>CE5 TR2 132 kV ENERGIA ACTIVA ENTRANTE</t>
  </si>
  <si>
    <t>CE5 TR2 132 kV ENERGIA ACTIVA SALIENTE</t>
  </si>
  <si>
    <t>CE5 BE5 500 kV Energia Activa Entrante</t>
  </si>
  <si>
    <t>CE5 BE5 500 kV Energia Activa Saliente</t>
  </si>
  <si>
    <t>CE5 500 kV ENERGIA ACTIVA ENTRANTE</t>
  </si>
  <si>
    <t>CE5 500 kV ENERGIA ACTIVA SALIENTE</t>
  </si>
  <si>
    <t>CE5 MR5 500 kV Energia Activa Entrante</t>
  </si>
  <si>
    <t>CE5 MR5 500 kV Energia Activa Saliente</t>
  </si>
  <si>
    <t>UPM TR1 150 kV Energia Activa Entrante al medidor</t>
  </si>
  <si>
    <t>UPM TR1 150 kV Energia Activa Saliente del medidor</t>
  </si>
  <si>
    <t>XCUSXCUSEAS</t>
  </si>
  <si>
    <t>Compras UTE a SG</t>
  </si>
  <si>
    <t>Import. Argentina</t>
  </si>
  <si>
    <t>Export. Argentina</t>
  </si>
  <si>
    <t>Export. Brasil</t>
  </si>
  <si>
    <t>Suministro SG-UY</t>
  </si>
  <si>
    <t>Generación Salto Grande</t>
  </si>
  <si>
    <t>Pmax (MW)</t>
  </si>
  <si>
    <t>Pmin (MW)</t>
  </si>
  <si>
    <t>COTAS FINALES EJECUTADAS</t>
  </si>
  <si>
    <t>Ultimo dia del mes anterior</t>
  </si>
  <si>
    <t>SGU</t>
  </si>
  <si>
    <t>SGA</t>
  </si>
  <si>
    <t>TURBINADO EJECUTADO m3/s</t>
  </si>
  <si>
    <t>APORTE EJECUTADO m3/s</t>
  </si>
  <si>
    <t>SGU DNC</t>
  </si>
  <si>
    <t>VERTIDO EJECUTADO m3/s</t>
  </si>
  <si>
    <t>VERTIDO TOTAL Km3</t>
  </si>
  <si>
    <t>LLUVIAS</t>
  </si>
  <si>
    <t xml:space="preserve">Considero el acumulado mensual hasta las 7:00h del primer día del mes sigte. </t>
  </si>
  <si>
    <t>Resto los acum. mensuales anteriores al acum.anual (el que saco de sgegen)</t>
  </si>
  <si>
    <t>mes actual</t>
  </si>
  <si>
    <t>ANUAL</t>
  </si>
  <si>
    <t>enero</t>
  </si>
  <si>
    <t>feb</t>
  </si>
  <si>
    <t>mar</t>
  </si>
  <si>
    <t>abr</t>
  </si>
  <si>
    <t>may</t>
  </si>
  <si>
    <t>jun</t>
  </si>
  <si>
    <t>jul</t>
  </si>
  <si>
    <t>ago</t>
  </si>
  <si>
    <t>set</t>
  </si>
  <si>
    <t>nov</t>
  </si>
  <si>
    <t>dic</t>
  </si>
  <si>
    <t>Temperatura</t>
  </si>
  <si>
    <t>T Max</t>
  </si>
  <si>
    <t>T Min</t>
  </si>
  <si>
    <t>E diaria</t>
  </si>
  <si>
    <t>AÑO 2007</t>
  </si>
  <si>
    <t>AÑO 2008</t>
  </si>
  <si>
    <t>2009 - 2007</t>
  </si>
  <si>
    <t>ENERO</t>
  </si>
  <si>
    <t>FEBRERO</t>
  </si>
  <si>
    <t>MARZO</t>
  </si>
  <si>
    <t>ABRIL</t>
  </si>
  <si>
    <t>MAYO</t>
  </si>
  <si>
    <t>JUNIO</t>
  </si>
  <si>
    <t>JULIO</t>
  </si>
  <si>
    <t>AGOSTO</t>
  </si>
  <si>
    <t>SETIEMBRE</t>
  </si>
  <si>
    <t>OCTUBRE</t>
  </si>
  <si>
    <t>NOVIEMBRE</t>
  </si>
  <si>
    <t>DICIEMBRE</t>
  </si>
  <si>
    <t>ACUM. MENSUAL (MWh)</t>
  </si>
  <si>
    <t>con 29/2</t>
  </si>
  <si>
    <t>ACUM. MENSUAL (%)</t>
  </si>
  <si>
    <t>ACUM. ANUAL (MWh)</t>
  </si>
  <si>
    <t>ACUM. ANUAL (%)</t>
  </si>
  <si>
    <t>2009 - 2008</t>
  </si>
  <si>
    <t>2008 - 2007</t>
  </si>
  <si>
    <t>ENE</t>
  </si>
  <si>
    <t>FEB</t>
  </si>
  <si>
    <t>MAR</t>
  </si>
  <si>
    <t>ABR</t>
  </si>
  <si>
    <t>MAY</t>
  </si>
  <si>
    <t>JUN</t>
  </si>
  <si>
    <t>JUL</t>
  </si>
  <si>
    <t>AGO</t>
  </si>
  <si>
    <t>SET</t>
  </si>
  <si>
    <t>OCT</t>
  </si>
  <si>
    <t>NOV</t>
  </si>
  <si>
    <t>DIC</t>
  </si>
  <si>
    <t>total 2007</t>
  </si>
  <si>
    <t>total 2008</t>
  </si>
  <si>
    <t>corregidos con lo cons.</t>
  </si>
  <si>
    <t>AÑO 2009</t>
  </si>
  <si>
    <r>
      <t xml:space="preserve">por Botnia </t>
    </r>
    <r>
      <rPr>
        <sz val="10"/>
        <color indexed="60"/>
        <rFont val="Arial"/>
        <family val="2"/>
      </rPr>
      <t>y Rivera</t>
    </r>
  </si>
  <si>
    <t>AÑO 2010</t>
  </si>
  <si>
    <t>azul</t>
  </si>
  <si>
    <t>actual - 2008</t>
  </si>
  <si>
    <t>fucsia</t>
  </si>
  <si>
    <t>actual - 2009</t>
  </si>
  <si>
    <t>amar</t>
  </si>
  <si>
    <t>2009-2008</t>
  </si>
  <si>
    <t>corregido</t>
  </si>
  <si>
    <t>se agregó Caracoles2</t>
  </si>
  <si>
    <t>se agregó Liderdat</t>
  </si>
  <si>
    <t>se agregó Fenirol</t>
  </si>
  <si>
    <t>se agregó Galofer</t>
  </si>
  <si>
    <t>total abril</t>
  </si>
  <si>
    <t>dias q saco</t>
  </si>
  <si>
    <t>se agregó Bioener</t>
  </si>
  <si>
    <t>sa 4-do12 turismo</t>
  </si>
  <si>
    <t>saco días sa4-mi8</t>
  </si>
  <si>
    <t>se agregó Bioener, Fenirol</t>
  </si>
  <si>
    <t>ju 1- do4 turismo</t>
  </si>
  <si>
    <t>saco dias sa10-mi14</t>
  </si>
  <si>
    <t>crecim."real" abril</t>
  </si>
  <si>
    <t>se agrega mot.CB</t>
  </si>
  <si>
    <t>ENE 07</t>
  </si>
  <si>
    <t>ENE-08</t>
  </si>
  <si>
    <t>ENE 09</t>
  </si>
  <si>
    <t>ENE 10</t>
  </si>
  <si>
    <t>ENE 11</t>
  </si>
  <si>
    <t>Rivera</t>
  </si>
  <si>
    <t>total 2009</t>
  </si>
  <si>
    <t>total 2010</t>
  </si>
  <si>
    <t>S.Borja</t>
  </si>
  <si>
    <t>N.Manantial</t>
  </si>
  <si>
    <t>AÑO 2011</t>
  </si>
  <si>
    <t>2010 - 2008</t>
  </si>
  <si>
    <t>cons. Botnia</t>
  </si>
  <si>
    <t>2010 - 2009</t>
  </si>
  <si>
    <t>2011 - 2009</t>
  </si>
  <si>
    <t>total 2011</t>
  </si>
  <si>
    <t>2011 - 2010</t>
  </si>
  <si>
    <t>FEB 07</t>
  </si>
  <si>
    <t>FEB-08</t>
  </si>
  <si>
    <t>FEB 09</t>
  </si>
  <si>
    <t>FEB 10</t>
  </si>
  <si>
    <t>FEB 11</t>
  </si>
  <si>
    <t>MAR 07</t>
  </si>
  <si>
    <t>MAR 09</t>
  </si>
  <si>
    <t>MAR 10</t>
  </si>
  <si>
    <t>MAR 11</t>
  </si>
  <si>
    <t>MAR-08</t>
  </si>
  <si>
    <t>ABR 07</t>
  </si>
  <si>
    <t>ABR-09</t>
  </si>
  <si>
    <t>ABR-10</t>
  </si>
  <si>
    <t>ABR-11</t>
  </si>
  <si>
    <t>ABR-08</t>
  </si>
  <si>
    <t>MAY 07</t>
  </si>
  <si>
    <t>MAY-09</t>
  </si>
  <si>
    <t>MAY-10</t>
  </si>
  <si>
    <t>MAY-11</t>
  </si>
  <si>
    <t>MAY-08</t>
  </si>
  <si>
    <t>JUN 07</t>
  </si>
  <si>
    <t>JUN-09</t>
  </si>
  <si>
    <t>JUN-10</t>
  </si>
  <si>
    <t>JUN-11</t>
  </si>
  <si>
    <t>JUN-08</t>
  </si>
  <si>
    <t>JUL 07</t>
  </si>
  <si>
    <t>JUL-09</t>
  </si>
  <si>
    <t>JUL-10</t>
  </si>
  <si>
    <t>JUL-11</t>
  </si>
  <si>
    <t>JUL-08</t>
  </si>
  <si>
    <t>AGO 07</t>
  </si>
  <si>
    <t>AGO-09</t>
  </si>
  <si>
    <t>AGO-10</t>
  </si>
  <si>
    <t>AGO-11</t>
  </si>
  <si>
    <t>AGO-08</t>
  </si>
  <si>
    <t>SET 07</t>
  </si>
  <si>
    <t>SET-09</t>
  </si>
  <si>
    <t>SET-10</t>
  </si>
  <si>
    <t>SET-08</t>
  </si>
  <si>
    <t>OCT 07</t>
  </si>
  <si>
    <t>OCT-09</t>
  </si>
  <si>
    <t>OCT-10</t>
  </si>
  <si>
    <t>OCT-08</t>
  </si>
  <si>
    <t>NOV 07</t>
  </si>
  <si>
    <t>NOV-09</t>
  </si>
  <si>
    <t>NOV-10</t>
  </si>
  <si>
    <t>NOV-08</t>
  </si>
  <si>
    <t>DIC 07</t>
  </si>
  <si>
    <t>DIC-09</t>
  </si>
  <si>
    <t>DIC-10</t>
  </si>
  <si>
    <t>DIC-08</t>
  </si>
  <si>
    <t>Total 2007</t>
  </si>
  <si>
    <t>Total 2008</t>
  </si>
  <si>
    <t>Total 2009</t>
  </si>
  <si>
    <t>Total 2010</t>
  </si>
  <si>
    <t>(con 29/2)</t>
  </si>
  <si>
    <t>OCT-11</t>
  </si>
  <si>
    <t>NOV-11</t>
  </si>
  <si>
    <t>oct</t>
  </si>
  <si>
    <t>hidraulicidad</t>
  </si>
  <si>
    <t>ENE 12</t>
  </si>
  <si>
    <t>FEB 12</t>
  </si>
  <si>
    <t>MAR 12</t>
  </si>
  <si>
    <t>ABR-12</t>
  </si>
  <si>
    <t>MAY-12</t>
  </si>
  <si>
    <t>AÑO 2012</t>
  </si>
  <si>
    <t>2012 - 2010</t>
  </si>
  <si>
    <t>2012 - 2011</t>
  </si>
  <si>
    <t>Valores mensuales considerdos desde 01/1994</t>
  </si>
  <si>
    <t>Max mm</t>
  </si>
  <si>
    <t>Min mm</t>
  </si>
  <si>
    <t>Lluvias  mm</t>
  </si>
  <si>
    <t>Represa</t>
  </si>
  <si>
    <t>APORTES, TURBINADOS y VERTIMIENTOS REGISTRADOS</t>
  </si>
  <si>
    <t>Vertido km3</t>
  </si>
  <si>
    <t>Valores diarios de la Cota Real y Cota Vista (uruguaya y argentina) de la Represa Salto Grande</t>
  </si>
  <si>
    <t>Cota Max m</t>
  </si>
  <si>
    <t xml:space="preserve">Cota Min m </t>
  </si>
  <si>
    <t>Valores de Referencia (operación normal)</t>
  </si>
  <si>
    <t>Cota Final m</t>
  </si>
  <si>
    <t xml:space="preserve">Cota Inicial m </t>
  </si>
  <si>
    <t>Valores diarios de la Cota de la Represa Dr. Gabriel Terra (hora 0:00)</t>
  </si>
  <si>
    <t xml:space="preserve">EVOLUCIÓN de los EMBALSES (Dr.G.Terra y Salto Grande) </t>
  </si>
  <si>
    <t>INFORMACIÓN HIDROLÓGICA MENSUAL</t>
  </si>
  <si>
    <t>GENERACIÓN - IMPORTACIÓN / EXPORTACIÓN por día (acumulado)</t>
  </si>
  <si>
    <t>Nota:</t>
  </si>
  <si>
    <t xml:space="preserve"> </t>
  </si>
  <si>
    <t>MWh</t>
  </si>
  <si>
    <t>Kentilux S.A.</t>
  </si>
  <si>
    <t>Alcoholes del Uruguay S.A.</t>
  </si>
  <si>
    <t>Galofer S.A.</t>
  </si>
  <si>
    <t>Liderdat S.A.</t>
  </si>
  <si>
    <t>Weyerhaeuser Productos S.A.</t>
  </si>
  <si>
    <t>Bioener S.A.</t>
  </si>
  <si>
    <t>Fenirol S.A.</t>
  </si>
  <si>
    <t>Las Rosas Maldonado</t>
  </si>
  <si>
    <t>Agroland S.A.</t>
  </si>
  <si>
    <t>Nuevo Manantial S.A.</t>
  </si>
  <si>
    <t>Zenda Leather S.A.</t>
  </si>
  <si>
    <t>Otros Generadores</t>
  </si>
  <si>
    <t>• Exportación a Brasil</t>
  </si>
  <si>
    <t>• Importación por SADI</t>
  </si>
  <si>
    <t>• Importación por C.Rivera</t>
  </si>
  <si>
    <t>Brasil</t>
  </si>
  <si>
    <t>• Exportación térmica</t>
  </si>
  <si>
    <t>• Exportación hidráulica</t>
  </si>
  <si>
    <t>• Importación Contingente</t>
  </si>
  <si>
    <t>• Importación Contrato</t>
  </si>
  <si>
    <t>Argentina</t>
  </si>
  <si>
    <t>Por País</t>
  </si>
  <si>
    <t>Intercambios</t>
  </si>
  <si>
    <t>C.H. Salto Grande</t>
  </si>
  <si>
    <t>C.H. Constitución (Palmar)</t>
  </si>
  <si>
    <t>C.H. Baygorria</t>
  </si>
  <si>
    <t>C.H. G.Terra (R. del Bonete)</t>
  </si>
  <si>
    <t>Por Unidad</t>
  </si>
  <si>
    <t>Por Central</t>
  </si>
  <si>
    <t>Generación Hidraulica</t>
  </si>
  <si>
    <t>• San Borjas</t>
  </si>
  <si>
    <t>• Rivera</t>
  </si>
  <si>
    <t>Grupos Diesel</t>
  </si>
  <si>
    <t>Central Maldonado</t>
  </si>
  <si>
    <t>• Gasoil</t>
  </si>
  <si>
    <t>• Gas</t>
  </si>
  <si>
    <t>Central P. del Tigre</t>
  </si>
  <si>
    <t>• Unidad 2</t>
  </si>
  <si>
    <t>• Unidad 1</t>
  </si>
  <si>
    <t>Central La Tablada</t>
  </si>
  <si>
    <t>• Motores</t>
  </si>
  <si>
    <t>• 6a</t>
  </si>
  <si>
    <t>• 5a</t>
  </si>
  <si>
    <t>• Sala B</t>
  </si>
  <si>
    <t>Exportación</t>
  </si>
  <si>
    <t xml:space="preserve">Generación Térmica </t>
  </si>
  <si>
    <t>Año movil</t>
  </si>
  <si>
    <t>Energía Diaria Máxima (MWh)</t>
  </si>
  <si>
    <t>Acumulado anual</t>
  </si>
  <si>
    <t>Potencia Máxima (MW)</t>
  </si>
  <si>
    <t>Referencia Melilla</t>
  </si>
  <si>
    <t>Temperatura en Montevideo</t>
  </si>
  <si>
    <t>Energía Total Mensual</t>
  </si>
  <si>
    <t xml:space="preserve">  DEMANDA NETA (según SMEC)</t>
  </si>
  <si>
    <t>INFORME MENSUAL DEL MMEE</t>
  </si>
  <si>
    <t>COMPOSICIÓN DE LA DEMANDA Y GENERACIÓN POR FUENTE</t>
  </si>
  <si>
    <t xml:space="preserve">  ABASTECIMIENTO DE LA DEMANDA Y EXPORTACION - DETALLE</t>
  </si>
  <si>
    <t>INFORME MENSUAL DEL MMEE (cont.)</t>
  </si>
  <si>
    <t>nota: Las gráficas en este informe están elaboradas para meses de 31 días</t>
  </si>
  <si>
    <t>DPONDG01EAE</t>
  </si>
  <si>
    <t>PON G01 30 kV Energía Activa Entrante al medidor</t>
  </si>
  <si>
    <t>PON</t>
  </si>
  <si>
    <t>DPONDG01EAS</t>
  </si>
  <si>
    <t>PON G01 30 kV Energía Activa Saliente del medidor</t>
  </si>
  <si>
    <t>Ponlar</t>
  </si>
  <si>
    <t>Ponlar S.A.</t>
  </si>
  <si>
    <t>diferencia Arg</t>
  </si>
  <si>
    <t>CHEQUEO</t>
  </si>
  <si>
    <t>Informe:</t>
  </si>
  <si>
    <t>Total Intercon.Arg.</t>
  </si>
  <si>
    <t>Medidores:</t>
  </si>
  <si>
    <t>Tot.Intercon.Arg</t>
  </si>
  <si>
    <t>Tot. Rivera</t>
  </si>
  <si>
    <t>Total Brasil</t>
  </si>
  <si>
    <t>diferencia Brasil</t>
  </si>
  <si>
    <t>(enviado 150kV)</t>
  </si>
  <si>
    <t>http://espanol.weather.com/weather/almanac-Montevideo-UYXX0006</t>
  </si>
  <si>
    <t>ENERGIA NETA ENTREGADA AL SIN</t>
  </si>
  <si>
    <t>intercon</t>
  </si>
  <si>
    <t>dif</t>
  </si>
  <si>
    <t>intercon smec</t>
  </si>
  <si>
    <t>intecon</t>
  </si>
  <si>
    <t>brasil</t>
  </si>
  <si>
    <t>bra</t>
  </si>
  <si>
    <t>BPTIBG07EAE</t>
  </si>
  <si>
    <t>PTI G07 150 kV Energia Activa Entrante al medidor</t>
  </si>
  <si>
    <t>BPTIBG07EAS</t>
  </si>
  <si>
    <t>PTI G07 150 kV Energia Activa Saliente del medidor</t>
  </si>
  <si>
    <t>APR</t>
  </si>
  <si>
    <t xml:space="preserve">Los valores informados son valores netos, esto es la diferencia entre la energía </t>
  </si>
  <si>
    <t>entregada al SIN y la energía absorbida del sistema.</t>
  </si>
  <si>
    <t>total 2012</t>
  </si>
  <si>
    <t>4 unidades</t>
  </si>
  <si>
    <t>RIA</t>
  </si>
  <si>
    <t>total</t>
  </si>
  <si>
    <t>neto x fuente</t>
  </si>
  <si>
    <t>COMPOSICION GENERACION NACIONAL</t>
  </si>
  <si>
    <t>Exportación Argentina Excedentes Vertimiento Río Negro</t>
  </si>
  <si>
    <t>Exportación Argentina Excedentes Vertimiento S.G.</t>
  </si>
  <si>
    <t>BMOALG01EAE</t>
  </si>
  <si>
    <t>Montevideo A Motores G01 Energia Activa Entrante</t>
  </si>
  <si>
    <t>MOA</t>
  </si>
  <si>
    <t>BMOALG01EAS</t>
  </si>
  <si>
    <t>Montevideo A Motores G01 Energia Activa Saliente</t>
  </si>
  <si>
    <t>BMOALG02EAE</t>
  </si>
  <si>
    <t>Montevideo A Motores G02 Energia Activa Entrante</t>
  </si>
  <si>
    <t>BMOALG02EAS</t>
  </si>
  <si>
    <t>Montevideo A Motores G02 Energia Activa Saliente</t>
  </si>
  <si>
    <t>BMOBLG01EAE</t>
  </si>
  <si>
    <t>Montevideo B Motores G01 6.3 kV Energia Activa Entrante</t>
  </si>
  <si>
    <t>MOB</t>
  </si>
  <si>
    <t>BMOBLG01EAS</t>
  </si>
  <si>
    <t>Montevideo B Motores G01 6.3 kV Energia Activa Saliente</t>
  </si>
  <si>
    <t>BMOBLG02EAE</t>
  </si>
  <si>
    <t>Montevideo B Motores G02 6.3 kV Energia Activa Entrante</t>
  </si>
  <si>
    <t>BMOBLG02EAS</t>
  </si>
  <si>
    <t>Montevideo B Motores G02 6.3 kV Energia Activa Saliente</t>
  </si>
  <si>
    <t>DENGDG01EAE</t>
  </si>
  <si>
    <t>ENG G01 30 kV Energia Activa Entrante al medidor</t>
  </si>
  <si>
    <t>ENG</t>
  </si>
  <si>
    <t>DENGDG01EAS</t>
  </si>
  <si>
    <t>ENG G01 30 kV Energia Activa Saliente del medidor</t>
  </si>
  <si>
    <t>MONTEVIDEO A</t>
  </si>
  <si>
    <t>MONTEVIDEO B</t>
  </si>
  <si>
    <t>Montevideo A</t>
  </si>
  <si>
    <t>Montevideo B</t>
  </si>
  <si>
    <t>Engraw</t>
  </si>
  <si>
    <t>(en blanco)</t>
  </si>
  <si>
    <t>MVA</t>
  </si>
  <si>
    <t>MVB</t>
  </si>
  <si>
    <t>C.T.R. U1</t>
  </si>
  <si>
    <t>C.T.R. U2</t>
  </si>
  <si>
    <t>UPM MWh</t>
  </si>
  <si>
    <t>Fenirol MWh</t>
  </si>
  <si>
    <t>Weayerhouser MWh</t>
  </si>
  <si>
    <t>Bioener MWh</t>
  </si>
  <si>
    <t>Galofer MWh</t>
  </si>
  <si>
    <t>Ponlar I MWh</t>
  </si>
  <si>
    <t>Ponlar  II MWh</t>
  </si>
  <si>
    <t>Ponlar  MWh</t>
  </si>
  <si>
    <t>exp otros</t>
  </si>
  <si>
    <t>expMOTOR</t>
  </si>
  <si>
    <t>EXPPTA</t>
  </si>
  <si>
    <t>EXPCTR</t>
  </si>
  <si>
    <t>sem 44</t>
  </si>
  <si>
    <t>sem 45</t>
  </si>
  <si>
    <t>sem 46</t>
  </si>
  <si>
    <t>sem 47</t>
  </si>
  <si>
    <t>incluye APR PARA COMPARAR C MENSUAL</t>
  </si>
  <si>
    <t>A+B CONS</t>
  </si>
  <si>
    <t>A+B GEN</t>
  </si>
  <si>
    <t>Engraw S.A</t>
  </si>
  <si>
    <t>CTR 1 (MWh)</t>
  </si>
  <si>
    <t>CTR 2 (MWh)</t>
  </si>
  <si>
    <t>APR (MWh)</t>
  </si>
  <si>
    <t>PTI 1 (MWh)</t>
  </si>
  <si>
    <t>PTI 2 (MWh)</t>
  </si>
  <si>
    <t>PTI 3 (MWh)</t>
  </si>
  <si>
    <t>PTI 4 (MWh)</t>
  </si>
  <si>
    <t>PTI 5 (MWh)</t>
  </si>
  <si>
    <t>PTI 6 (MWh)</t>
  </si>
  <si>
    <t>CB Motores (MWh)</t>
  </si>
  <si>
    <t>Térmica UTE</t>
  </si>
  <si>
    <t>Utilizo Energía de AD</t>
  </si>
  <si>
    <t>Exportación BIOMASA</t>
  </si>
  <si>
    <t xml:space="preserve">Exportación Excedentes Vert </t>
  </si>
  <si>
    <t>Exportación RN (Desvio Compensable)</t>
  </si>
  <si>
    <t>Verificación</t>
  </si>
  <si>
    <t>PTA</t>
  </si>
  <si>
    <t>DIC-12</t>
  </si>
  <si>
    <t>ENERGÍA MÁXIMA DEL MES</t>
  </si>
  <si>
    <t>2013 - 2011</t>
  </si>
  <si>
    <t>2013 - 2012</t>
  </si>
  <si>
    <t>AÑO 2013</t>
  </si>
  <si>
    <t>total 2013</t>
  </si>
  <si>
    <t>ENE 13</t>
  </si>
  <si>
    <t>FEB 13</t>
  </si>
  <si>
    <t>MAR 13</t>
  </si>
  <si>
    <t>ABR-13</t>
  </si>
  <si>
    <t>MAY-13</t>
  </si>
  <si>
    <t>JUN-13</t>
  </si>
  <si>
    <t>JUL-13</t>
  </si>
  <si>
    <t>AGO-13</t>
  </si>
  <si>
    <t>AGO-12</t>
  </si>
  <si>
    <t>JUN-12</t>
  </si>
  <si>
    <t>JUL-12</t>
  </si>
  <si>
    <t>OCT-12</t>
  </si>
  <si>
    <t>NOV-12</t>
  </si>
  <si>
    <t>OCT-13</t>
  </si>
  <si>
    <t>NOV-13</t>
  </si>
  <si>
    <t>DIC-13</t>
  </si>
  <si>
    <t>TASA DE CRECIMIENTO (2013-2012)</t>
  </si>
  <si>
    <t>URU</t>
  </si>
  <si>
    <t>ARG</t>
  </si>
  <si>
    <t>Semana</t>
  </si>
  <si>
    <t>Período</t>
  </si>
  <si>
    <t>Semana 1=</t>
  </si>
  <si>
    <t>al</t>
  </si>
  <si>
    <t>Semana inicial?</t>
  </si>
  <si>
    <t>ESCRIBIR AQUÍ LA SEMANA INICIAL DEL MES</t>
  </si>
  <si>
    <t xml:space="preserve"> mes</t>
  </si>
  <si>
    <t>nm1+NM2</t>
  </si>
  <si>
    <t>Dif compos demanda con demanda de hoja Mensual Marzo</t>
  </si>
  <si>
    <t>Dif compos demanda con generacion nacional</t>
  </si>
  <si>
    <t>Total (MWh):</t>
  </si>
  <si>
    <t>MWh Neto:</t>
  </si>
  <si>
    <t>SOLO XA CUENTAS</t>
  </si>
  <si>
    <t>APR A</t>
  </si>
  <si>
    <t>APR B</t>
  </si>
  <si>
    <t>APR C</t>
  </si>
  <si>
    <t>BCTRBG03EAE</t>
  </si>
  <si>
    <t>BCTRBG03EAS</t>
  </si>
  <si>
    <t>BPTIBG08EAE</t>
  </si>
  <si>
    <t>BPTIBG08EAS</t>
  </si>
  <si>
    <t>BPTIBG09EAE</t>
  </si>
  <si>
    <t>BPTIBG09EAS</t>
  </si>
  <si>
    <t>BASAFG01EAE</t>
  </si>
  <si>
    <t>BASAFG01EAS</t>
  </si>
  <si>
    <t>DBLEDG01EAE</t>
  </si>
  <si>
    <t>DBLEDG01EAS</t>
  </si>
  <si>
    <t>ASAHI</t>
  </si>
  <si>
    <t>LANAS BLENGIO</t>
  </si>
  <si>
    <t>Montevideo A Motores</t>
  </si>
  <si>
    <t>Montevideo B Motores</t>
  </si>
  <si>
    <t>Sierra de Caracoles 1 (U.T.E.)</t>
  </si>
  <si>
    <t>Sierra de Caracoles 2 (U.T.E.)</t>
  </si>
  <si>
    <t>BMPLBG01EAE</t>
  </si>
  <si>
    <t>BMPLBG01EAS</t>
  </si>
  <si>
    <t>Punta Pereira</t>
  </si>
  <si>
    <t>PUNTA PEREIRA</t>
  </si>
  <si>
    <t>XCUSXCUSPAR</t>
  </si>
  <si>
    <t>Potencia Activa en Tiempo Real-Compras UTE a SG</t>
  </si>
  <si>
    <t>expAPR A</t>
  </si>
  <si>
    <t>expAPR B</t>
  </si>
  <si>
    <t>expAPR C</t>
  </si>
  <si>
    <t>Dom.</t>
  </si>
  <si>
    <t>Observado</t>
  </si>
  <si>
    <t>Lun.</t>
  </si>
  <si>
    <t>Mar.</t>
  </si>
  <si>
    <t>Mié.</t>
  </si>
  <si>
    <t>Jue.</t>
  </si>
  <si>
    <t>Vie.</t>
  </si>
  <si>
    <t>Sáb.</t>
  </si>
  <si>
    <t>Máxima</t>
  </si>
  <si>
    <t>Mínima</t>
  </si>
  <si>
    <t>Precip.</t>
  </si>
  <si>
    <t>N/D</t>
  </si>
  <si>
    <t>Central Dr. G. Terra</t>
  </si>
  <si>
    <t>Central Baygorria</t>
  </si>
  <si>
    <t>Central Constitución</t>
  </si>
  <si>
    <t>Bajo Río Negro</t>
  </si>
  <si>
    <t>Central</t>
  </si>
  <si>
    <t>Turbinado Previsto</t>
  </si>
  <si>
    <t>Turbinado Ejecutado</t>
  </si>
  <si>
    <t>Vertido Previsto</t>
  </si>
  <si>
    <t>Vertido Ejecutado</t>
  </si>
  <si>
    <t>Aportes Previsto</t>
  </si>
  <si>
    <t>Aportes Ejecutado</t>
  </si>
  <si>
    <t>Central Palmar</t>
  </si>
  <si>
    <t>Central Terra</t>
  </si>
  <si>
    <t>Salto Grande - CTM</t>
  </si>
  <si>
    <t>Salto Grande Uruguayo (500 kV)</t>
  </si>
  <si>
    <t xml:space="preserve">CORRER REFERENCIAS </t>
  </si>
  <si>
    <t>HACERLO A MANO</t>
  </si>
  <si>
    <t>&lt;----------------</t>
  </si>
  <si>
    <t>EOLICA+Solar F.V</t>
  </si>
  <si>
    <t>ASAHI S.A</t>
  </si>
  <si>
    <t>Celulosa y Energía Punta Pereira S.A.</t>
  </si>
  <si>
    <t>Lavadero de Lanas Blengio S.A.</t>
  </si>
  <si>
    <t>NO BORRAR</t>
  </si>
  <si>
    <t>SSS</t>
  </si>
  <si>
    <t>expo termica arg</t>
  </si>
  <si>
    <t>expo hidraulica arg</t>
  </si>
  <si>
    <t>Mensual (mismo mes del año anterior)</t>
  </si>
  <si>
    <t>expMVA</t>
  </si>
  <si>
    <t>expMVB</t>
  </si>
  <si>
    <t>CUENCAS PROPIAS</t>
  </si>
  <si>
    <t>Precipitaciones (mm)</t>
  </si>
  <si>
    <t>Históricos Mensuales</t>
  </si>
  <si>
    <t>Nombre</t>
  </si>
  <si>
    <t>Valor (mm)</t>
  </si>
  <si>
    <t>% Conf.</t>
  </si>
  <si>
    <t>Acum. Mens.</t>
  </si>
  <si>
    <t>Acum. Anual</t>
  </si>
  <si>
    <t>Prom. Hist.</t>
  </si>
  <si>
    <t>Mín.</t>
  </si>
  <si>
    <t>Med.</t>
  </si>
  <si>
    <t>Máx.</t>
  </si>
  <si>
    <t>ENE 14</t>
  </si>
  <si>
    <t>FEB 14</t>
  </si>
  <si>
    <t>MAR 14</t>
  </si>
  <si>
    <t>ABR-14</t>
  </si>
  <si>
    <t>MAY-14</t>
  </si>
  <si>
    <t>JUN-14</t>
  </si>
  <si>
    <t>JUL-14</t>
  </si>
  <si>
    <t>AGO-14</t>
  </si>
  <si>
    <t>OCT-14</t>
  </si>
  <si>
    <t>NOV-14</t>
  </si>
  <si>
    <t>DIC-14</t>
  </si>
  <si>
    <t>AÑO 2014</t>
  </si>
  <si>
    <t>2014 - 2012</t>
  </si>
  <si>
    <t>2014 - 2013</t>
  </si>
  <si>
    <t>a</t>
  </si>
  <si>
    <t>TASA DE CRECIMIENTO (2014-2013)</t>
  </si>
  <si>
    <t>Hora</t>
  </si>
  <si>
    <t>MW</t>
  </si>
  <si>
    <t>Día del mes Pmáx</t>
  </si>
  <si>
    <t>BRSUBG01EAE</t>
  </si>
  <si>
    <t>BRSUBG01EAS</t>
  </si>
  <si>
    <t>R. del Sur</t>
  </si>
  <si>
    <t>R. del Sur S.A</t>
  </si>
  <si>
    <t>BPAMBG01EAE</t>
  </si>
  <si>
    <t>BPAMBG01EAS</t>
  </si>
  <si>
    <t>Palmatir</t>
  </si>
  <si>
    <t>Palmatir S.A.</t>
  </si>
  <si>
    <t>XEARXEARPAR</t>
  </si>
  <si>
    <t>Potencia Activa en Tiempo Real-Exportación</t>
  </si>
  <si>
    <t>UEARUCTMEAE</t>
  </si>
  <si>
    <t>Exportacion Argentina Salto Grande</t>
  </si>
  <si>
    <t>XEARXSGUEAE</t>
  </si>
  <si>
    <t>Exportacion Argentina Excedentes de Vertimiento Salto Grande</t>
  </si>
  <si>
    <t>Exportación Argentina (Vieja, no sirve)</t>
  </si>
  <si>
    <t>Otros generadores</t>
  </si>
  <si>
    <t>LLTRLG01EAE</t>
  </si>
  <si>
    <t>LLTRLG01EAS</t>
  </si>
  <si>
    <t>Lanas Trinidad</t>
  </si>
  <si>
    <t xml:space="preserve">EXPO RN </t>
  </si>
  <si>
    <t>EXPO ARG TOTAL</t>
  </si>
  <si>
    <t>EXPO SG</t>
  </si>
  <si>
    <t>Lanas Trinidad S.A.</t>
  </si>
  <si>
    <t>Palmatir S.A</t>
  </si>
  <si>
    <t>BGEMBG01EAE</t>
  </si>
  <si>
    <t>BGEMBG01EAS</t>
  </si>
  <si>
    <t>GEMSA S.A</t>
  </si>
  <si>
    <t xml:space="preserve">GEMSA </t>
  </si>
  <si>
    <t>GEMSA</t>
  </si>
  <si>
    <t>Gemsa S.A</t>
  </si>
  <si>
    <t xml:space="preserve">UPM S.A. </t>
  </si>
  <si>
    <t>BLRIBG01EAE</t>
  </si>
  <si>
    <t>BLRIBG01EAS</t>
  </si>
  <si>
    <t>DTOGDG01EAE</t>
  </si>
  <si>
    <t>DTOGDG01EAS</t>
  </si>
  <si>
    <t>Togely</t>
  </si>
  <si>
    <t>Luz de Río</t>
  </si>
  <si>
    <t>Luz de Río S.A</t>
  </si>
  <si>
    <t>Togely Company S.A</t>
  </si>
  <si>
    <t>G01 Energia Activa Entrante</t>
  </si>
  <si>
    <t>G01 Energia Activa Saliente</t>
  </si>
  <si>
    <t>CTR G03 150 kV Energía Activa Entrante al medidor</t>
  </si>
  <si>
    <t>CTR G03 150 kV Energía Activa Saliente del medidor</t>
  </si>
  <si>
    <t>G01 Energía Activa Entrante al medidor</t>
  </si>
  <si>
    <t>G01 Energía Activa Saliente del medidor</t>
  </si>
  <si>
    <t>Punta Pereira G01 Energia Activa Entrante</t>
  </si>
  <si>
    <t>Punta Pereira G01 Energia Activa Saliente</t>
  </si>
  <si>
    <t>Palmatir G01 Energia Activa Entrante</t>
  </si>
  <si>
    <t>Palmatir G01 Energia Activa Saliente</t>
  </si>
  <si>
    <t>BPOLBG01EAE</t>
  </si>
  <si>
    <t>BPOLBG01EAS</t>
  </si>
  <si>
    <t>PTI G08 150 kV Energía Activa Entrante al medidor</t>
  </si>
  <si>
    <t>PTI G08 150 kV Energía Activa Saliente del medidor</t>
  </si>
  <si>
    <t>PTI G09 150 kV Energía Activa Entrante al medidor</t>
  </si>
  <si>
    <t>PTI G09 150 kV Energía Activa Saliente del medidor</t>
  </si>
  <si>
    <t>DLLODG01EAE</t>
  </si>
  <si>
    <t>DLLODG01EAS</t>
  </si>
  <si>
    <t>DLMADG01EAE</t>
  </si>
  <si>
    <t>DLMADG01EAS</t>
  </si>
  <si>
    <t>Polesine</t>
  </si>
  <si>
    <t>Luz de Loma</t>
  </si>
  <si>
    <t>Luz de Mar</t>
  </si>
  <si>
    <t>UEARUCP5EAE</t>
  </si>
  <si>
    <t>Exportacion Argentina Palmar</t>
  </si>
  <si>
    <t>XEARXRNEEAE</t>
  </si>
  <si>
    <t>UEARUCBAEAE</t>
  </si>
  <si>
    <t>Exportacion Argentina Baygorria</t>
  </si>
  <si>
    <t>UEARUCTEEAE</t>
  </si>
  <si>
    <t>Exportacion Argentina Terra</t>
  </si>
  <si>
    <t>Minima</t>
  </si>
  <si>
    <t>Hora minima</t>
  </si>
  <si>
    <t>Pico mediodia</t>
  </si>
  <si>
    <t>Hora pico mediodia</t>
  </si>
  <si>
    <t>Pico noche</t>
  </si>
  <si>
    <t>Hora pico noche</t>
  </si>
  <si>
    <t>Polesine S.A</t>
  </si>
  <si>
    <t>Luz de Loma S.A</t>
  </si>
  <si>
    <t>Luz de Mar S.A</t>
  </si>
  <si>
    <t xml:space="preserve">poner demanda </t>
  </si>
  <si>
    <t>xa ver e+s/demanda</t>
  </si>
  <si>
    <t>maximo %</t>
  </si>
  <si>
    <t>BJPTBG01EAE</t>
  </si>
  <si>
    <t>BJPTBG01EAS</t>
  </si>
  <si>
    <t>Juan Pablo Terra</t>
  </si>
  <si>
    <t>SG</t>
  </si>
  <si>
    <t>Suma de ESTACION_TIPO</t>
  </si>
  <si>
    <t>CONTRASEÑA= 1234</t>
  </si>
  <si>
    <t>&lt;--No cambiar esta fila, pegar del VEOMedidas lo que está abajo.</t>
  </si>
  <si>
    <t>Dem</t>
  </si>
  <si>
    <t>UEARAPRAEAE</t>
  </si>
  <si>
    <t>Exportacion Argentina APR A</t>
  </si>
  <si>
    <t>UEARUMOTEAE</t>
  </si>
  <si>
    <t>Exportacion Argentina Central Batlle Motores</t>
  </si>
  <si>
    <t>UEARUPTAEAE</t>
  </si>
  <si>
    <t>Exportacion Argentina Punta del Tigre</t>
  </si>
  <si>
    <t>XEARXEMEEAE</t>
  </si>
  <si>
    <t>Exportación Argentina Emergencia</t>
  </si>
  <si>
    <t>Martes 28</t>
  </si>
  <si>
    <t>Lunes 27, 21:04 hs</t>
  </si>
  <si>
    <t xml:space="preserve">Durante la semana se produjeron precipitaciones muy importantes en la cuenca media y alta del río Uruguay con pronósticos de aporte de 18400 m3/s medios para la semana 40 y picos de 21.000 m3/s. En base a lo anterior CTM abrió vertederos el Martes 30.
El despacho fue: Auto despachados y Ponlar, Bonete y Baygorria y Salto Grande y Palmar cerrando demanda.
La demanda de energía semanal fue de 189 GWh.
Se exportaron 388 MW medios hacia Argentina, correspondientes a excedentes de vertimiento.
Se terminó la semana con la cota de Bonete en 81,1  m, SG UY en 32,3 m y Palmar en 40,1 m.
</t>
  </si>
  <si>
    <t xml:space="preserve">En la semana 40 se han producido precipitaciones muy importantes en la cuenca media y alta del río Uruguay lo que ha producido aumentos en los que alcanzan valores máximos de 23.000 m3/s. En base a lo anterior CTM ha estado vertiendo toda la semana. Las centrales de Terra y Baygorria también se encontraron vertiendo durante toda la semana, y la central de Palmar abrió vertederos el día martes 7.
La demanda de energía semanal resultó ser de 186 GWh aproximadamente. Para suministrar dicha demanda se despachó: Generación autodespachada, centrales del Río Negro y Salto Grande. Puntualmente se ha necesitado térmico para el suministro de potencia en función de la potencia disponible de Salto Grande y la potencia eólica disponible.
Se exportaron excedentes de vertimiento hacia Argentina, 54,7 GWh provenientes del R. Negro y 3,2 GWh de Salto Grande. 
Al fin de la semana, las cotas en las represas resultaron ser: 35,5 m en Salto Uruguay,  40,5 m en Palmar y 80,9m en Terra. 
</t>
  </si>
  <si>
    <t xml:space="preserve">En la semana 42 no se han producido precipitaciones significativas. 
Se mantuvo el vertimiento en todas las centrales del Río Negro y Salto Grande cerró vertederos el día lunes 20.
La demanda eléctrica fue de 184 GWh. Se abasteció con generación Autodespachada y generación hidráulica al igual que la semana anterior. 
Se exportaron por excedentes de vertimiento unos  7, 2 GWh y 62,4 GWh de Salto Grande y del Río Negro respectivamente. 
Las cotas en las centrales hidráulicas terminaron siendo de 35,6 m en Salto, 40,2 m en Palmar y 81,9 m en Terra
</t>
  </si>
  <si>
    <t xml:space="preserve">A medidos de semana se produjeron precipitaciones muy intensas en toda la cuenca del río Negro pero fundamentalmente en Terra. Los aportes en Salto fueron en promedio del orden de los 8.000 m3/s.
Durante la semana el despacho ha sido básicamente hidráulico no siendo necesario despachar térmico para suministrar los picos por falta de potencia.  La demanda de energía fue de unos 192 GWh. Se registró la máxima demanda de energía diaria el día martes 28 de 30.065 MWh. También se registró el pico de potencia del mes durante el día lunes 27, esta potencia fue de 1.596 MW a las 21:04 hs.
Se exportaron 11.2 GWh y 72 GWh hacia Argentina de generación de Salto y del Río Negro respectivamente.  En vista de un aumento de la demanda no previsto, Argentina solicitó potencia durante la tarde del día lunes 27. Debido a esto, además de la exportación por excedetes de vertimiento, se exportó generación térmica (311 MWh de Motores CB, 511 MWh  de PTA y 268 MWh de APR A).
Las cotas finales para los embalses en el mes de octubre se posicionaron en: 35,52 m Salto, 40,10 m Palmar y 81,38 m Terra.
</t>
  </si>
  <si>
    <t xml:space="preserve">Durante la semana se han producido precipitaciones muy importantes en la cuenca del Río Negro lo que ha obligado a aumentar significativamente los vertidos en todas las centrales de dicho río. Salto Grande ha tenido aportes altos del orden de los 17.000 m3/s y ha vertido del orden de los 8.500 m3/s.
La demanda fue de 183 GWh y el despacho resultó similar al de la semana anterior, con la salvedad de que no se necesitó de generación térmica para suministrar los picos de potencia. 
Se continuó con la exportación de excedentes de vertimiento hacia Argentina. En total se exportaron unos 62 GWh (58,9 GWh del Río Negro y 3,1 GWh de Salto Grande). 
Se han realizado pruebas de los Motores Agrekko y APR A por razones contractuales.
Las cotas al cierre de la semana resultaron ser de 35,2 m,  40,2 m y 81,7 m para Salto Uruguay, Palmar y Terra respectivamente.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</si>
</sst>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mmmm\ yyyy"/>
    <numFmt numFmtId="165" formatCode="#,##0.0"/>
    <numFmt numFmtId="166" formatCode="0.0"/>
    <numFmt numFmtId="167" formatCode="#,##0.000"/>
    <numFmt numFmtId="168" formatCode="[$-F400]h:mm:ss\ AM/PM"/>
    <numFmt numFmtId="169" formatCode="0.0%"/>
    <numFmt numFmtId="170" formatCode="General_)"/>
    <numFmt numFmtId="171" formatCode="0_)"/>
    <numFmt numFmtId="172" formatCode="[$-C0A]dddd\ dd"/>
    <numFmt numFmtId="173" formatCode="###\ ###\ ###\ \ \ \ "/>
    <numFmt numFmtId="174" formatCode=";;;"/>
    <numFmt numFmtId="175" formatCode="#."/>
    <numFmt numFmtId="176" formatCode="[$-F800]dddd\,\ mmmm\ dd\,\ yyyy"/>
    <numFmt numFmtId="177" formatCode="#.##0.00"/>
    <numFmt numFmtId="178" formatCode="0.000"/>
    <numFmt numFmtId="179" formatCode="0.0000"/>
    <numFmt numFmtId="180" formatCode="0.000000"/>
    <numFmt numFmtId="181" formatCode="[$-C0A]d\ &quot;de&quot;\ mmmm\ &quot;de&quot;\ yyyy;@"/>
    <numFmt numFmtId="182" formatCode="#,##0.0000"/>
    <numFmt numFmtId="183" formatCode="#,##0.00000"/>
    <numFmt numFmtId="184" formatCode="0.0000000000"/>
    <numFmt numFmtId="185" formatCode="0.000%"/>
    <numFmt numFmtId="186" formatCode="0.000000%"/>
    <numFmt numFmtId="187" formatCode="0.0000%"/>
    <numFmt numFmtId="188" formatCode="mmmm"/>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6"/>
      <name val="Arial Narrow"/>
      <family val="2"/>
    </font>
    <font>
      <b/>
      <sz val="12"/>
      <name val="Arial"/>
      <family val="2"/>
    </font>
    <font>
      <b/>
      <sz val="9"/>
      <name val="Arial"/>
      <family val="2"/>
    </font>
    <font>
      <sz val="10"/>
      <name val="Arial"/>
      <family val="2"/>
    </font>
    <font>
      <sz val="8"/>
      <name val="Arial Narrow"/>
      <family val="2"/>
    </font>
    <font>
      <b/>
      <sz val="8"/>
      <name val="Arial Narrow"/>
      <family val="2"/>
    </font>
    <font>
      <i/>
      <sz val="8"/>
      <name val="Arial"/>
      <family val="2"/>
    </font>
    <font>
      <u/>
      <sz val="10"/>
      <color indexed="12"/>
      <name val="Arial"/>
      <family val="2"/>
    </font>
    <font>
      <sz val="8"/>
      <name val="Arial"/>
      <family val="2"/>
    </font>
    <font>
      <b/>
      <sz val="10"/>
      <name val="Arial"/>
      <family val="2"/>
    </font>
    <font>
      <sz val="6"/>
      <name val="Arial"/>
      <family val="2"/>
    </font>
    <font>
      <b/>
      <sz val="6"/>
      <name val="Arial Narrow"/>
      <family val="2"/>
    </font>
    <font>
      <b/>
      <sz val="10"/>
      <color indexed="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color indexed="10"/>
      <name val="Arial"/>
      <family val="2"/>
    </font>
    <font>
      <sz val="10"/>
      <color indexed="12"/>
      <name val="Arial"/>
      <family val="2"/>
    </font>
    <font>
      <b/>
      <sz val="8"/>
      <color indexed="81"/>
      <name val="Tahoma"/>
      <family val="2"/>
    </font>
    <font>
      <sz val="10"/>
      <name val="Arial Narrow"/>
      <family val="2"/>
    </font>
    <font>
      <sz val="11"/>
      <color indexed="8"/>
      <name val="Arial"/>
      <family val="2"/>
    </font>
    <font>
      <sz val="8"/>
      <color indexed="8"/>
      <name val="Arial"/>
      <family val="2"/>
    </font>
    <font>
      <sz val="9"/>
      <color indexed="81"/>
      <name val="Tahoma"/>
      <family val="2"/>
    </font>
    <font>
      <b/>
      <sz val="9"/>
      <color indexed="81"/>
      <name val="Tahoma"/>
      <family val="2"/>
    </font>
    <font>
      <b/>
      <sz val="10"/>
      <color indexed="12"/>
      <name val="Arial"/>
      <family val="2"/>
    </font>
    <font>
      <sz val="10"/>
      <color indexed="60"/>
      <name val="Arial"/>
      <family val="2"/>
    </font>
    <font>
      <sz val="10"/>
      <name val="Arial"/>
      <family val="2"/>
    </font>
    <font>
      <sz val="10"/>
      <color indexed="8"/>
      <name val="Arial"/>
      <family val="2"/>
    </font>
    <font>
      <sz val="10"/>
      <name val="Arial Unicode MS"/>
      <family val="2"/>
    </font>
    <font>
      <u/>
      <sz val="8"/>
      <name val="Arial"/>
      <family val="2"/>
    </font>
    <font>
      <sz val="10"/>
      <name val="Arial"/>
      <family val="2"/>
    </font>
    <font>
      <sz val="10"/>
      <name val="Courier"/>
      <family val="3"/>
    </font>
    <font>
      <sz val="9"/>
      <color indexed="8"/>
      <name val="Verdana"/>
      <family val="2"/>
    </font>
    <font>
      <sz val="10"/>
      <color indexed="10"/>
      <name val="Arial"/>
      <family val="2"/>
    </font>
    <font>
      <b/>
      <sz val="12"/>
      <color indexed="10"/>
      <name val="Arial"/>
      <family val="2"/>
    </font>
    <font>
      <sz val="10"/>
      <color indexed="30"/>
      <name val="Arial"/>
      <family val="2"/>
    </font>
    <font>
      <sz val="10"/>
      <color indexed="17"/>
      <name val="Arial"/>
      <family val="2"/>
    </font>
    <font>
      <sz val="10"/>
      <color indexed="12"/>
      <name val="Arial"/>
      <family val="2"/>
    </font>
    <font>
      <b/>
      <sz val="10"/>
      <color indexed="10"/>
      <name val="Arial"/>
      <family val="2"/>
    </font>
    <font>
      <sz val="6"/>
      <color indexed="10"/>
      <name val="Arial Narrow"/>
      <family val="2"/>
    </font>
    <font>
      <sz val="10"/>
      <color indexed="60"/>
      <name val="Arial"/>
      <family val="2"/>
    </font>
    <font>
      <sz val="6"/>
      <color indexed="40"/>
      <name val="Arial Narrow"/>
      <family val="2"/>
    </font>
    <font>
      <sz val="8"/>
      <color indexed="8"/>
      <name val="Arial"/>
      <family val="2"/>
    </font>
    <font>
      <b/>
      <sz val="10"/>
      <color indexed="62"/>
      <name val="Arial"/>
      <family val="2"/>
    </font>
    <font>
      <b/>
      <sz val="9"/>
      <color indexed="63"/>
      <name val="Arial"/>
      <family val="2"/>
    </font>
    <font>
      <sz val="10"/>
      <color indexed="56"/>
      <name val="Arial"/>
      <family val="2"/>
    </font>
    <font>
      <b/>
      <sz val="10"/>
      <color indexed="63"/>
      <name val="Arial"/>
      <family val="2"/>
    </font>
    <font>
      <sz val="10"/>
      <color indexed="23"/>
      <name val="Arial"/>
      <family val="2"/>
    </font>
    <font>
      <sz val="1"/>
      <color indexed="8"/>
      <name val="Courier"/>
      <family val="3"/>
    </font>
    <font>
      <b/>
      <sz val="1"/>
      <color indexed="16"/>
      <name val="Courier"/>
      <family val="3"/>
    </font>
    <font>
      <sz val="12"/>
      <color indexed="10"/>
      <name val="Arial Narrow"/>
      <family val="2"/>
    </font>
    <font>
      <sz val="1"/>
      <color indexed="16"/>
      <name val="Courier"/>
      <family val="3"/>
    </font>
    <font>
      <u/>
      <sz val="9"/>
      <color indexed="12"/>
      <name val="Courier"/>
      <family val="3"/>
    </font>
    <font>
      <sz val="12"/>
      <name val="Arial"/>
      <family val="2"/>
    </font>
    <font>
      <b/>
      <sz val="12"/>
      <color indexed="9"/>
      <name val="Arial"/>
      <family val="2"/>
    </font>
    <font>
      <sz val="12"/>
      <color indexed="10"/>
      <name val="Arial"/>
      <family val="2"/>
    </font>
    <font>
      <b/>
      <sz val="12"/>
      <color indexed="12"/>
      <name val="Arial"/>
      <family val="2"/>
    </font>
    <font>
      <sz val="12"/>
      <color indexed="12"/>
      <name val="Arial"/>
      <family val="2"/>
    </font>
    <font>
      <b/>
      <sz val="11"/>
      <name val="Arial"/>
      <family val="2"/>
    </font>
    <font>
      <sz val="11"/>
      <name val="Arial"/>
      <family val="2"/>
    </font>
    <font>
      <sz val="8"/>
      <color indexed="10"/>
      <name val="Arial"/>
      <family val="2"/>
    </font>
    <font>
      <sz val="8"/>
      <color indexed="12"/>
      <name val="Arial"/>
      <family val="2"/>
    </font>
    <font>
      <b/>
      <sz val="10.5"/>
      <name val="Arial"/>
      <family val="2"/>
    </font>
    <font>
      <b/>
      <i/>
      <u/>
      <sz val="12"/>
      <name val="Arial"/>
      <family val="2"/>
    </font>
    <font>
      <sz val="11"/>
      <name val="Courier New"/>
      <family val="3"/>
    </font>
    <font>
      <u/>
      <sz val="11"/>
      <color theme="10"/>
      <name val="Calibri"/>
      <family val="2"/>
    </font>
    <font>
      <sz val="11"/>
      <color theme="1"/>
      <name val="Calibri"/>
      <family val="2"/>
      <scheme val="minor"/>
    </font>
    <font>
      <b/>
      <sz val="11"/>
      <color theme="1"/>
      <name val="Calibri"/>
      <family val="2"/>
      <scheme val="minor"/>
    </font>
    <font>
      <sz val="12"/>
      <color rgb="FFFF0000"/>
      <name val="Arial"/>
      <family val="2"/>
    </font>
    <font>
      <sz val="10"/>
      <color rgb="FF000000"/>
      <name val="Verdana"/>
      <family val="2"/>
    </font>
    <font>
      <sz val="10"/>
      <color rgb="FF00B050"/>
      <name val="Arial"/>
      <family val="2"/>
    </font>
    <font>
      <b/>
      <sz val="8"/>
      <color rgb="FF000000"/>
      <name val="Arial"/>
      <family val="2"/>
    </font>
    <font>
      <b/>
      <sz val="8"/>
      <color rgb="FFFFFFFF"/>
      <name val="Arial"/>
      <family val="2"/>
    </font>
    <font>
      <sz val="8"/>
      <color rgb="FF666666"/>
      <name val="Arial"/>
      <family val="2"/>
    </font>
    <font>
      <b/>
      <sz val="8"/>
      <color rgb="FF333333"/>
      <name val="Arial"/>
      <family val="2"/>
    </font>
    <font>
      <b/>
      <sz val="10"/>
      <color rgb="FF333333"/>
      <name val="Verdana"/>
      <family val="2"/>
    </font>
    <font>
      <sz val="10"/>
      <color rgb="FF333333"/>
      <name val="Verdana"/>
      <family val="2"/>
    </font>
    <font>
      <sz val="8"/>
      <color theme="1"/>
      <name val="Arial"/>
      <family val="2"/>
    </font>
    <font>
      <b/>
      <sz val="8"/>
      <color theme="1"/>
      <name val="Arial"/>
      <family val="2"/>
    </font>
    <font>
      <b/>
      <sz val="10"/>
      <color theme="0"/>
      <name val="Arial"/>
      <family val="2"/>
    </font>
    <font>
      <b/>
      <sz val="10"/>
      <color rgb="FFFFFFFF"/>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FF0000"/>
      <name val="Arial"/>
      <family val="2"/>
    </font>
    <font>
      <sz val="11"/>
      <name val="Calibri"/>
      <family val="2"/>
      <scheme val="mino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13"/>
        <bgColor indexed="64"/>
      </patternFill>
    </fill>
    <fill>
      <patternFill patternType="solid">
        <fgColor indexed="43"/>
        <bgColor indexed="64"/>
      </patternFill>
    </fill>
    <fill>
      <patternFill patternType="solid">
        <fgColor indexed="27"/>
        <bgColor indexed="64"/>
      </patternFill>
    </fill>
    <fill>
      <patternFill patternType="solid">
        <fgColor indexed="51"/>
        <bgColor indexed="64"/>
      </patternFill>
    </fill>
    <fill>
      <patternFill patternType="solid">
        <fgColor indexed="46"/>
        <bgColor indexed="64"/>
      </patternFill>
    </fill>
    <fill>
      <patternFill patternType="solid">
        <fgColor indexed="50"/>
        <bgColor indexed="64"/>
      </patternFill>
    </fill>
    <fill>
      <patternFill patternType="solid">
        <fgColor indexed="40"/>
        <bgColor indexed="64"/>
      </patternFill>
    </fill>
    <fill>
      <patternFill patternType="solid">
        <fgColor indexed="31"/>
        <bgColor indexed="64"/>
      </patternFill>
    </fill>
    <fill>
      <patternFill patternType="solid">
        <fgColor indexed="10"/>
        <bgColor indexed="64"/>
      </patternFill>
    </fill>
    <fill>
      <patternFill patternType="solid">
        <fgColor indexed="44"/>
        <bgColor indexed="64"/>
      </patternFill>
    </fill>
    <fill>
      <patternFill patternType="solid">
        <fgColor indexed="62"/>
        <bgColor indexed="64"/>
      </patternFill>
    </fill>
    <fill>
      <patternFill patternType="solid">
        <fgColor rgb="FFFFFF00"/>
        <bgColor indexed="64"/>
      </patternFill>
    </fill>
    <fill>
      <patternFill patternType="solid">
        <fgColor rgb="FF92D050"/>
        <bgColor indexed="64"/>
      </patternFill>
    </fill>
    <fill>
      <patternFill patternType="solid">
        <fgColor theme="6"/>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ADD8E6"/>
        <bgColor indexed="64"/>
      </patternFill>
    </fill>
    <fill>
      <patternFill patternType="solid">
        <fgColor rgb="FFFFFFFF"/>
        <bgColor indexed="64"/>
      </patternFill>
    </fill>
    <fill>
      <patternFill patternType="solid">
        <fgColor rgb="FFEFF3FB"/>
        <bgColor indexed="64"/>
      </patternFill>
    </fill>
    <fill>
      <patternFill patternType="solid">
        <fgColor rgb="FFFFFF99"/>
        <bgColor indexed="64"/>
      </patternFill>
    </fill>
    <fill>
      <patternFill patternType="solid">
        <fgColor rgb="FFFF0000"/>
        <bgColor indexed="64"/>
      </patternFill>
    </fill>
    <fill>
      <patternFill patternType="solid">
        <fgColor rgb="FF4682B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thin">
        <color indexed="8"/>
      </top>
      <bottom style="thin">
        <color indexed="8"/>
      </bottom>
      <diagonal/>
    </border>
    <border>
      <left/>
      <right/>
      <top style="thin">
        <color indexed="8"/>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right/>
      <top/>
      <bottom style="hair">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rgb="FF003399"/>
      </right>
      <top/>
      <bottom style="medium">
        <color rgb="FF003399"/>
      </bottom>
      <diagonal/>
    </border>
    <border>
      <left/>
      <right style="medium">
        <color rgb="FF003399"/>
      </right>
      <top/>
      <bottom/>
      <diagonal/>
    </border>
    <border>
      <left style="thin">
        <color rgb="FF000000"/>
      </left>
      <right style="thin">
        <color rgb="FF000000"/>
      </right>
      <top style="thin">
        <color rgb="FF000000"/>
      </top>
      <bottom style="thin">
        <color rgb="FF000000"/>
      </bottom>
      <diagonal/>
    </border>
    <border>
      <left style="thin">
        <color rgb="FF4682B4"/>
      </left>
      <right style="thin">
        <color rgb="FF000000"/>
      </right>
      <top style="thin">
        <color rgb="FF000000"/>
      </top>
      <bottom style="thin">
        <color rgb="FF000000"/>
      </bottom>
      <diagonal/>
    </border>
    <border>
      <left style="thin">
        <color rgb="FF4682B4"/>
      </left>
      <right style="thin">
        <color rgb="FF000000"/>
      </right>
      <top style="thin">
        <color rgb="FF000000"/>
      </top>
      <bottom style="thin">
        <color rgb="FF4682B4"/>
      </bottom>
      <diagonal/>
    </border>
    <border>
      <left style="thin">
        <color rgb="FF000000"/>
      </left>
      <right style="thin">
        <color rgb="FF000000"/>
      </right>
      <top style="thin">
        <color rgb="FF000000"/>
      </top>
      <bottom style="thin">
        <color rgb="FF4682B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4682B4"/>
      </left>
      <right/>
      <top style="thin">
        <color rgb="FF4682B4"/>
      </top>
      <bottom style="thin">
        <color rgb="FF000000"/>
      </bottom>
      <diagonal/>
    </border>
    <border>
      <left/>
      <right/>
      <top style="thin">
        <color rgb="FF4682B4"/>
      </top>
      <bottom style="thin">
        <color rgb="FF000000"/>
      </bottom>
      <diagonal/>
    </border>
    <border>
      <left/>
      <right style="thin">
        <color rgb="FF4682B4"/>
      </right>
      <top style="thin">
        <color rgb="FF4682B4"/>
      </top>
      <bottom style="thin">
        <color rgb="FF000000"/>
      </bottom>
      <diagonal/>
    </border>
    <border>
      <left style="thin">
        <color rgb="FF4682B4"/>
      </left>
      <right/>
      <top style="thin">
        <color rgb="FF000000"/>
      </top>
      <bottom style="thin">
        <color rgb="FF000000"/>
      </bottom>
      <diagonal/>
    </border>
    <border>
      <left/>
      <right style="thin">
        <color rgb="FF4682B4"/>
      </right>
      <top style="thin">
        <color rgb="FF000000"/>
      </top>
      <bottom style="thin">
        <color rgb="FF000000"/>
      </bottom>
      <diagonal/>
    </border>
    <border>
      <left/>
      <right style="thin">
        <color rgb="FF4682B4"/>
      </right>
      <top/>
      <bottom/>
      <diagonal/>
    </border>
    <border>
      <left/>
      <right style="thin">
        <color rgb="FF4682B4"/>
      </right>
      <top/>
      <bottom style="thin">
        <color rgb="FF4682B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4682B4"/>
      </left>
      <right style="thin">
        <color rgb="FF000000"/>
      </right>
      <top style="thin">
        <color rgb="FF4682B4"/>
      </top>
      <bottom style="thin">
        <color rgb="FF000000"/>
      </bottom>
      <diagonal/>
    </border>
    <border>
      <left style="thin">
        <color rgb="FF000000"/>
      </left>
      <right style="thin">
        <color rgb="FF000000"/>
      </right>
      <top style="thin">
        <color rgb="FF4682B4"/>
      </top>
      <bottom style="thin">
        <color rgb="FF000000"/>
      </bottom>
      <diagonal/>
    </border>
    <border>
      <left style="thin">
        <color rgb="FF000000"/>
      </left>
      <right style="thin">
        <color rgb="FF4682B4"/>
      </right>
      <top style="thin">
        <color rgb="FF4682B4"/>
      </top>
      <bottom style="thin">
        <color rgb="FF000000"/>
      </bottom>
      <diagonal/>
    </border>
    <border>
      <left style="thin">
        <color rgb="FF000000"/>
      </left>
      <right style="thin">
        <color rgb="FF4682B4"/>
      </right>
      <top style="thin">
        <color rgb="FF000000"/>
      </top>
      <bottom style="thin">
        <color rgb="FF000000"/>
      </bottom>
      <diagonal/>
    </border>
    <border>
      <left style="thin">
        <color rgb="FF000000"/>
      </left>
      <right style="thin">
        <color rgb="FF4682B4"/>
      </right>
      <top style="thin">
        <color rgb="FF000000"/>
      </top>
      <bottom style="thin">
        <color rgb="FF4682B4"/>
      </bottom>
      <diagonal/>
    </border>
  </borders>
  <cellStyleXfs count="816">
    <xf numFmtId="0" fontId="0" fillId="0" borderId="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8" fillId="16" borderId="1"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59" fillId="17" borderId="2" applyNumberFormat="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174" fontId="104" fillId="0" borderId="0">
      <protection locked="0"/>
    </xf>
    <xf numFmtId="175" fontId="105" fillId="0" borderId="0">
      <protection locked="0"/>
    </xf>
    <xf numFmtId="175" fontId="105" fillId="0" borderId="0">
      <protection locked="0"/>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0" fontId="62" fillId="7" borderId="1" applyNumberFormat="0" applyAlignment="0" applyProtection="0"/>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0" fontId="62" fillId="7" borderId="1" applyNumberFormat="0" applyAlignment="0" applyProtection="0"/>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171" fontId="106" fillId="0" borderId="4">
      <alignment horizontal="center"/>
      <protection locked="0"/>
    </xf>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0" fontId="62" fillId="7" borderId="1" applyNumberFormat="0" applyAlignment="0" applyProtection="0"/>
    <xf numFmtId="175" fontId="107" fillId="0" borderId="0">
      <protection locked="0"/>
    </xf>
    <xf numFmtId="175" fontId="107" fillId="0" borderId="0">
      <protection locked="0"/>
    </xf>
    <xf numFmtId="0" fontId="4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175" fontId="107" fillId="0" borderId="0">
      <protection locked="0"/>
    </xf>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122" fillId="0" borderId="0"/>
    <xf numFmtId="0" fontId="122" fillId="0" borderId="0"/>
    <xf numFmtId="0" fontId="122" fillId="0" borderId="0"/>
    <xf numFmtId="0" fontId="45" fillId="0" borderId="0"/>
    <xf numFmtId="0" fontId="122" fillId="0" borderId="0"/>
    <xf numFmtId="0" fontId="45" fillId="0" borderId="0"/>
    <xf numFmtId="0" fontId="82" fillId="0" borderId="0"/>
    <xf numFmtId="170" fontId="87" fillId="0" borderId="0"/>
    <xf numFmtId="0" fontId="41"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0" fontId="45" fillId="23" borderId="5" applyNumberFormat="0" applyFont="0" applyAlignment="0" applyProtection="0"/>
    <xf numFmtId="9" fontId="4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86" fillId="0" borderId="0" applyFont="0" applyFill="0" applyBorder="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5" fillId="16" borderId="6"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9" fillId="0" borderId="7"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70" fillId="0" borderId="8"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71" fillId="0" borderId="10" applyNumberFormat="0" applyFill="0" applyAlignment="0" applyProtection="0"/>
    <xf numFmtId="0" fontId="71" fillId="0" borderId="10" applyNumberFormat="0" applyFill="0" applyAlignment="0" applyProtection="0"/>
    <xf numFmtId="0" fontId="71" fillId="0" borderId="10" applyNumberFormat="0" applyFill="0" applyAlignment="0" applyProtection="0"/>
    <xf numFmtId="0" fontId="71" fillId="0" borderId="10" applyNumberFormat="0" applyFill="0" applyAlignment="0" applyProtection="0"/>
    <xf numFmtId="175" fontId="107" fillId="0" borderId="11">
      <protection locked="0"/>
    </xf>
    <xf numFmtId="0" fontId="71" fillId="0" borderId="10" applyNumberFormat="0" applyFill="0" applyAlignment="0" applyProtection="0"/>
    <xf numFmtId="0" fontId="71" fillId="0" borderId="10" applyNumberFormat="0" applyFill="0" applyAlignment="0" applyProtection="0"/>
    <xf numFmtId="0" fontId="71" fillId="0" borderId="10" applyNumberFormat="0" applyFill="0" applyAlignment="0" applyProtection="0"/>
    <xf numFmtId="0" fontId="71" fillId="0" borderId="10" applyNumberFormat="0" applyFill="0" applyAlignment="0" applyProtection="0"/>
    <xf numFmtId="0" fontId="71" fillId="0" borderId="10" applyNumberFormat="0" applyFill="0" applyAlignment="0" applyProtection="0"/>
    <xf numFmtId="0" fontId="71" fillId="0" borderId="10" applyNumberFormat="0" applyFill="0" applyAlignment="0" applyProtection="0"/>
    <xf numFmtId="0" fontId="71" fillId="0" borderId="10" applyNumberFormat="0" applyFill="0" applyAlignment="0" applyProtection="0"/>
    <xf numFmtId="0" fontId="71" fillId="0" borderId="10" applyNumberFormat="0" applyFill="0" applyAlignment="0" applyProtection="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41"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7" fillId="4" borderId="0" applyNumberFormat="0" applyBorder="0" applyAlignment="0" applyProtection="0"/>
    <xf numFmtId="0" fontId="58" fillId="16" borderId="1" applyNumberFormat="0" applyAlignment="0" applyProtection="0"/>
    <xf numFmtId="0" fontId="59" fillId="17" borderId="2" applyNumberFormat="0" applyAlignment="0" applyProtection="0"/>
    <xf numFmtId="0" fontId="60" fillId="0" borderId="3" applyNumberFormat="0" applyFill="0" applyAlignment="0" applyProtection="0"/>
    <xf numFmtId="0" fontId="61" fillId="0" borderId="0" applyNumberFormat="0" applyFill="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21" borderId="0" applyNumberFormat="0" applyBorder="0" applyAlignment="0" applyProtection="0"/>
    <xf numFmtId="0" fontId="62" fillId="7" borderId="1" applyNumberFormat="0" applyAlignment="0" applyProtection="0"/>
    <xf numFmtId="0" fontId="63" fillId="3" borderId="0" applyNumberFormat="0" applyBorder="0" applyAlignment="0" applyProtection="0"/>
    <xf numFmtId="0" fontId="64" fillId="22" borderId="0" applyNumberFormat="0" applyBorder="0" applyAlignment="0" applyProtection="0"/>
    <xf numFmtId="0" fontId="30" fillId="0" borderId="0"/>
    <xf numFmtId="0" fontId="30" fillId="0" borderId="0"/>
    <xf numFmtId="0" fontId="30" fillId="0" borderId="0"/>
    <xf numFmtId="0" fontId="41" fillId="0" borderId="0"/>
    <xf numFmtId="0" fontId="30" fillId="0" borderId="0"/>
    <xf numFmtId="0" fontId="41" fillId="0" borderId="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0" fontId="41" fillId="23" borderId="5" applyNumberFormat="0" applyFont="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65" fillId="16" borderId="6"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7" applyNumberFormat="0" applyFill="0" applyAlignment="0" applyProtection="0"/>
    <xf numFmtId="0" fontId="70" fillId="0" borderId="8" applyNumberFormat="0" applyFill="0" applyAlignment="0" applyProtection="0"/>
    <xf numFmtId="0" fontId="61" fillId="0" borderId="9" applyNumberFormat="0" applyFill="0" applyAlignment="0" applyProtection="0"/>
    <xf numFmtId="0" fontId="71" fillId="0" borderId="10"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44" fillId="55" borderId="103" applyNumberFormat="0" applyAlignment="0" applyProtection="0"/>
    <xf numFmtId="0" fontId="137" fillId="0" borderId="0" applyNumberFormat="0" applyFill="0" applyBorder="0" applyAlignment="0" applyProtection="0"/>
    <xf numFmtId="0" fontId="138" fillId="0" borderId="100" applyNumberFormat="0" applyFill="0" applyAlignment="0" applyProtection="0"/>
    <xf numFmtId="0" fontId="139" fillId="0" borderId="101" applyNumberFormat="0" applyFill="0" applyAlignment="0" applyProtection="0"/>
    <xf numFmtId="0" fontId="140" fillId="0" borderId="102" applyNumberFormat="0" applyFill="0" applyAlignment="0" applyProtection="0"/>
    <xf numFmtId="0" fontId="140" fillId="0" borderId="0" applyNumberFormat="0" applyFill="0" applyBorder="0" applyAlignment="0" applyProtection="0"/>
    <xf numFmtId="0" fontId="141" fillId="52" borderId="0" applyNumberFormat="0" applyBorder="0" applyAlignment="0" applyProtection="0"/>
    <xf numFmtId="0" fontId="142" fillId="53" borderId="0" applyNumberFormat="0" applyBorder="0" applyAlignment="0" applyProtection="0"/>
    <xf numFmtId="0" fontId="143" fillId="54" borderId="0" applyNumberFormat="0" applyBorder="0" applyAlignment="0" applyProtection="0"/>
    <xf numFmtId="0" fontId="144" fillId="55" borderId="103" applyNumberFormat="0" applyAlignment="0" applyProtection="0"/>
    <xf numFmtId="0" fontId="145" fillId="56" borderId="104" applyNumberFormat="0" applyAlignment="0" applyProtection="0"/>
    <xf numFmtId="0" fontId="146" fillId="56" borderId="103" applyNumberFormat="0" applyAlignment="0" applyProtection="0"/>
    <xf numFmtId="0" fontId="147" fillId="0" borderId="105" applyNumberFormat="0" applyFill="0" applyAlignment="0" applyProtection="0"/>
    <xf numFmtId="0" fontId="148" fillId="57" borderId="106" applyNumberFormat="0" applyAlignment="0" applyProtection="0"/>
    <xf numFmtId="0" fontId="149" fillId="0" borderId="0" applyNumberFormat="0" applyFill="0" applyBorder="0" applyAlignment="0" applyProtection="0"/>
    <xf numFmtId="0" fontId="19" fillId="58" borderId="107" applyNumberFormat="0" applyFont="0" applyAlignment="0" applyProtection="0"/>
    <xf numFmtId="0" fontId="150" fillId="0" borderId="0" applyNumberFormat="0" applyFill="0" applyBorder="0" applyAlignment="0" applyProtection="0"/>
    <xf numFmtId="0" fontId="123" fillId="0" borderId="108" applyNumberFormat="0" applyFill="0" applyAlignment="0" applyProtection="0"/>
    <xf numFmtId="0" fontId="151" fillId="59"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51" fillId="62" borderId="0" applyNumberFormat="0" applyBorder="0" applyAlignment="0" applyProtection="0"/>
    <xf numFmtId="0" fontId="151" fillId="63"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51" fillId="66" borderId="0" applyNumberFormat="0" applyBorder="0" applyAlignment="0" applyProtection="0"/>
    <xf numFmtId="0" fontId="151" fillId="67" borderId="0" applyNumberFormat="0" applyBorder="0" applyAlignment="0" applyProtection="0"/>
    <xf numFmtId="0" fontId="19" fillId="68" borderId="0" applyNumberFormat="0" applyBorder="0" applyAlignment="0" applyProtection="0"/>
    <xf numFmtId="0" fontId="19" fillId="69" borderId="0" applyNumberFormat="0" applyBorder="0" applyAlignment="0" applyProtection="0"/>
    <xf numFmtId="0" fontId="151" fillId="70" borderId="0" applyNumberFormat="0" applyBorder="0" applyAlignment="0" applyProtection="0"/>
    <xf numFmtId="0" fontId="151" fillId="71" borderId="0" applyNumberFormat="0" applyBorder="0" applyAlignment="0" applyProtection="0"/>
    <xf numFmtId="0" fontId="19" fillId="72" borderId="0" applyNumberFormat="0" applyBorder="0" applyAlignment="0" applyProtection="0"/>
    <xf numFmtId="0" fontId="19" fillId="73" borderId="0" applyNumberFormat="0" applyBorder="0" applyAlignment="0" applyProtection="0"/>
    <xf numFmtId="0" fontId="151" fillId="74" borderId="0" applyNumberFormat="0" applyBorder="0" applyAlignment="0" applyProtection="0"/>
    <xf numFmtId="0" fontId="151" fillId="75" borderId="0" applyNumberFormat="0" applyBorder="0" applyAlignment="0" applyProtection="0"/>
    <xf numFmtId="0" fontId="19" fillId="76" borderId="0" applyNumberFormat="0" applyBorder="0" applyAlignment="0" applyProtection="0"/>
    <xf numFmtId="0" fontId="19" fillId="77" borderId="0" applyNumberFormat="0" applyBorder="0" applyAlignment="0" applyProtection="0"/>
    <xf numFmtId="0" fontId="151" fillId="78" borderId="0" applyNumberFormat="0" applyBorder="0" applyAlignment="0" applyProtection="0"/>
    <xf numFmtId="0" fontId="151" fillId="79" borderId="0" applyNumberFormat="0" applyBorder="0" applyAlignment="0" applyProtection="0"/>
    <xf numFmtId="0" fontId="19" fillId="80" borderId="0" applyNumberFormat="0" applyBorder="0" applyAlignment="0" applyProtection="0"/>
    <xf numFmtId="0" fontId="19" fillId="81" borderId="0" applyNumberFormat="0" applyBorder="0" applyAlignment="0" applyProtection="0"/>
    <xf numFmtId="0" fontId="151" fillId="82" borderId="0" applyNumberFormat="0" applyBorder="0" applyAlignment="0" applyProtection="0"/>
    <xf numFmtId="0" fontId="144" fillId="55" borderId="103" applyNumberFormat="0" applyAlignment="0" applyProtection="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1"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7" fillId="4" borderId="0" applyNumberFormat="0" applyBorder="0" applyAlignment="0" applyProtection="0"/>
    <xf numFmtId="0" fontId="58" fillId="16" borderId="1" applyNumberFormat="0" applyAlignment="0" applyProtection="0"/>
    <xf numFmtId="0" fontId="59" fillId="17" borderId="2" applyNumberFormat="0" applyAlignment="0" applyProtection="0"/>
    <xf numFmtId="0" fontId="60" fillId="0" borderId="3" applyNumberFormat="0" applyFill="0" applyAlignment="0" applyProtection="0"/>
    <xf numFmtId="0" fontId="61" fillId="0" borderId="0" applyNumberFormat="0" applyFill="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21" borderId="0" applyNumberFormat="0" applyBorder="0" applyAlignment="0" applyProtection="0"/>
    <xf numFmtId="0" fontId="62" fillId="7" borderId="1" applyNumberFormat="0" applyAlignment="0" applyProtection="0"/>
    <xf numFmtId="0" fontId="63" fillId="3" borderId="0" applyNumberFormat="0" applyBorder="0" applyAlignment="0" applyProtection="0"/>
    <xf numFmtId="0" fontId="64" fillId="22" borderId="0" applyNumberFormat="0" applyBorder="0" applyAlignment="0" applyProtection="0"/>
    <xf numFmtId="0" fontId="5" fillId="0" borderId="0"/>
    <xf numFmtId="0" fontId="5" fillId="0" borderId="0"/>
    <xf numFmtId="0" fontId="5" fillId="0" borderId="0"/>
    <xf numFmtId="0" fontId="5" fillId="0" borderId="0"/>
    <xf numFmtId="0" fontId="41" fillId="23" borderId="5" applyNumberFormat="0" applyFont="0" applyAlignment="0" applyProtection="0"/>
    <xf numFmtId="9" fontId="41" fillId="0" borderId="0" applyFont="0" applyFill="0" applyBorder="0" applyAlignment="0" applyProtection="0"/>
    <xf numFmtId="0" fontId="65" fillId="16" borderId="6"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7" applyNumberFormat="0" applyFill="0" applyAlignment="0" applyProtection="0"/>
    <xf numFmtId="0" fontId="70" fillId="0" borderId="8" applyNumberFormat="0" applyFill="0" applyAlignment="0" applyProtection="0"/>
    <xf numFmtId="0" fontId="61" fillId="0" borderId="9" applyNumberFormat="0" applyFill="0" applyAlignment="0" applyProtection="0"/>
    <xf numFmtId="0" fontId="71" fillId="0" borderId="10"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8" borderId="107" applyNumberFormat="0" applyFont="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80" borderId="0" applyNumberFormat="0" applyBorder="0" applyAlignment="0" applyProtection="0"/>
    <xf numFmtId="0" fontId="5" fillId="8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776">
    <xf numFmtId="0" fontId="0" fillId="0" borderId="0" xfId="0"/>
    <xf numFmtId="0" fontId="42" fillId="0" borderId="0" xfId="0" applyFont="1"/>
    <xf numFmtId="0" fontId="43" fillId="0" borderId="0" xfId="0" applyFont="1" applyAlignment="1">
      <alignment horizontal="left"/>
    </xf>
    <xf numFmtId="0" fontId="42" fillId="24" borderId="12" xfId="0" applyFont="1" applyFill="1" applyBorder="1" applyAlignment="1">
      <alignment horizontal="center"/>
    </xf>
    <xf numFmtId="0" fontId="42" fillId="24" borderId="13" xfId="0" applyFont="1" applyFill="1" applyBorder="1" applyAlignment="1">
      <alignment horizontal="center"/>
    </xf>
    <xf numFmtId="0" fontId="42" fillId="24" borderId="14" xfId="0" applyFont="1" applyFill="1" applyBorder="1" applyAlignment="1">
      <alignment horizontal="center"/>
    </xf>
    <xf numFmtId="0" fontId="42" fillId="24" borderId="15" xfId="0" applyFont="1" applyFill="1" applyBorder="1" applyAlignment="1">
      <alignment horizontal="center"/>
    </xf>
    <xf numFmtId="0" fontId="42" fillId="24" borderId="16" xfId="0" applyFont="1" applyFill="1" applyBorder="1" applyAlignment="1">
      <alignment horizontal="center"/>
    </xf>
    <xf numFmtId="0" fontId="0" fillId="0" borderId="0" xfId="0" applyBorder="1"/>
    <xf numFmtId="4" fontId="42" fillId="25" borderId="0" xfId="0" applyNumberFormat="1" applyFont="1" applyFill="1" applyBorder="1" applyAlignment="1">
      <alignment horizontal="center"/>
    </xf>
    <xf numFmtId="0" fontId="47" fillId="24" borderId="21" xfId="0" applyFont="1" applyFill="1" applyBorder="1" applyAlignment="1">
      <alignment horizontal="center"/>
    </xf>
    <xf numFmtId="0" fontId="0" fillId="28" borderId="17" xfId="0" applyFill="1" applyBorder="1" applyAlignment="1"/>
    <xf numFmtId="0" fontId="48" fillId="0" borderId="0" xfId="0" applyFont="1" applyAlignment="1">
      <alignment horizontal="left"/>
    </xf>
    <xf numFmtId="0" fontId="42" fillId="24" borderId="17" xfId="0" applyFont="1" applyFill="1" applyBorder="1" applyAlignment="1">
      <alignment horizontal="center"/>
    </xf>
    <xf numFmtId="0" fontId="42" fillId="24" borderId="20" xfId="0" applyFont="1" applyFill="1" applyBorder="1" applyAlignment="1">
      <alignment horizontal="center"/>
    </xf>
    <xf numFmtId="0" fontId="50" fillId="26" borderId="22" xfId="0" applyFont="1" applyFill="1" applyBorder="1" applyAlignment="1">
      <alignment horizontal="center"/>
    </xf>
    <xf numFmtId="0" fontId="0" fillId="24" borderId="23" xfId="0" applyFill="1" applyBorder="1"/>
    <xf numFmtId="0" fontId="47" fillId="24" borderId="22" xfId="0" applyFont="1" applyFill="1" applyBorder="1" applyAlignment="1">
      <alignment horizontal="center"/>
    </xf>
    <xf numFmtId="0" fontId="47" fillId="24" borderId="24" xfId="0" applyFont="1" applyFill="1" applyBorder="1" applyAlignment="1">
      <alignment horizontal="center"/>
    </xf>
    <xf numFmtId="0" fontId="42" fillId="24" borderId="18" xfId="0" applyFont="1" applyFill="1" applyBorder="1" applyAlignment="1">
      <alignment horizontal="center"/>
    </xf>
    <xf numFmtId="0" fontId="42" fillId="24" borderId="26" xfId="0" applyFont="1" applyFill="1" applyBorder="1" applyAlignment="1">
      <alignment horizontal="center"/>
    </xf>
    <xf numFmtId="0" fontId="42" fillId="24" borderId="19" xfId="0" applyFont="1" applyFill="1" applyBorder="1" applyAlignment="1">
      <alignment horizontal="center"/>
    </xf>
    <xf numFmtId="0" fontId="51" fillId="0" borderId="0" xfId="0" applyFont="1"/>
    <xf numFmtId="4" fontId="54" fillId="0" borderId="0" xfId="0" applyNumberFormat="1" applyFont="1"/>
    <xf numFmtId="0" fontId="72" fillId="0" borderId="0" xfId="0" applyFont="1"/>
    <xf numFmtId="0" fontId="0" fillId="0" borderId="0" xfId="0" applyFill="1"/>
    <xf numFmtId="2" fontId="0" fillId="0" borderId="0" xfId="0" applyNumberFormat="1"/>
    <xf numFmtId="0" fontId="0" fillId="0" borderId="4" xfId="0" applyBorder="1"/>
    <xf numFmtId="16" fontId="0" fillId="0" borderId="0" xfId="0" applyNumberFormat="1"/>
    <xf numFmtId="0" fontId="0" fillId="0" borderId="27" xfId="0" applyNumberFormat="1" applyBorder="1"/>
    <xf numFmtId="0" fontId="0" fillId="0" borderId="28" xfId="0" applyBorder="1"/>
    <xf numFmtId="4" fontId="0" fillId="30" borderId="24" xfId="0" applyNumberFormat="1" applyFill="1" applyBorder="1"/>
    <xf numFmtId="4" fontId="0" fillId="0" borderId="0" xfId="0" applyNumberFormat="1"/>
    <xf numFmtId="0" fontId="45" fillId="0" borderId="0" xfId="0" applyFont="1"/>
    <xf numFmtId="0" fontId="89" fillId="0" borderId="0" xfId="0" applyFont="1"/>
    <xf numFmtId="0" fontId="52" fillId="0" borderId="0" xfId="0" applyFont="1"/>
    <xf numFmtId="0" fontId="52" fillId="30" borderId="0" xfId="0" applyFont="1" applyFill="1"/>
    <xf numFmtId="0" fontId="90" fillId="0" borderId="0" xfId="0" applyFont="1" applyAlignment="1">
      <alignment horizontal="left"/>
    </xf>
    <xf numFmtId="0" fontId="75" fillId="0" borderId="0" xfId="0" applyFont="1"/>
    <xf numFmtId="0" fontId="45" fillId="0" borderId="0" xfId="0" applyFont="1" applyAlignment="1">
      <alignment horizontal="right"/>
    </xf>
    <xf numFmtId="0" fontId="91" fillId="0" borderId="0" xfId="0" applyFont="1"/>
    <xf numFmtId="0" fontId="45" fillId="0" borderId="0" xfId="424"/>
    <xf numFmtId="0" fontId="89" fillId="0" borderId="0" xfId="424" applyFont="1"/>
    <xf numFmtId="3" fontId="45" fillId="0" borderId="0" xfId="424" applyNumberFormat="1"/>
    <xf numFmtId="0" fontId="45" fillId="0" borderId="0" xfId="424" applyFill="1"/>
    <xf numFmtId="0" fontId="45" fillId="0" borderId="0" xfId="424" applyFont="1"/>
    <xf numFmtId="0" fontId="44" fillId="26" borderId="17" xfId="0" applyFont="1" applyFill="1" applyBorder="1" applyAlignment="1">
      <alignment horizontal="center"/>
    </xf>
    <xf numFmtId="0" fontId="45" fillId="26" borderId="20" xfId="0" applyFont="1" applyFill="1" applyBorder="1" applyAlignment="1">
      <alignment horizontal="center"/>
    </xf>
    <xf numFmtId="4" fontId="89" fillId="0" borderId="0" xfId="0" applyNumberFormat="1" applyFont="1" applyAlignment="1">
      <alignment horizontal="right"/>
    </xf>
    <xf numFmtId="0" fontId="75" fillId="0" borderId="0" xfId="0" applyFont="1" applyAlignment="1">
      <alignment horizontal="right"/>
    </xf>
    <xf numFmtId="169" fontId="45" fillId="0" borderId="0" xfId="443" applyNumberFormat="1" applyFont="1"/>
    <xf numFmtId="4" fontId="42" fillId="25" borderId="29" xfId="424" applyNumberFormat="1" applyFont="1" applyFill="1" applyBorder="1" applyAlignment="1">
      <alignment horizontal="center"/>
    </xf>
    <xf numFmtId="4" fontId="42" fillId="25" borderId="30" xfId="424" applyNumberFormat="1" applyFont="1" applyFill="1" applyBorder="1" applyAlignment="1">
      <alignment horizontal="center"/>
    </xf>
    <xf numFmtId="4" fontId="42" fillId="25" borderId="31" xfId="424" applyNumberFormat="1" applyFont="1" applyFill="1" applyBorder="1" applyAlignment="1">
      <alignment horizontal="center"/>
    </xf>
    <xf numFmtId="4" fontId="42" fillId="25" borderId="32" xfId="424" applyNumberFormat="1" applyFont="1" applyFill="1" applyBorder="1" applyAlignment="1">
      <alignment horizontal="center"/>
    </xf>
    <xf numFmtId="4" fontId="42" fillId="25" borderId="0" xfId="424" applyNumberFormat="1" applyFont="1" applyFill="1" applyBorder="1" applyAlignment="1">
      <alignment horizontal="center"/>
    </xf>
    <xf numFmtId="0" fontId="92" fillId="0" borderId="0" xfId="0" applyFont="1"/>
    <xf numFmtId="4" fontId="0" fillId="0" borderId="0" xfId="0" applyNumberFormat="1" applyFill="1"/>
    <xf numFmtId="2" fontId="45" fillId="0" borderId="0" xfId="424" applyNumberFormat="1"/>
    <xf numFmtId="0" fontId="45" fillId="0" borderId="0" xfId="424" applyFont="1" applyAlignment="1">
      <alignment horizontal="right"/>
    </xf>
    <xf numFmtId="4" fontId="45" fillId="0" borderId="0" xfId="424" applyNumberFormat="1"/>
    <xf numFmtId="4" fontId="45" fillId="0" borderId="0" xfId="424" applyNumberFormat="1" applyFill="1"/>
    <xf numFmtId="0" fontId="47" fillId="24" borderId="25" xfId="424" applyFont="1" applyFill="1" applyBorder="1" applyAlignment="1">
      <alignment horizontal="center"/>
    </xf>
    <xf numFmtId="0" fontId="47" fillId="24" borderId="24" xfId="424" applyFont="1" applyFill="1" applyBorder="1" applyAlignment="1">
      <alignment horizontal="center"/>
    </xf>
    <xf numFmtId="4" fontId="45" fillId="31" borderId="0" xfId="424" applyNumberFormat="1" applyFill="1"/>
    <xf numFmtId="4" fontId="42" fillId="25" borderId="33" xfId="424" applyNumberFormat="1" applyFont="1" applyFill="1" applyBorder="1" applyAlignment="1">
      <alignment horizontal="center"/>
    </xf>
    <xf numFmtId="4" fontId="42" fillId="25" borderId="21" xfId="424" applyNumberFormat="1" applyFont="1" applyFill="1" applyBorder="1" applyAlignment="1">
      <alignment horizontal="center"/>
    </xf>
    <xf numFmtId="0" fontId="47" fillId="24" borderId="22" xfId="424" applyFont="1" applyFill="1" applyBorder="1" applyAlignment="1">
      <alignment horizontal="center"/>
    </xf>
    <xf numFmtId="0" fontId="42" fillId="24" borderId="0" xfId="424" applyFont="1" applyFill="1" applyBorder="1" applyAlignment="1">
      <alignment horizontal="center"/>
    </xf>
    <xf numFmtId="4" fontId="45" fillId="33" borderId="0" xfId="424" applyNumberFormat="1" applyFill="1"/>
    <xf numFmtId="0" fontId="93" fillId="0" borderId="0" xfId="424" applyFont="1"/>
    <xf numFmtId="0" fontId="92" fillId="0" borderId="0" xfId="424" applyFont="1"/>
    <xf numFmtId="4" fontId="92" fillId="0" borderId="0" xfId="424" applyNumberFormat="1" applyFont="1" applyFill="1"/>
    <xf numFmtId="4" fontId="92" fillId="0" borderId="0" xfId="424" applyNumberFormat="1" applyFont="1"/>
    <xf numFmtId="0" fontId="45" fillId="31" borderId="0" xfId="424" applyFill="1"/>
    <xf numFmtId="0" fontId="45" fillId="0" borderId="0" xfId="424" applyFont="1" applyAlignment="1">
      <alignment horizontal="center"/>
    </xf>
    <xf numFmtId="4" fontId="42" fillId="0" borderId="16" xfId="424" applyNumberFormat="1" applyFont="1" applyFill="1" applyBorder="1" applyAlignment="1">
      <alignment horizontal="center"/>
    </xf>
    <xf numFmtId="4" fontId="42" fillId="25" borderId="34" xfId="424" applyNumberFormat="1" applyFont="1" applyFill="1" applyBorder="1" applyAlignment="1">
      <alignment horizontal="center"/>
    </xf>
    <xf numFmtId="4" fontId="42" fillId="25" borderId="35" xfId="424" applyNumberFormat="1" applyFont="1" applyFill="1" applyBorder="1" applyAlignment="1">
      <alignment horizontal="center"/>
    </xf>
    <xf numFmtId="4" fontId="42" fillId="25" borderId="36" xfId="424" applyNumberFormat="1" applyFont="1" applyFill="1" applyBorder="1" applyAlignment="1">
      <alignment horizontal="center"/>
    </xf>
    <xf numFmtId="0" fontId="42" fillId="24" borderId="15" xfId="424" applyFont="1" applyFill="1" applyBorder="1" applyAlignment="1">
      <alignment horizontal="center"/>
    </xf>
    <xf numFmtId="0" fontId="42" fillId="24" borderId="16" xfId="424" applyFont="1" applyFill="1" applyBorder="1" applyAlignment="1">
      <alignment horizontal="center"/>
    </xf>
    <xf numFmtId="0" fontId="42" fillId="24" borderId="13" xfId="424" applyFont="1" applyFill="1" applyBorder="1" applyAlignment="1">
      <alignment horizontal="center"/>
    </xf>
    <xf numFmtId="0" fontId="42" fillId="24" borderId="14" xfId="424" applyFont="1" applyFill="1" applyBorder="1" applyAlignment="1">
      <alignment horizontal="center"/>
    </xf>
    <xf numFmtId="0" fontId="42" fillId="24" borderId="12" xfId="424" applyFont="1" applyFill="1" applyBorder="1" applyAlignment="1">
      <alignment horizontal="center"/>
    </xf>
    <xf numFmtId="0" fontId="47" fillId="24" borderId="23" xfId="424" applyFont="1" applyFill="1" applyBorder="1" applyAlignment="1">
      <alignment horizontal="center"/>
    </xf>
    <xf numFmtId="0" fontId="54" fillId="0" borderId="0" xfId="424" applyFont="1" applyAlignment="1">
      <alignment horizontal="center"/>
    </xf>
    <xf numFmtId="4" fontId="42" fillId="25" borderId="16" xfId="424" applyNumberFormat="1" applyFont="1" applyFill="1" applyBorder="1" applyAlignment="1">
      <alignment horizontal="center"/>
    </xf>
    <xf numFmtId="2" fontId="45" fillId="0" borderId="0" xfId="424" applyNumberFormat="1" applyAlignment="1">
      <alignment horizontal="center"/>
    </xf>
    <xf numFmtId="0" fontId="42" fillId="30" borderId="0" xfId="424" applyFont="1" applyFill="1" applyBorder="1" applyAlignment="1">
      <alignment horizontal="center"/>
    </xf>
    <xf numFmtId="0" fontId="42" fillId="33" borderId="0" xfId="424" applyFont="1" applyFill="1" applyBorder="1" applyAlignment="1">
      <alignment horizontal="center"/>
    </xf>
    <xf numFmtId="0" fontId="42" fillId="0" borderId="0" xfId="424" applyFont="1" applyFill="1" applyBorder="1" applyAlignment="1">
      <alignment horizontal="right"/>
    </xf>
    <xf numFmtId="0" fontId="47" fillId="24" borderId="21" xfId="424" applyFont="1" applyFill="1" applyBorder="1" applyAlignment="1">
      <alignment horizontal="center"/>
    </xf>
    <xf numFmtId="4" fontId="42" fillId="0" borderId="0" xfId="424" applyNumberFormat="1" applyFont="1" applyFill="1" applyBorder="1" applyAlignment="1">
      <alignment horizontal="center"/>
    </xf>
    <xf numFmtId="4" fontId="42" fillId="0" borderId="30" xfId="424" applyNumberFormat="1" applyFont="1" applyFill="1" applyBorder="1" applyAlignment="1">
      <alignment horizontal="center"/>
    </xf>
    <xf numFmtId="4" fontId="42" fillId="0" borderId="31" xfId="424" applyNumberFormat="1" applyFont="1" applyFill="1" applyBorder="1" applyAlignment="1">
      <alignment horizontal="center"/>
    </xf>
    <xf numFmtId="4" fontId="42" fillId="0" borderId="29" xfId="424" applyNumberFormat="1" applyFont="1" applyFill="1" applyBorder="1" applyAlignment="1">
      <alignment horizontal="center"/>
    </xf>
    <xf numFmtId="165" fontId="42" fillId="25" borderId="30" xfId="424" applyNumberFormat="1" applyFont="1" applyFill="1" applyBorder="1" applyAlignment="1">
      <alignment horizontal="center"/>
    </xf>
    <xf numFmtId="165" fontId="42" fillId="25" borderId="29" xfId="424" applyNumberFormat="1" applyFont="1" applyFill="1" applyBorder="1" applyAlignment="1">
      <alignment horizontal="center"/>
    </xf>
    <xf numFmtId="165" fontId="42" fillId="0" borderId="0" xfId="424" applyNumberFormat="1" applyFont="1" applyFill="1" applyBorder="1" applyAlignment="1">
      <alignment horizontal="center"/>
    </xf>
    <xf numFmtId="165" fontId="42" fillId="0" borderId="30" xfId="424" applyNumberFormat="1" applyFont="1" applyFill="1" applyBorder="1" applyAlignment="1">
      <alignment horizontal="center"/>
    </xf>
    <xf numFmtId="165" fontId="42" fillId="25" borderId="35" xfId="424" applyNumberFormat="1" applyFont="1" applyFill="1" applyBorder="1" applyAlignment="1">
      <alignment horizontal="center"/>
    </xf>
    <xf numFmtId="165" fontId="42" fillId="25" borderId="21" xfId="424" applyNumberFormat="1" applyFont="1" applyFill="1" applyBorder="1" applyAlignment="1">
      <alignment horizontal="center"/>
    </xf>
    <xf numFmtId="4" fontId="42" fillId="0" borderId="34" xfId="424" applyNumberFormat="1" applyFont="1" applyFill="1" applyBorder="1" applyAlignment="1">
      <alignment horizontal="center"/>
    </xf>
    <xf numFmtId="4" fontId="42" fillId="0" borderId="35" xfId="424" applyNumberFormat="1" applyFont="1" applyFill="1" applyBorder="1" applyAlignment="1">
      <alignment horizontal="center"/>
    </xf>
    <xf numFmtId="4" fontId="42" fillId="0" borderId="36" xfId="424" applyNumberFormat="1" applyFont="1" applyFill="1" applyBorder="1" applyAlignment="1">
      <alignment horizontal="center"/>
    </xf>
    <xf numFmtId="165" fontId="42" fillId="0" borderId="35" xfId="424" applyNumberFormat="1" applyFont="1" applyFill="1" applyBorder="1" applyAlignment="1">
      <alignment horizontal="center"/>
    </xf>
    <xf numFmtId="165" fontId="42" fillId="0" borderId="34" xfId="424" applyNumberFormat="1" applyFont="1" applyFill="1" applyBorder="1" applyAlignment="1">
      <alignment horizontal="center"/>
    </xf>
    <xf numFmtId="4" fontId="42" fillId="0" borderId="21" xfId="424" applyNumberFormat="1" applyFont="1" applyFill="1" applyBorder="1" applyAlignment="1">
      <alignment horizontal="center"/>
    </xf>
    <xf numFmtId="0" fontId="42" fillId="24" borderId="18" xfId="424" applyFont="1" applyFill="1" applyBorder="1" applyAlignment="1">
      <alignment horizontal="center"/>
    </xf>
    <xf numFmtId="0" fontId="42" fillId="24" borderId="19" xfId="424" applyFont="1" applyFill="1" applyBorder="1" applyAlignment="1">
      <alignment horizontal="center"/>
    </xf>
    <xf numFmtId="0" fontId="42" fillId="24" borderId="26" xfId="424" applyFont="1" applyFill="1" applyBorder="1" applyAlignment="1">
      <alignment horizontal="center"/>
    </xf>
    <xf numFmtId="3" fontId="94" fillId="0" borderId="0" xfId="424" applyNumberFormat="1" applyFont="1"/>
    <xf numFmtId="0" fontId="94" fillId="0" borderId="0" xfId="424" applyFont="1"/>
    <xf numFmtId="3" fontId="94" fillId="30" borderId="0" xfId="424" applyNumberFormat="1" applyFont="1" applyFill="1"/>
    <xf numFmtId="0" fontId="94" fillId="30" borderId="0" xfId="424" applyFont="1" applyFill="1"/>
    <xf numFmtId="0" fontId="45" fillId="32" borderId="0" xfId="424" applyFont="1" applyFill="1" applyAlignment="1">
      <alignment horizontal="center"/>
    </xf>
    <xf numFmtId="0" fontId="42" fillId="0" borderId="0" xfId="0" applyFont="1" applyBorder="1"/>
    <xf numFmtId="4" fontId="42" fillId="0" borderId="0" xfId="0" applyNumberFormat="1" applyFont="1" applyBorder="1"/>
    <xf numFmtId="4" fontId="45" fillId="0" borderId="0" xfId="424" applyNumberFormat="1" applyAlignment="1">
      <alignment horizontal="center"/>
    </xf>
    <xf numFmtId="4" fontId="42" fillId="0" borderId="0" xfId="0" applyNumberFormat="1" applyFont="1"/>
    <xf numFmtId="4" fontId="95" fillId="25" borderId="0" xfId="0" applyNumberFormat="1" applyFont="1" applyFill="1" applyBorder="1" applyAlignment="1">
      <alignment horizontal="center"/>
    </xf>
    <xf numFmtId="0" fontId="95" fillId="0" borderId="0" xfId="0" applyFont="1"/>
    <xf numFmtId="0" fontId="46" fillId="0" borderId="0" xfId="0" applyFont="1" applyAlignment="1">
      <alignment horizontal="right"/>
    </xf>
    <xf numFmtId="0" fontId="46" fillId="0" borderId="0" xfId="0" applyFont="1"/>
    <xf numFmtId="4" fontId="46" fillId="0" borderId="0" xfId="0" applyNumberFormat="1" applyFont="1"/>
    <xf numFmtId="0" fontId="46" fillId="0" borderId="0" xfId="0" applyFont="1" applyAlignment="1">
      <alignment horizontal="left"/>
    </xf>
    <xf numFmtId="2" fontId="46" fillId="0" borderId="0" xfId="0" applyNumberFormat="1" applyFont="1" applyAlignment="1">
      <alignment horizontal="right"/>
    </xf>
    <xf numFmtId="2" fontId="45" fillId="0" borderId="0" xfId="424" applyNumberFormat="1" applyFont="1"/>
    <xf numFmtId="2" fontId="96" fillId="0" borderId="0" xfId="424" applyNumberFormat="1" applyFont="1" applyFill="1"/>
    <xf numFmtId="165" fontId="42" fillId="0" borderId="0" xfId="0" applyNumberFormat="1" applyFont="1"/>
    <xf numFmtId="4" fontId="95" fillId="0" borderId="0" xfId="0" applyNumberFormat="1" applyFont="1"/>
    <xf numFmtId="167" fontId="42" fillId="0" borderId="0" xfId="0" applyNumberFormat="1" applyFont="1"/>
    <xf numFmtId="0" fontId="95" fillId="0" borderId="0" xfId="0" applyFont="1" applyFill="1"/>
    <xf numFmtId="4" fontId="95" fillId="0" borderId="0" xfId="0" applyNumberFormat="1" applyFont="1" applyFill="1" applyBorder="1" applyAlignment="1">
      <alignment horizontal="center"/>
    </xf>
    <xf numFmtId="4" fontId="45" fillId="0" borderId="0" xfId="424" applyNumberFormat="1" applyFill="1" applyAlignment="1">
      <alignment horizontal="right"/>
    </xf>
    <xf numFmtId="0" fontId="45" fillId="0" borderId="0" xfId="424" applyFill="1" applyAlignment="1">
      <alignment horizontal="right"/>
    </xf>
    <xf numFmtId="3" fontId="45" fillId="0" borderId="0" xfId="424" applyNumberFormat="1" applyFill="1"/>
    <xf numFmtId="166" fontId="45" fillId="0" borderId="0" xfId="424" applyNumberFormat="1"/>
    <xf numFmtId="0" fontId="0" fillId="0" borderId="37" xfId="0" applyBorder="1"/>
    <xf numFmtId="0" fontId="0" fillId="0" borderId="38" xfId="0" applyBorder="1"/>
    <xf numFmtId="0" fontId="0" fillId="0" borderId="39" xfId="0" applyBorder="1"/>
    <xf numFmtId="0" fontId="0" fillId="0" borderId="40" xfId="0" applyBorder="1"/>
    <xf numFmtId="0" fontId="0" fillId="0" borderId="37" xfId="0" applyNumberFormat="1" applyBorder="1"/>
    <xf numFmtId="0" fontId="0" fillId="0" borderId="28" xfId="0" applyNumberFormat="1" applyBorder="1"/>
    <xf numFmtId="0" fontId="0" fillId="0" borderId="40" xfId="0" applyNumberFormat="1" applyBorder="1"/>
    <xf numFmtId="0" fontId="0" fillId="0" borderId="41" xfId="0" applyNumberFormat="1" applyBorder="1"/>
    <xf numFmtId="0" fontId="0" fillId="0" borderId="0" xfId="0" applyNumberFormat="1"/>
    <xf numFmtId="0" fontId="0" fillId="0" borderId="42" xfId="0" applyNumberFormat="1" applyBorder="1"/>
    <xf numFmtId="0" fontId="0" fillId="0" borderId="43" xfId="0" applyNumberFormat="1" applyBorder="1"/>
    <xf numFmtId="0" fontId="0" fillId="0" borderId="44" xfId="0" applyNumberFormat="1" applyBorder="1"/>
    <xf numFmtId="0" fontId="0" fillId="0" borderId="37" xfId="0" pivotButton="1" applyBorder="1"/>
    <xf numFmtId="14" fontId="0" fillId="0" borderId="41" xfId="0" applyNumberFormat="1" applyBorder="1"/>
    <xf numFmtId="0" fontId="46" fillId="29" borderId="18" xfId="0" applyFont="1" applyFill="1" applyBorder="1" applyAlignment="1">
      <alignment horizontal="center"/>
    </xf>
    <xf numFmtId="4" fontId="93" fillId="0" borderId="0" xfId="0" applyNumberFormat="1" applyFont="1"/>
    <xf numFmtId="2" fontId="42" fillId="0" borderId="0" xfId="0" applyNumberFormat="1" applyFont="1"/>
    <xf numFmtId="0" fontId="0" fillId="34" borderId="0" xfId="0" applyFill="1"/>
    <xf numFmtId="1" fontId="0" fillId="34" borderId="0" xfId="0" applyNumberFormat="1" applyFill="1"/>
    <xf numFmtId="2" fontId="46" fillId="34" borderId="0" xfId="0" applyNumberFormat="1" applyFont="1" applyFill="1" applyAlignment="1">
      <alignment horizontal="right"/>
    </xf>
    <xf numFmtId="0" fontId="46" fillId="34" borderId="0" xfId="0" applyFont="1" applyFill="1" applyAlignment="1">
      <alignment horizontal="right"/>
    </xf>
    <xf numFmtId="0" fontId="76" fillId="26" borderId="44" xfId="0" applyFont="1" applyFill="1" applyBorder="1"/>
    <xf numFmtId="166" fontId="45" fillId="0" borderId="0" xfId="424" applyNumberFormat="1" applyFont="1" applyFill="1"/>
    <xf numFmtId="2" fontId="93" fillId="0" borderId="0" xfId="424" applyNumberFormat="1" applyFont="1" applyAlignment="1">
      <alignment horizontal="center"/>
    </xf>
    <xf numFmtId="2" fontId="89" fillId="0" borderId="0" xfId="0" applyNumberFormat="1" applyFont="1"/>
    <xf numFmtId="2" fontId="0" fillId="34" borderId="0" xfId="0" applyNumberFormat="1" applyFill="1"/>
    <xf numFmtId="166" fontId="89" fillId="0" borderId="0" xfId="424" applyNumberFormat="1" applyFont="1" applyFill="1"/>
    <xf numFmtId="0" fontId="93" fillId="0" borderId="0" xfId="424" applyFont="1" applyAlignment="1">
      <alignment horizontal="right"/>
    </xf>
    <xf numFmtId="4" fontId="91" fillId="0" borderId="0" xfId="0" applyNumberFormat="1" applyFont="1"/>
    <xf numFmtId="0" fontId="97" fillId="0" borderId="0" xfId="0" applyFont="1"/>
    <xf numFmtId="3" fontId="98" fillId="26" borderId="44" xfId="0" applyNumberFormat="1" applyFont="1" applyFill="1" applyBorder="1"/>
    <xf numFmtId="3" fontId="77" fillId="26" borderId="44" xfId="0" applyNumberFormat="1" applyFont="1" applyFill="1" applyBorder="1"/>
    <xf numFmtId="0" fontId="0" fillId="0" borderId="45" xfId="0" applyBorder="1"/>
    <xf numFmtId="0" fontId="0" fillId="0" borderId="46" xfId="0" applyBorder="1"/>
    <xf numFmtId="0" fontId="0" fillId="0" borderId="47" xfId="0" applyBorder="1"/>
    <xf numFmtId="0" fontId="52" fillId="25" borderId="0" xfId="0" applyFont="1" applyFill="1"/>
    <xf numFmtId="0" fontId="0" fillId="0" borderId="21" xfId="0" applyBorder="1"/>
    <xf numFmtId="0" fontId="0" fillId="0" borderId="29" xfId="0" applyNumberFormat="1" applyFill="1" applyBorder="1"/>
    <xf numFmtId="0" fontId="0" fillId="0" borderId="16" xfId="0" applyBorder="1"/>
    <xf numFmtId="0" fontId="0" fillId="0" borderId="12" xfId="0" applyBorder="1"/>
    <xf numFmtId="0" fontId="0" fillId="35" borderId="48" xfId="0" applyFill="1" applyBorder="1"/>
    <xf numFmtId="0" fontId="0" fillId="36" borderId="48" xfId="0" applyFill="1" applyBorder="1"/>
    <xf numFmtId="0" fontId="0" fillId="35" borderId="49" xfId="0" applyFill="1" applyBorder="1"/>
    <xf numFmtId="0" fontId="0" fillId="33" borderId="50" xfId="0" applyFill="1" applyBorder="1"/>
    <xf numFmtId="0" fontId="0" fillId="0" borderId="0" xfId="0" applyAlignment="1">
      <alignment horizontal="center"/>
    </xf>
    <xf numFmtId="20" fontId="0" fillId="0" borderId="0" xfId="0" applyNumberFormat="1"/>
    <xf numFmtId="0" fontId="0" fillId="31" borderId="17" xfId="0" applyFill="1" applyBorder="1" applyAlignment="1">
      <alignment horizontal="center"/>
    </xf>
    <xf numFmtId="0" fontId="99" fillId="0" borderId="0" xfId="0" applyFont="1"/>
    <xf numFmtId="2" fontId="0" fillId="29" borderId="0" xfId="0" applyNumberFormat="1" applyFill="1"/>
    <xf numFmtId="171" fontId="0" fillId="29" borderId="0" xfId="0" applyNumberFormat="1" applyFill="1"/>
    <xf numFmtId="14" fontId="45" fillId="0" borderId="0" xfId="0" applyNumberFormat="1" applyFont="1"/>
    <xf numFmtId="0" fontId="0" fillId="0" borderId="4" xfId="0" applyFill="1" applyBorder="1"/>
    <xf numFmtId="0" fontId="45" fillId="0" borderId="4" xfId="0" applyFont="1" applyBorder="1"/>
    <xf numFmtId="0" fontId="89" fillId="37" borderId="4" xfId="0" applyFont="1" applyFill="1" applyBorder="1"/>
    <xf numFmtId="0" fontId="89" fillId="0" borderId="4" xfId="0" applyFont="1" applyBorder="1"/>
    <xf numFmtId="0" fontId="93" fillId="0" borderId="4" xfId="0" applyFont="1" applyBorder="1"/>
    <xf numFmtId="1" fontId="93" fillId="0" borderId="4" xfId="0" applyNumberFormat="1" applyFont="1" applyBorder="1"/>
    <xf numFmtId="0" fontId="51" fillId="37" borderId="51" xfId="0" applyFont="1" applyFill="1" applyBorder="1"/>
    <xf numFmtId="0" fontId="100" fillId="0" borderId="30" xfId="0" applyFont="1" applyBorder="1"/>
    <xf numFmtId="0" fontId="45" fillId="0" borderId="4" xfId="424" applyBorder="1"/>
    <xf numFmtId="14" fontId="80" fillId="0" borderId="0" xfId="427" applyNumberFormat="1" applyFont="1" applyAlignment="1" applyProtection="1">
      <alignment horizontal="center"/>
      <protection locked="0"/>
    </xf>
    <xf numFmtId="0" fontId="0" fillId="31" borderId="4" xfId="0" applyFill="1"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4" fontId="83" fillId="0" borderId="0" xfId="427" applyNumberFormat="1" applyFont="1" applyAlignment="1">
      <alignment horizontal="center"/>
    </xf>
    <xf numFmtId="17" fontId="0" fillId="0" borderId="4" xfId="0" applyNumberFormat="1" applyBorder="1"/>
    <xf numFmtId="4" fontId="0" fillId="0" borderId="4" xfId="0" applyNumberFormat="1" applyFill="1" applyBorder="1"/>
    <xf numFmtId="3" fontId="0" fillId="0" borderId="4" xfId="0" applyNumberFormat="1" applyBorder="1" applyAlignment="1">
      <alignment horizontal="center"/>
    </xf>
    <xf numFmtId="4" fontId="0" fillId="0" borderId="4" xfId="0" applyNumberFormat="1" applyBorder="1"/>
    <xf numFmtId="10" fontId="0" fillId="0" borderId="4" xfId="0" applyNumberFormat="1" applyBorder="1" applyAlignment="1">
      <alignment horizontal="center"/>
    </xf>
    <xf numFmtId="3" fontId="0" fillId="0" borderId="52" xfId="0" applyNumberFormat="1" applyBorder="1" applyAlignment="1">
      <alignment horizontal="center"/>
    </xf>
    <xf numFmtId="10" fontId="0" fillId="0" borderId="52" xfId="0" applyNumberFormat="1" applyBorder="1" applyAlignment="1">
      <alignment horizontal="center"/>
    </xf>
    <xf numFmtId="14" fontId="73" fillId="0" borderId="0" xfId="427" applyNumberFormat="1" applyFont="1" applyAlignment="1">
      <alignment horizontal="center"/>
    </xf>
    <xf numFmtId="3" fontId="0" fillId="0" borderId="4" xfId="0" applyNumberFormat="1" applyFill="1" applyBorder="1" applyAlignment="1">
      <alignment horizontal="center"/>
    </xf>
    <xf numFmtId="3" fontId="0" fillId="0" borderId="52" xfId="0" applyNumberFormat="1" applyFill="1" applyBorder="1" applyAlignment="1">
      <alignment horizontal="center"/>
    </xf>
    <xf numFmtId="0" fontId="45" fillId="0" borderId="4" xfId="0" applyFont="1" applyBorder="1" applyAlignment="1">
      <alignment horizontal="center"/>
    </xf>
    <xf numFmtId="17" fontId="54" fillId="0" borderId="0" xfId="0" applyNumberFormat="1" applyFont="1"/>
    <xf numFmtId="10" fontId="0" fillId="0" borderId="4" xfId="0" applyNumberFormat="1" applyFill="1" applyBorder="1" applyAlignment="1">
      <alignment horizontal="center"/>
    </xf>
    <xf numFmtId="4" fontId="96" fillId="0" borderId="4" xfId="0" applyNumberFormat="1" applyFont="1" applyBorder="1"/>
    <xf numFmtId="4" fontId="45" fillId="0" borderId="4" xfId="0" applyNumberFormat="1" applyFont="1" applyBorder="1"/>
    <xf numFmtId="4" fontId="96" fillId="33" borderId="4" xfId="0" applyNumberFormat="1" applyFont="1" applyFill="1" applyBorder="1"/>
    <xf numFmtId="0" fontId="89" fillId="33" borderId="0" xfId="0" applyFont="1" applyFill="1"/>
    <xf numFmtId="4" fontId="92" fillId="33" borderId="4" xfId="0" applyNumberFormat="1" applyFont="1" applyFill="1" applyBorder="1"/>
    <xf numFmtId="0" fontId="92" fillId="33" borderId="0" xfId="0" applyFont="1" applyFill="1"/>
    <xf numFmtId="17" fontId="0" fillId="0" borderId="0" xfId="0" applyNumberFormat="1"/>
    <xf numFmtId="4" fontId="101" fillId="33" borderId="4" xfId="0" applyNumberFormat="1" applyFont="1" applyFill="1" applyBorder="1"/>
    <xf numFmtId="0" fontId="101" fillId="33" borderId="0" xfId="0" applyFont="1" applyFill="1"/>
    <xf numFmtId="14" fontId="83" fillId="31" borderId="0" xfId="427" applyNumberFormat="1" applyFont="1" applyFill="1" applyAlignment="1">
      <alignment horizontal="center"/>
    </xf>
    <xf numFmtId="4" fontId="0" fillId="31" borderId="0" xfId="0" applyNumberFormat="1" applyFill="1"/>
    <xf numFmtId="0" fontId="51" fillId="0" borderId="0" xfId="0" quotePrefix="1" applyFont="1"/>
    <xf numFmtId="17" fontId="51" fillId="0" borderId="0" xfId="0" quotePrefix="1" applyNumberFormat="1" applyFont="1"/>
    <xf numFmtId="4" fontId="51" fillId="0" borderId="0" xfId="0" quotePrefix="1" applyNumberFormat="1" applyFont="1"/>
    <xf numFmtId="4" fontId="72" fillId="0" borderId="0" xfId="0" applyNumberFormat="1" applyFont="1"/>
    <xf numFmtId="0" fontId="45" fillId="31" borderId="4" xfId="0" applyFont="1" applyFill="1" applyBorder="1" applyAlignment="1">
      <alignment horizontal="center"/>
    </xf>
    <xf numFmtId="4" fontId="45" fillId="0" borderId="4" xfId="0" applyNumberFormat="1" applyFont="1" applyFill="1" applyBorder="1"/>
    <xf numFmtId="14" fontId="83" fillId="27" borderId="0" xfId="427" applyNumberFormat="1" applyFont="1" applyFill="1" applyAlignment="1">
      <alignment horizontal="center"/>
    </xf>
    <xf numFmtId="4" fontId="89" fillId="0" borderId="0" xfId="424" applyNumberFormat="1" applyFont="1" applyFill="1" applyBorder="1"/>
    <xf numFmtId="4" fontId="0" fillId="30" borderId="0" xfId="0" applyNumberFormat="1" applyFill="1"/>
    <xf numFmtId="4" fontId="89" fillId="30" borderId="0" xfId="424" applyNumberFormat="1" applyFont="1" applyFill="1" applyBorder="1"/>
    <xf numFmtId="4" fontId="89" fillId="0" borderId="0" xfId="0" applyNumberFormat="1" applyFont="1"/>
    <xf numFmtId="4" fontId="51" fillId="0" borderId="0" xfId="0" applyNumberFormat="1" applyFont="1"/>
    <xf numFmtId="2" fontId="89" fillId="30" borderId="0" xfId="0" applyNumberFormat="1" applyFont="1" applyFill="1"/>
    <xf numFmtId="2" fontId="51" fillId="0" borderId="0" xfId="0" applyNumberFormat="1" applyFont="1"/>
    <xf numFmtId="4" fontId="45" fillId="0" borderId="0" xfId="0" applyNumberFormat="1" applyFont="1"/>
    <xf numFmtId="4" fontId="45" fillId="38" borderId="0" xfId="424" applyNumberFormat="1" applyFill="1"/>
    <xf numFmtId="0" fontId="47" fillId="24" borderId="17" xfId="424" applyFont="1" applyFill="1" applyBorder="1" applyAlignment="1">
      <alignment horizontal="center"/>
    </xf>
    <xf numFmtId="0" fontId="47" fillId="24" borderId="29" xfId="424" applyFont="1" applyFill="1" applyBorder="1" applyAlignment="1">
      <alignment horizontal="center"/>
    </xf>
    <xf numFmtId="0" fontId="47" fillId="24" borderId="12" xfId="424" applyFont="1" applyFill="1" applyBorder="1" applyAlignment="1">
      <alignment horizontal="center"/>
    </xf>
    <xf numFmtId="0" fontId="102" fillId="0" borderId="0" xfId="0" applyFont="1"/>
    <xf numFmtId="0" fontId="103" fillId="0" borderId="0" xfId="0" applyFont="1"/>
    <xf numFmtId="0" fontId="45" fillId="0" borderId="0" xfId="427" applyFont="1" applyAlignment="1">
      <alignment horizontal="center"/>
    </xf>
    <xf numFmtId="10" fontId="0" fillId="0" borderId="0" xfId="444" applyNumberFormat="1" applyFont="1"/>
    <xf numFmtId="3" fontId="45" fillId="0" borderId="4" xfId="0" applyNumberFormat="1" applyFont="1" applyBorder="1" applyAlignment="1">
      <alignment horizontal="center"/>
    </xf>
    <xf numFmtId="10" fontId="45" fillId="0" borderId="4" xfId="0" applyNumberFormat="1" applyFont="1" applyBorder="1" applyAlignment="1">
      <alignment horizontal="center"/>
    </xf>
    <xf numFmtId="172" fontId="0" fillId="0" borderId="0" xfId="0" applyNumberFormat="1"/>
    <xf numFmtId="14" fontId="0" fillId="0" borderId="0" xfId="0" applyNumberFormat="1"/>
    <xf numFmtId="9" fontId="45" fillId="0" borderId="0" xfId="424" applyNumberFormat="1"/>
    <xf numFmtId="0" fontId="84" fillId="0" borderId="0" xfId="0" applyFont="1"/>
    <xf numFmtId="168" fontId="45" fillId="0" borderId="0" xfId="0" applyNumberFormat="1" applyFont="1"/>
    <xf numFmtId="168" fontId="0" fillId="0" borderId="0" xfId="0" applyNumberFormat="1"/>
    <xf numFmtId="1" fontId="0" fillId="0" borderId="0" xfId="0" applyNumberFormat="1" applyAlignment="1">
      <alignment horizontal="center"/>
    </xf>
    <xf numFmtId="20" fontId="45" fillId="0" borderId="0" xfId="0" applyNumberFormat="1" applyFont="1"/>
    <xf numFmtId="0" fontId="50" fillId="37" borderId="0" xfId="0" applyFont="1" applyFill="1" applyBorder="1"/>
    <xf numFmtId="1" fontId="0" fillId="0" borderId="54" xfId="0" applyNumberFormat="1" applyBorder="1"/>
    <xf numFmtId="173" fontId="88" fillId="0" borderId="0" xfId="428" applyNumberFormat="1" applyFont="1" applyFill="1" applyBorder="1" applyAlignment="1" applyProtection="1">
      <alignment horizontal="right"/>
    </xf>
    <xf numFmtId="4" fontId="75" fillId="0" borderId="0" xfId="0" applyNumberFormat="1" applyFont="1"/>
    <xf numFmtId="0" fontId="0" fillId="0" borderId="0" xfId="0" applyFill="1" applyBorder="1"/>
    <xf numFmtId="0" fontId="0" fillId="30" borderId="0" xfId="0" applyFill="1"/>
    <xf numFmtId="4" fontId="97" fillId="0" borderId="0" xfId="0" applyNumberFormat="1" applyFont="1"/>
    <xf numFmtId="0" fontId="42" fillId="24" borderId="0" xfId="0" applyFont="1" applyFill="1" applyBorder="1" applyAlignment="1">
      <alignment horizontal="center"/>
    </xf>
    <xf numFmtId="0" fontId="49" fillId="0" borderId="0" xfId="393" applyAlignment="1" applyProtection="1"/>
    <xf numFmtId="0" fontId="109" fillId="0" borderId="0" xfId="0" applyFont="1"/>
    <xf numFmtId="0" fontId="109" fillId="0" borderId="0" xfId="424" applyFont="1"/>
    <xf numFmtId="0" fontId="111" fillId="0" borderId="0" xfId="424" applyFont="1"/>
    <xf numFmtId="3" fontId="109" fillId="0" borderId="0" xfId="424" applyNumberFormat="1" applyFont="1"/>
    <xf numFmtId="3" fontId="111" fillId="0" borderId="0" xfId="424" applyNumberFormat="1" applyFont="1"/>
    <xf numFmtId="3" fontId="112" fillId="0" borderId="0" xfId="424" applyNumberFormat="1" applyFont="1"/>
    <xf numFmtId="0" fontId="113" fillId="0" borderId="0" xfId="424" applyFont="1" applyFill="1"/>
    <xf numFmtId="0" fontId="109" fillId="36" borderId="54" xfId="424" applyFont="1" applyFill="1" applyBorder="1" applyAlignment="1">
      <alignment vertical="center"/>
    </xf>
    <xf numFmtId="0" fontId="109" fillId="37" borderId="55" xfId="424" applyFont="1" applyFill="1" applyBorder="1"/>
    <xf numFmtId="0" fontId="109" fillId="37" borderId="56" xfId="424" applyFont="1" applyFill="1" applyBorder="1"/>
    <xf numFmtId="0" fontId="109" fillId="37" borderId="57" xfId="424" applyFont="1" applyFill="1" applyBorder="1"/>
    <xf numFmtId="3" fontId="90" fillId="0" borderId="0" xfId="424" applyNumberFormat="1" applyFont="1"/>
    <xf numFmtId="0" fontId="111" fillId="0" borderId="0" xfId="424" applyFont="1" applyFill="1"/>
    <xf numFmtId="0" fontId="109" fillId="37" borderId="29" xfId="424" applyFont="1" applyFill="1" applyBorder="1"/>
    <xf numFmtId="0" fontId="109" fillId="37" borderId="0" xfId="424" applyFont="1" applyFill="1" applyBorder="1"/>
    <xf numFmtId="0" fontId="43" fillId="37" borderId="0" xfId="424" applyFont="1" applyFill="1" applyBorder="1"/>
    <xf numFmtId="21" fontId="109" fillId="37" borderId="0" xfId="424" applyNumberFormat="1" applyFont="1" applyFill="1" applyBorder="1"/>
    <xf numFmtId="0" fontId="109" fillId="37" borderId="32" xfId="424" applyFont="1" applyFill="1" applyBorder="1"/>
    <xf numFmtId="0" fontId="43" fillId="37" borderId="0" xfId="424" applyFont="1" applyFill="1" applyBorder="1" applyAlignment="1">
      <alignment horizontal="left"/>
    </xf>
    <xf numFmtId="21" fontId="43" fillId="37" borderId="0" xfId="424" applyNumberFormat="1" applyFont="1" applyFill="1" applyBorder="1"/>
    <xf numFmtId="0" fontId="109" fillId="37" borderId="0" xfId="424" applyFont="1" applyFill="1" applyBorder="1" applyAlignment="1">
      <alignment horizontal="left"/>
    </xf>
    <xf numFmtId="0" fontId="43" fillId="37" borderId="0" xfId="424" applyFont="1" applyFill="1" applyBorder="1" applyAlignment="1">
      <alignment horizontal="center"/>
    </xf>
    <xf numFmtId="1" fontId="109" fillId="0" borderId="0" xfId="424" applyNumberFormat="1" applyFont="1"/>
    <xf numFmtId="0" fontId="113" fillId="0" borderId="0" xfId="424" applyFont="1"/>
    <xf numFmtId="0" fontId="109" fillId="0" borderId="0" xfId="424" applyFont="1" applyFill="1" applyBorder="1" applyProtection="1">
      <protection locked="0"/>
    </xf>
    <xf numFmtId="3" fontId="113" fillId="0" borderId="0" xfId="424" applyNumberFormat="1" applyFont="1"/>
    <xf numFmtId="0" fontId="109" fillId="0" borderId="0" xfId="424" applyFont="1" applyBorder="1"/>
    <xf numFmtId="0" fontId="109" fillId="37" borderId="0" xfId="0" applyFont="1" applyFill="1" applyBorder="1"/>
    <xf numFmtId="0" fontId="109" fillId="37" borderId="55" xfId="0" applyFont="1" applyFill="1" applyBorder="1"/>
    <xf numFmtId="0" fontId="109" fillId="37" borderId="56" xfId="0" applyFont="1" applyFill="1" applyBorder="1"/>
    <xf numFmtId="0" fontId="109" fillId="37" borderId="57" xfId="0" applyFont="1" applyFill="1" applyBorder="1"/>
    <xf numFmtId="0" fontId="109" fillId="37" borderId="29" xfId="0" applyFont="1" applyFill="1" applyBorder="1"/>
    <xf numFmtId="0" fontId="43" fillId="37" borderId="0" xfId="0" applyFont="1" applyFill="1" applyBorder="1"/>
    <xf numFmtId="21" fontId="109" fillId="37" borderId="0" xfId="0" applyNumberFormat="1" applyFont="1" applyFill="1" applyBorder="1"/>
    <xf numFmtId="0" fontId="109" fillId="37" borderId="32" xfId="0" applyFont="1" applyFill="1" applyBorder="1"/>
    <xf numFmtId="21" fontId="43" fillId="37" borderId="0" xfId="0" applyNumberFormat="1" applyFont="1" applyFill="1" applyBorder="1"/>
    <xf numFmtId="0" fontId="109" fillId="37" borderId="0" xfId="0" applyFont="1" applyFill="1" applyBorder="1" applyAlignment="1">
      <alignment horizontal="left"/>
    </xf>
    <xf numFmtId="16" fontId="109" fillId="37" borderId="0" xfId="0" applyNumberFormat="1" applyFont="1" applyFill="1" applyBorder="1" applyAlignment="1">
      <alignment horizontal="left"/>
    </xf>
    <xf numFmtId="0" fontId="43" fillId="37" borderId="32" xfId="0" applyFont="1" applyFill="1" applyBorder="1"/>
    <xf numFmtId="0" fontId="109" fillId="0" borderId="0" xfId="0" applyFont="1" applyBorder="1"/>
    <xf numFmtId="1" fontId="109" fillId="0" borderId="0" xfId="0" applyNumberFormat="1" applyFont="1"/>
    <xf numFmtId="0" fontId="43" fillId="24" borderId="56" xfId="0" applyFont="1" applyFill="1" applyBorder="1" applyAlignment="1">
      <alignment horizontal="center"/>
    </xf>
    <xf numFmtId="0" fontId="109" fillId="24" borderId="57" xfId="0" applyFont="1" applyFill="1" applyBorder="1"/>
    <xf numFmtId="0" fontId="43" fillId="24" borderId="29" xfId="0" applyFont="1" applyFill="1" applyBorder="1" applyAlignment="1">
      <alignment horizontal="center"/>
    </xf>
    <xf numFmtId="0" fontId="43" fillId="24" borderId="0" xfId="0" applyFont="1" applyFill="1" applyBorder="1" applyAlignment="1">
      <alignment horizontal="center"/>
    </xf>
    <xf numFmtId="0" fontId="109" fillId="32" borderId="0" xfId="0" applyFont="1" applyFill="1" applyBorder="1"/>
    <xf numFmtId="0" fontId="109" fillId="24" borderId="32" xfId="0" applyFont="1" applyFill="1" applyBorder="1"/>
    <xf numFmtId="0" fontId="109" fillId="24" borderId="29" xfId="0" applyFont="1" applyFill="1" applyBorder="1" applyAlignment="1">
      <alignment horizontal="center"/>
    </xf>
    <xf numFmtId="0" fontId="109" fillId="24" borderId="0" xfId="0" applyFont="1" applyFill="1" applyBorder="1" applyAlignment="1">
      <alignment horizontal="center"/>
    </xf>
    <xf numFmtId="2" fontId="109" fillId="0" borderId="0" xfId="0" applyNumberFormat="1" applyFont="1"/>
    <xf numFmtId="0" fontId="109" fillId="24" borderId="29" xfId="0" applyFont="1" applyFill="1" applyBorder="1"/>
    <xf numFmtId="0" fontId="109" fillId="24" borderId="0" xfId="0" applyFont="1" applyFill="1" applyBorder="1"/>
    <xf numFmtId="0" fontId="43" fillId="24" borderId="0" xfId="0" applyFont="1" applyFill="1" applyBorder="1"/>
    <xf numFmtId="0" fontId="111" fillId="24" borderId="32" xfId="0" applyFont="1" applyFill="1" applyBorder="1"/>
    <xf numFmtId="2" fontId="109" fillId="24" borderId="0" xfId="0" applyNumberFormat="1" applyFont="1" applyFill="1" applyBorder="1"/>
    <xf numFmtId="0" fontId="109" fillId="24" borderId="0" xfId="0" applyFont="1" applyFill="1" applyBorder="1" applyAlignment="1"/>
    <xf numFmtId="0" fontId="109" fillId="24" borderId="12" xfId="0" applyFont="1" applyFill="1" applyBorder="1"/>
    <xf numFmtId="0" fontId="109" fillId="24" borderId="16" xfId="0" applyFont="1" applyFill="1" applyBorder="1"/>
    <xf numFmtId="2" fontId="109" fillId="24" borderId="16" xfId="0" applyNumberFormat="1" applyFont="1" applyFill="1" applyBorder="1"/>
    <xf numFmtId="0" fontId="109" fillId="24" borderId="16" xfId="0" applyFont="1" applyFill="1" applyBorder="1" applyAlignment="1"/>
    <xf numFmtId="0" fontId="109" fillId="24" borderId="15" xfId="0" applyFont="1" applyFill="1" applyBorder="1"/>
    <xf numFmtId="0" fontId="114" fillId="37" borderId="4" xfId="0" applyFont="1" applyFill="1" applyBorder="1" applyAlignment="1">
      <alignment horizontal="center"/>
    </xf>
    <xf numFmtId="0" fontId="115" fillId="37" borderId="61" xfId="0" applyFont="1" applyFill="1" applyBorder="1" applyAlignment="1">
      <alignment horizontal="left"/>
    </xf>
    <xf numFmtId="0" fontId="115" fillId="37" borderId="62" xfId="0" applyFont="1" applyFill="1" applyBorder="1" applyAlignment="1">
      <alignment horizontal="left"/>
    </xf>
    <xf numFmtId="0" fontId="114" fillId="37" borderId="63" xfId="0" applyFont="1" applyFill="1" applyBorder="1" applyAlignment="1">
      <alignment horizontal="left"/>
    </xf>
    <xf numFmtId="0" fontId="115" fillId="37" borderId="31" xfId="0" applyFont="1" applyFill="1" applyBorder="1" applyAlignment="1">
      <alignment horizontal="left"/>
    </xf>
    <xf numFmtId="0" fontId="115" fillId="37" borderId="62" xfId="0" applyFont="1" applyFill="1" applyBorder="1"/>
    <xf numFmtId="3" fontId="115" fillId="37" borderId="66" xfId="0" applyNumberFormat="1" applyFont="1" applyFill="1" applyBorder="1" applyAlignment="1">
      <alignment horizontal="right"/>
    </xf>
    <xf numFmtId="0" fontId="115" fillId="37" borderId="62" xfId="0" applyFont="1" applyFill="1" applyBorder="1" applyAlignment="1">
      <alignment horizontal="left" indent="1"/>
    </xf>
    <xf numFmtId="0" fontId="115" fillId="37" borderId="62" xfId="0" applyFont="1" applyFill="1" applyBorder="1" applyAlignment="1">
      <alignment horizontal="right"/>
    </xf>
    <xf numFmtId="0" fontId="115" fillId="37" borderId="70" xfId="0" applyFont="1" applyFill="1" applyBorder="1" applyAlignment="1">
      <alignment horizontal="left" indent="1"/>
    </xf>
    <xf numFmtId="0" fontId="115" fillId="37" borderId="70" xfId="0" applyFont="1" applyFill="1" applyBorder="1" applyAlignment="1">
      <alignment horizontal="right"/>
    </xf>
    <xf numFmtId="0" fontId="115" fillId="37" borderId="70" xfId="0" applyFont="1" applyFill="1" applyBorder="1" applyAlignment="1">
      <alignment horizontal="left"/>
    </xf>
    <xf numFmtId="0" fontId="115" fillId="37" borderId="67" xfId="0" applyFont="1" applyFill="1" applyBorder="1" applyAlignment="1">
      <alignment horizontal="left"/>
    </xf>
    <xf numFmtId="0" fontId="115" fillId="37" borderId="72" xfId="0" applyFont="1" applyFill="1" applyBorder="1" applyAlignment="1">
      <alignment horizontal="left" indent="1"/>
    </xf>
    <xf numFmtId="0" fontId="115" fillId="37" borderId="72" xfId="0" applyFont="1" applyFill="1" applyBorder="1" applyAlignment="1">
      <alignment horizontal="right"/>
    </xf>
    <xf numFmtId="0" fontId="115" fillId="37" borderId="63" xfId="0" applyFont="1" applyFill="1" applyBorder="1" applyAlignment="1">
      <alignment horizontal="left"/>
    </xf>
    <xf numFmtId="3" fontId="114" fillId="37" borderId="65" xfId="0" applyNumberFormat="1" applyFont="1" applyFill="1" applyBorder="1" applyAlignment="1">
      <alignment horizontal="right"/>
    </xf>
    <xf numFmtId="3" fontId="115" fillId="37" borderId="74" xfId="0" applyNumberFormat="1" applyFont="1" applyFill="1" applyBorder="1" applyAlignment="1">
      <alignment horizontal="right"/>
    </xf>
    <xf numFmtId="3" fontId="114" fillId="37" borderId="66" xfId="0" applyNumberFormat="1" applyFont="1" applyFill="1" applyBorder="1" applyAlignment="1">
      <alignment horizontal="right"/>
    </xf>
    <xf numFmtId="3" fontId="115" fillId="37" borderId="75" xfId="0" applyNumberFormat="1" applyFont="1" applyFill="1" applyBorder="1" applyAlignment="1">
      <alignment horizontal="right"/>
    </xf>
    <xf numFmtId="0" fontId="115" fillId="37" borderId="72" xfId="0" applyFont="1" applyFill="1" applyBorder="1" applyAlignment="1">
      <alignment horizontal="left"/>
    </xf>
    <xf numFmtId="3" fontId="115" fillId="37" borderId="51" xfId="0" applyNumberFormat="1" applyFont="1" applyFill="1" applyBorder="1" applyAlignment="1">
      <alignment horizontal="right"/>
    </xf>
    <xf numFmtId="0" fontId="115" fillId="37" borderId="0" xfId="0" applyFont="1" applyFill="1" applyBorder="1" applyAlignment="1">
      <alignment horizontal="left"/>
    </xf>
    <xf numFmtId="0" fontId="115" fillId="37" borderId="0" xfId="0" applyFont="1" applyFill="1" applyBorder="1" applyAlignment="1">
      <alignment horizontal="right"/>
    </xf>
    <xf numFmtId="1" fontId="114" fillId="37" borderId="53" xfId="0" applyNumberFormat="1" applyFont="1" applyFill="1" applyBorder="1" applyAlignment="1">
      <alignment horizontal="center"/>
    </xf>
    <xf numFmtId="3" fontId="114" fillId="37" borderId="71" xfId="0" applyNumberFormat="1" applyFont="1" applyFill="1" applyBorder="1" applyAlignment="1">
      <alignment horizontal="right"/>
    </xf>
    <xf numFmtId="0" fontId="115" fillId="37" borderId="78" xfId="0" applyFont="1" applyFill="1" applyBorder="1" applyAlignment="1">
      <alignment horizontal="left"/>
    </xf>
    <xf numFmtId="0" fontId="115" fillId="37" borderId="0" xfId="424" applyFont="1" applyFill="1" applyBorder="1"/>
    <xf numFmtId="0" fontId="50" fillId="0" borderId="0" xfId="424" applyFont="1"/>
    <xf numFmtId="0" fontId="115" fillId="24" borderId="4" xfId="0" applyFont="1" applyFill="1" applyBorder="1"/>
    <xf numFmtId="0" fontId="115" fillId="24" borderId="4" xfId="0" applyFont="1" applyFill="1" applyBorder="1" applyAlignment="1">
      <alignment horizontal="center"/>
    </xf>
    <xf numFmtId="2" fontId="115" fillId="24" borderId="4" xfId="0" applyNumberFormat="1" applyFont="1" applyFill="1" applyBorder="1" applyAlignment="1">
      <alignment horizontal="center"/>
    </xf>
    <xf numFmtId="0" fontId="115" fillId="32" borderId="0" xfId="0" applyFont="1" applyFill="1" applyBorder="1"/>
    <xf numFmtId="0" fontId="115" fillId="24" borderId="0" xfId="0" applyFont="1" applyFill="1" applyBorder="1"/>
    <xf numFmtId="0" fontId="115" fillId="0" borderId="0" xfId="424" applyFont="1"/>
    <xf numFmtId="2" fontId="50" fillId="24" borderId="0" xfId="0" applyNumberFormat="1" applyFont="1" applyFill="1" applyBorder="1"/>
    <xf numFmtId="0" fontId="50" fillId="0" borderId="0" xfId="0" applyFont="1"/>
    <xf numFmtId="2" fontId="115" fillId="24" borderId="0" xfId="0" applyNumberFormat="1" applyFont="1" applyFill="1" applyBorder="1"/>
    <xf numFmtId="0" fontId="115" fillId="0" borderId="0" xfId="0" applyFont="1"/>
    <xf numFmtId="0" fontId="115" fillId="0" borderId="0" xfId="424" applyFont="1" applyBorder="1"/>
    <xf numFmtId="3" fontId="114" fillId="37" borderId="23" xfId="0" applyNumberFormat="1" applyFont="1" applyFill="1" applyBorder="1" applyAlignment="1">
      <alignment horizontal="center" vertical="center"/>
    </xf>
    <xf numFmtId="0" fontId="114" fillId="37" borderId="0" xfId="0" applyFont="1" applyFill="1" applyBorder="1" applyAlignment="1">
      <alignment vertical="center"/>
    </xf>
    <xf numFmtId="0" fontId="109" fillId="37" borderId="0" xfId="424" applyFont="1" applyFill="1" applyBorder="1" applyAlignment="1">
      <alignment vertical="center"/>
    </xf>
    <xf numFmtId="16" fontId="115" fillId="37" borderId="52" xfId="0" applyNumberFormat="1" applyFont="1" applyFill="1" applyBorder="1" applyAlignment="1">
      <alignment vertical="center"/>
    </xf>
    <xf numFmtId="16" fontId="115" fillId="37" borderId="53" xfId="0" applyNumberFormat="1" applyFont="1" applyFill="1" applyBorder="1" applyAlignment="1">
      <alignment vertical="center"/>
    </xf>
    <xf numFmtId="10" fontId="115" fillId="37" borderId="4" xfId="449" applyNumberFormat="1" applyFont="1" applyFill="1" applyBorder="1" applyAlignment="1">
      <alignment horizontal="center" vertical="center"/>
    </xf>
    <xf numFmtId="0" fontId="115" fillId="37" borderId="52" xfId="0" applyFont="1" applyFill="1" applyBorder="1" applyAlignment="1">
      <alignment vertical="center"/>
    </xf>
    <xf numFmtId="0" fontId="115" fillId="37" borderId="53" xfId="0" applyFont="1" applyFill="1" applyBorder="1" applyAlignment="1">
      <alignment vertical="center"/>
    </xf>
    <xf numFmtId="21" fontId="43" fillId="37" borderId="0" xfId="424" applyNumberFormat="1" applyFont="1" applyFill="1" applyBorder="1" applyAlignment="1">
      <alignment vertical="center"/>
    </xf>
    <xf numFmtId="16" fontId="109" fillId="37" borderId="0" xfId="424" applyNumberFormat="1" applyFont="1" applyFill="1" applyBorder="1" applyAlignment="1">
      <alignment horizontal="left" vertical="center"/>
    </xf>
    <xf numFmtId="0" fontId="109" fillId="37" borderId="0" xfId="424" applyFont="1" applyFill="1" applyBorder="1" applyAlignment="1">
      <alignment horizontal="left" vertical="center"/>
    </xf>
    <xf numFmtId="0" fontId="43" fillId="37" borderId="0" xfId="0" applyFont="1" applyFill="1" applyBorder="1" applyAlignment="1">
      <alignment vertical="center"/>
    </xf>
    <xf numFmtId="0" fontId="114" fillId="37" borderId="0" xfId="0" applyFont="1" applyFill="1" applyBorder="1" applyAlignment="1">
      <alignment horizontal="left" vertical="center"/>
    </xf>
    <xf numFmtId="0" fontId="43" fillId="37" borderId="0" xfId="424" applyFont="1" applyFill="1" applyBorder="1" applyAlignment="1">
      <alignment vertical="center"/>
    </xf>
    <xf numFmtId="0" fontId="43" fillId="37" borderId="0" xfId="424" applyFont="1" applyFill="1" applyBorder="1" applyAlignment="1">
      <alignment horizontal="left" vertical="center"/>
    </xf>
    <xf numFmtId="0" fontId="50" fillId="30" borderId="0" xfId="0" applyFont="1" applyFill="1"/>
    <xf numFmtId="3" fontId="50" fillId="30" borderId="0" xfId="0" applyNumberFormat="1" applyFont="1" applyFill="1"/>
    <xf numFmtId="0" fontId="116" fillId="0" borderId="0" xfId="0" applyFont="1"/>
    <xf numFmtId="3" fontId="116" fillId="0" borderId="0" xfId="0" applyNumberFormat="1" applyFont="1"/>
    <xf numFmtId="3" fontId="50" fillId="0" borderId="0" xfId="0" applyNumberFormat="1" applyFont="1"/>
    <xf numFmtId="0" fontId="117" fillId="0" borderId="0" xfId="0" applyFont="1"/>
    <xf numFmtId="3" fontId="117" fillId="0" borderId="0" xfId="0" applyNumberFormat="1" applyFont="1"/>
    <xf numFmtId="0" fontId="85" fillId="37" borderId="0" xfId="0" applyFont="1" applyFill="1" applyBorder="1" applyAlignment="1">
      <alignment horizontal="center"/>
    </xf>
    <xf numFmtId="14" fontId="84" fillId="0" borderId="0" xfId="0" applyNumberFormat="1" applyFont="1"/>
    <xf numFmtId="0" fontId="54" fillId="0" borderId="0" xfId="424" applyFont="1"/>
    <xf numFmtId="3" fontId="109" fillId="0" borderId="0" xfId="0" applyNumberFormat="1" applyFont="1"/>
    <xf numFmtId="4" fontId="0" fillId="0" borderId="22" xfId="0" applyNumberFormat="1" applyBorder="1"/>
    <xf numFmtId="0" fontId="0" fillId="41" borderId="0" xfId="0" applyFill="1"/>
    <xf numFmtId="0" fontId="44" fillId="30" borderId="19" xfId="0" applyFont="1" applyFill="1" applyBorder="1" applyAlignment="1">
      <alignment horizontal="center"/>
    </xf>
    <xf numFmtId="0" fontId="45" fillId="0" borderId="0" xfId="424" applyBorder="1" applyAlignment="1"/>
    <xf numFmtId="0" fontId="0" fillId="0" borderId="0" xfId="0" applyNumberFormat="1" applyFill="1" applyBorder="1"/>
    <xf numFmtId="0" fontId="120" fillId="39" borderId="0" xfId="0" applyFont="1" applyFill="1" applyAlignment="1">
      <alignment vertical="center"/>
    </xf>
    <xf numFmtId="1" fontId="120" fillId="39" borderId="0" xfId="0" applyNumberFormat="1" applyFont="1" applyFill="1" applyAlignment="1">
      <alignment vertical="center"/>
    </xf>
    <xf numFmtId="0" fontId="45" fillId="42" borderId="0" xfId="424" applyFont="1" applyFill="1" applyAlignment="1">
      <alignment horizontal="center"/>
    </xf>
    <xf numFmtId="0" fontId="53" fillId="0" borderId="0" xfId="0" applyFont="1"/>
    <xf numFmtId="177" fontId="0" fillId="0" borderId="0" xfId="0" applyNumberFormat="1"/>
    <xf numFmtId="178" fontId="0" fillId="0" borderId="0" xfId="0" applyNumberFormat="1"/>
    <xf numFmtId="179" fontId="45" fillId="0" borderId="0" xfId="424" applyNumberFormat="1"/>
    <xf numFmtId="180" fontId="0" fillId="0" borderId="0" xfId="0" applyNumberFormat="1"/>
    <xf numFmtId="0" fontId="0" fillId="0" borderId="81" xfId="0" applyBorder="1"/>
    <xf numFmtId="0" fontId="0" fillId="0" borderId="82" xfId="0" applyNumberFormat="1" applyFill="1" applyBorder="1"/>
    <xf numFmtId="0" fontId="0" fillId="0" borderId="83" xfId="0" applyBorder="1"/>
    <xf numFmtId="1" fontId="120" fillId="42" borderId="0" xfId="0" applyNumberFormat="1" applyFont="1" applyFill="1" applyAlignment="1">
      <alignment vertical="center"/>
    </xf>
    <xf numFmtId="1" fontId="120" fillId="43" borderId="0" xfId="0" applyNumberFormat="1" applyFont="1" applyFill="1" applyAlignment="1">
      <alignment vertical="center"/>
    </xf>
    <xf numFmtId="1" fontId="45" fillId="0" borderId="0" xfId="424" applyNumberFormat="1"/>
    <xf numFmtId="0" fontId="47" fillId="24" borderId="4" xfId="0" applyFont="1" applyFill="1" applyBorder="1" applyAlignment="1">
      <alignment horizontal="center"/>
    </xf>
    <xf numFmtId="176" fontId="47" fillId="32" borderId="4" xfId="0" applyNumberFormat="1" applyFont="1" applyFill="1" applyBorder="1" applyAlignment="1">
      <alignment horizontal="center"/>
    </xf>
    <xf numFmtId="0" fontId="114" fillId="37" borderId="75" xfId="0" applyFont="1" applyFill="1" applyBorder="1" applyAlignment="1">
      <alignment horizontal="left"/>
    </xf>
    <xf numFmtId="0" fontId="109" fillId="36" borderId="54" xfId="0" applyFont="1" applyFill="1" applyBorder="1" applyAlignment="1">
      <alignment horizontal="center" vertical="center"/>
    </xf>
    <xf numFmtId="0" fontId="118" fillId="37" borderId="0" xfId="0" applyFont="1" applyFill="1" applyBorder="1" applyAlignment="1">
      <alignment wrapText="1"/>
    </xf>
    <xf numFmtId="0" fontId="41" fillId="0" borderId="0" xfId="0" applyFont="1"/>
    <xf numFmtId="0" fontId="41" fillId="0" borderId="0" xfId="0" applyFont="1" applyAlignment="1">
      <alignment horizontal="center"/>
    </xf>
    <xf numFmtId="0" fontId="51" fillId="44" borderId="4" xfId="0" applyFont="1" applyFill="1" applyBorder="1" applyAlignment="1">
      <alignment horizontal="center"/>
    </xf>
    <xf numFmtId="0" fontId="51" fillId="0" borderId="4" xfId="0" applyFont="1" applyBorder="1" applyAlignment="1">
      <alignment horizontal="center"/>
    </xf>
    <xf numFmtId="0" fontId="51" fillId="0" borderId="52" xfId="0" applyFont="1" applyBorder="1" applyAlignment="1">
      <alignment horizontal="center"/>
    </xf>
    <xf numFmtId="0" fontId="51" fillId="0" borderId="53" xfId="0" applyFont="1" applyBorder="1" applyAlignment="1">
      <alignment horizontal="center"/>
    </xf>
    <xf numFmtId="0" fontId="51" fillId="0" borderId="4" xfId="0" applyFont="1" applyBorder="1"/>
    <xf numFmtId="3" fontId="51" fillId="0" borderId="4" xfId="0" applyNumberFormat="1" applyFont="1" applyFill="1" applyBorder="1" applyAlignment="1">
      <alignment horizontal="center"/>
    </xf>
    <xf numFmtId="3" fontId="51" fillId="0" borderId="4" xfId="0" applyNumberFormat="1" applyFont="1" applyBorder="1" applyAlignment="1">
      <alignment horizontal="center"/>
    </xf>
    <xf numFmtId="10" fontId="51" fillId="0" borderId="4" xfId="0" applyNumberFormat="1" applyFont="1" applyBorder="1" applyAlignment="1">
      <alignment horizontal="center"/>
    </xf>
    <xf numFmtId="3" fontId="51" fillId="0" borderId="52" xfId="0" applyNumberFormat="1" applyFont="1" applyFill="1" applyBorder="1" applyAlignment="1">
      <alignment horizontal="center"/>
    </xf>
    <xf numFmtId="0" fontId="109" fillId="0" borderId="0" xfId="424" applyFont="1" applyAlignment="1">
      <alignment horizontal="center"/>
    </xf>
    <xf numFmtId="4" fontId="45" fillId="0" borderId="0" xfId="424" applyNumberFormat="1" applyAlignment="1">
      <alignment horizontal="center"/>
    </xf>
    <xf numFmtId="14" fontId="109" fillId="0" borderId="0" xfId="424" applyNumberFormat="1" applyFont="1"/>
    <xf numFmtId="0" fontId="43" fillId="0" borderId="4" xfId="424" applyFont="1" applyBorder="1"/>
    <xf numFmtId="181" fontId="109" fillId="0" borderId="0" xfId="424" applyNumberFormat="1" applyFont="1"/>
    <xf numFmtId="0" fontId="109" fillId="0" borderId="23" xfId="424" applyFont="1" applyBorder="1"/>
    <xf numFmtId="0" fontId="124" fillId="0" borderId="0" xfId="424" applyFont="1"/>
    <xf numFmtId="14" fontId="125" fillId="0" borderId="0" xfId="0" applyNumberFormat="1" applyFont="1"/>
    <xf numFmtId="182" fontId="42" fillId="25" borderId="21" xfId="424" applyNumberFormat="1" applyFont="1" applyFill="1" applyBorder="1" applyAlignment="1">
      <alignment horizontal="center"/>
    </xf>
    <xf numFmtId="182" fontId="42" fillId="25" borderId="35" xfId="424" applyNumberFormat="1" applyFont="1" applyFill="1" applyBorder="1" applyAlignment="1">
      <alignment horizontal="center"/>
    </xf>
    <xf numFmtId="182" fontId="42" fillId="25" borderId="36" xfId="424" applyNumberFormat="1" applyFont="1" applyFill="1" applyBorder="1" applyAlignment="1">
      <alignment horizontal="center"/>
    </xf>
    <xf numFmtId="182" fontId="42" fillId="25" borderId="34" xfId="424" applyNumberFormat="1" applyFont="1" applyFill="1" applyBorder="1" applyAlignment="1">
      <alignment horizontal="center"/>
    </xf>
    <xf numFmtId="182" fontId="42" fillId="25" borderId="29" xfId="424" applyNumberFormat="1" applyFont="1" applyFill="1" applyBorder="1" applyAlignment="1">
      <alignment horizontal="center"/>
    </xf>
    <xf numFmtId="182" fontId="42" fillId="25" borderId="30" xfId="424" applyNumberFormat="1" applyFont="1" applyFill="1" applyBorder="1" applyAlignment="1">
      <alignment horizontal="center"/>
    </xf>
    <xf numFmtId="182" fontId="42" fillId="25" borderId="31" xfId="424" applyNumberFormat="1" applyFont="1" applyFill="1" applyBorder="1" applyAlignment="1">
      <alignment horizontal="center"/>
    </xf>
    <xf numFmtId="182" fontId="42" fillId="25" borderId="0" xfId="424" applyNumberFormat="1" applyFont="1" applyFill="1" applyBorder="1" applyAlignment="1">
      <alignment horizontal="center"/>
    </xf>
    <xf numFmtId="182" fontId="42" fillId="30" borderId="30" xfId="424" applyNumberFormat="1" applyFont="1" applyFill="1" applyBorder="1" applyAlignment="1">
      <alignment horizontal="center"/>
    </xf>
    <xf numFmtId="182" fontId="42" fillId="30" borderId="0" xfId="424" applyNumberFormat="1" applyFont="1" applyFill="1" applyBorder="1" applyAlignment="1">
      <alignment horizontal="center"/>
    </xf>
    <xf numFmtId="182" fontId="42" fillId="0" borderId="31" xfId="424" applyNumberFormat="1" applyFont="1" applyBorder="1" applyAlignment="1">
      <alignment horizontal="center"/>
    </xf>
    <xf numFmtId="4" fontId="42" fillId="0" borderId="19" xfId="0" applyNumberFormat="1" applyFont="1" applyBorder="1" applyAlignment="1">
      <alignment horizontal="center"/>
    </xf>
    <xf numFmtId="4" fontId="42" fillId="28" borderId="19" xfId="0" applyNumberFormat="1" applyFont="1" applyFill="1" applyBorder="1" applyAlignment="1">
      <alignment horizontal="center"/>
    </xf>
    <xf numFmtId="3" fontId="0" fillId="0" borderId="4" xfId="0" applyNumberFormat="1" applyBorder="1"/>
    <xf numFmtId="165" fontId="45" fillId="0" borderId="0" xfId="424" applyNumberFormat="1"/>
    <xf numFmtId="0" fontId="41" fillId="0" borderId="0" xfId="424" applyFont="1"/>
    <xf numFmtId="183" fontId="45" fillId="0" borderId="0" xfId="424" applyNumberFormat="1"/>
    <xf numFmtId="0" fontId="51" fillId="0" borderId="0" xfId="424" applyFont="1" applyAlignment="1"/>
    <xf numFmtId="4" fontId="72" fillId="0" borderId="0" xfId="0" applyNumberFormat="1" applyFont="1" applyAlignment="1">
      <alignment horizontal="right"/>
    </xf>
    <xf numFmtId="4" fontId="73" fillId="0" borderId="0" xfId="0" applyNumberFormat="1" applyFont="1"/>
    <xf numFmtId="0" fontId="47" fillId="26" borderId="17" xfId="0" applyFont="1" applyFill="1" applyBorder="1" applyAlignment="1">
      <alignment horizontal="right"/>
    </xf>
    <xf numFmtId="4" fontId="42" fillId="26" borderId="17" xfId="0" applyNumberFormat="1" applyFont="1" applyFill="1" applyBorder="1" applyAlignment="1">
      <alignment horizontal="center"/>
    </xf>
    <xf numFmtId="4" fontId="42" fillId="26" borderId="18" xfId="0" applyNumberFormat="1" applyFont="1" applyFill="1" applyBorder="1" applyAlignment="1">
      <alignment horizontal="center"/>
    </xf>
    <xf numFmtId="4" fontId="42" fillId="26" borderId="19" xfId="0" applyNumberFormat="1" applyFont="1" applyFill="1" applyBorder="1" applyAlignment="1">
      <alignment horizontal="center"/>
    </xf>
    <xf numFmtId="4" fontId="42" fillId="26" borderId="20" xfId="0" applyNumberFormat="1" applyFont="1" applyFill="1" applyBorder="1" applyAlignment="1">
      <alignment horizontal="center"/>
    </xf>
    <xf numFmtId="4" fontId="42" fillId="26" borderId="26" xfId="0" applyNumberFormat="1" applyFont="1" applyFill="1" applyBorder="1" applyAlignment="1">
      <alignment horizontal="center"/>
    </xf>
    <xf numFmtId="184" fontId="0" fillId="0" borderId="0" xfId="0" applyNumberFormat="1"/>
    <xf numFmtId="0" fontId="47" fillId="27" borderId="17" xfId="0" applyFont="1" applyFill="1" applyBorder="1" applyAlignment="1">
      <alignment horizontal="right"/>
    </xf>
    <xf numFmtId="4" fontId="42" fillId="27" borderId="23" xfId="0" applyNumberFormat="1" applyFont="1" applyFill="1" applyBorder="1" applyAlignment="1">
      <alignment horizontal="center"/>
    </xf>
    <xf numFmtId="4" fontId="41" fillId="0" borderId="0" xfId="0" applyNumberFormat="1" applyFont="1"/>
    <xf numFmtId="2" fontId="72" fillId="0" borderId="0" xfId="0" applyNumberFormat="1" applyFont="1"/>
    <xf numFmtId="0" fontId="0" fillId="0" borderId="0" xfId="0" applyNumberFormat="1" applyBorder="1"/>
    <xf numFmtId="0" fontId="42" fillId="24" borderId="23" xfId="0" applyFont="1" applyFill="1" applyBorder="1" applyAlignment="1">
      <alignment horizontal="center"/>
    </xf>
    <xf numFmtId="0" fontId="53" fillId="24" borderId="33" xfId="0" applyFont="1" applyFill="1" applyBorder="1" applyAlignment="1">
      <alignment horizontal="center"/>
    </xf>
    <xf numFmtId="3" fontId="126" fillId="0" borderId="0" xfId="424" applyNumberFormat="1" applyFont="1"/>
    <xf numFmtId="0" fontId="41" fillId="0" borderId="0" xfId="424" applyFont="1" applyAlignment="1">
      <alignment horizontal="center"/>
    </xf>
    <xf numFmtId="0" fontId="44" fillId="30" borderId="19" xfId="0" applyFont="1" applyFill="1" applyBorder="1" applyAlignment="1">
      <alignment horizontal="center"/>
    </xf>
    <xf numFmtId="0" fontId="44" fillId="26" borderId="17" xfId="0" applyFont="1" applyFill="1" applyBorder="1" applyAlignment="1">
      <alignment horizontal="center"/>
    </xf>
    <xf numFmtId="0" fontId="0" fillId="45" borderId="4" xfId="0" applyFill="1" applyBorder="1" applyAlignment="1">
      <alignment horizontal="center" vertical="center"/>
    </xf>
    <xf numFmtId="4" fontId="42" fillId="0" borderId="19" xfId="0" applyNumberFormat="1" applyFont="1" applyBorder="1" applyAlignment="1">
      <alignment horizontal="center"/>
    </xf>
    <xf numFmtId="4" fontId="42" fillId="28" borderId="19" xfId="0" applyNumberFormat="1" applyFont="1" applyFill="1" applyBorder="1" applyAlignment="1">
      <alignment horizontal="center"/>
    </xf>
    <xf numFmtId="0" fontId="41" fillId="42" borderId="0" xfId="424" applyFont="1" applyFill="1" applyAlignment="1">
      <alignment horizontal="center"/>
    </xf>
    <xf numFmtId="0" fontId="127" fillId="0" borderId="0" xfId="0" applyFont="1" applyAlignment="1">
      <alignment horizontal="center"/>
    </xf>
    <xf numFmtId="0" fontId="128" fillId="0" borderId="84" xfId="0" applyFont="1" applyBorder="1" applyAlignment="1">
      <alignment horizontal="center"/>
    </xf>
    <xf numFmtId="0" fontId="129" fillId="0" borderId="84" xfId="0" applyFont="1" applyBorder="1" applyAlignment="1">
      <alignment horizontal="center"/>
    </xf>
    <xf numFmtId="0" fontId="130" fillId="0" borderId="0" xfId="0" applyFont="1" applyAlignment="1">
      <alignment horizontal="center"/>
    </xf>
    <xf numFmtId="0" fontId="129" fillId="0" borderId="0" xfId="0" applyFont="1" applyAlignment="1">
      <alignment horizontal="center"/>
    </xf>
    <xf numFmtId="0" fontId="130" fillId="0" borderId="84" xfId="0" applyFont="1" applyBorder="1" applyAlignment="1">
      <alignment horizontal="center"/>
    </xf>
    <xf numFmtId="0" fontId="128" fillId="0" borderId="0" xfId="0" applyFont="1" applyAlignment="1">
      <alignment horizontal="center"/>
    </xf>
    <xf numFmtId="0" fontId="130" fillId="0" borderId="85" xfId="0" applyFont="1" applyBorder="1" applyAlignment="1">
      <alignment horizontal="center"/>
    </xf>
    <xf numFmtId="0" fontId="127" fillId="0" borderId="84" xfId="0" applyFont="1" applyBorder="1" applyAlignment="1">
      <alignment horizontal="center"/>
    </xf>
    <xf numFmtId="0" fontId="25" fillId="0" borderId="0" xfId="639"/>
    <xf numFmtId="0" fontId="133" fillId="0" borderId="0" xfId="639" applyFont="1"/>
    <xf numFmtId="0" fontId="134" fillId="49" borderId="44" xfId="639" applyFont="1" applyFill="1" applyBorder="1"/>
    <xf numFmtId="14" fontId="133" fillId="0" borderId="0" xfId="639" applyNumberFormat="1" applyFont="1"/>
    <xf numFmtId="185" fontId="51" fillId="0" borderId="4" xfId="0" applyNumberFormat="1" applyFont="1" applyFill="1" applyBorder="1" applyAlignment="1">
      <alignment horizontal="center"/>
    </xf>
    <xf numFmtId="165" fontId="115" fillId="37" borderId="65" xfId="0" applyNumberFormat="1" applyFont="1" applyFill="1" applyBorder="1" applyAlignment="1">
      <alignment horizontal="right"/>
    </xf>
    <xf numFmtId="165" fontId="115" fillId="37" borderId="67" xfId="0" applyNumberFormat="1" applyFont="1" applyFill="1" applyBorder="1" applyAlignment="1">
      <alignment horizontal="right"/>
    </xf>
    <xf numFmtId="186" fontId="45" fillId="0" borderId="0" xfId="443" applyNumberFormat="1" applyFont="1"/>
    <xf numFmtId="187" fontId="45" fillId="0" borderId="0" xfId="443" applyNumberFormat="1" applyFont="1"/>
    <xf numFmtId="0" fontId="0" fillId="42" borderId="0" xfId="0" applyFill="1"/>
    <xf numFmtId="171" fontId="0" fillId="0" borderId="0" xfId="0" applyNumberFormat="1"/>
    <xf numFmtId="0" fontId="109" fillId="37" borderId="0" xfId="0" applyFont="1" applyFill="1" applyBorder="1" applyAlignment="1">
      <alignment wrapText="1"/>
    </xf>
    <xf numFmtId="0" fontId="109" fillId="0" borderId="0" xfId="0" applyFont="1" applyAlignment="1">
      <alignment horizontal="center"/>
    </xf>
    <xf numFmtId="188" fontId="109" fillId="0" borderId="0" xfId="0" applyNumberFormat="1" applyFont="1" applyAlignment="1">
      <alignment horizontal="center"/>
    </xf>
    <xf numFmtId="0" fontId="109" fillId="0" borderId="0" xfId="424" applyFont="1" applyAlignment="1">
      <alignment horizontal="center"/>
    </xf>
    <xf numFmtId="176" fontId="109" fillId="0" borderId="0" xfId="424" applyNumberFormat="1" applyFont="1"/>
    <xf numFmtId="165" fontId="109" fillId="37" borderId="0" xfId="424" applyNumberFormat="1" applyFont="1" applyFill="1" applyBorder="1" applyAlignment="1">
      <alignment vertical="center"/>
    </xf>
    <xf numFmtId="10" fontId="45" fillId="0" borderId="0" xfId="443" applyNumberFormat="1" applyFont="1"/>
    <xf numFmtId="0" fontId="133" fillId="0" borderId="0" xfId="644" applyFont="1"/>
    <xf numFmtId="0" fontId="133" fillId="0" borderId="0" xfId="644" applyFont="1"/>
    <xf numFmtId="0" fontId="133" fillId="0" borderId="0" xfId="644" applyFont="1"/>
    <xf numFmtId="0" fontId="131" fillId="46" borderId="86" xfId="0" applyFont="1" applyFill="1" applyBorder="1" applyAlignment="1">
      <alignment horizontal="right" vertical="center" wrapText="1"/>
    </xf>
    <xf numFmtId="0" fontId="132" fillId="47" borderId="86" xfId="0" applyFont="1" applyFill="1" applyBorder="1" applyAlignment="1">
      <alignment horizontal="right" vertical="center" wrapText="1"/>
    </xf>
    <xf numFmtId="0" fontId="132" fillId="48" borderId="86" xfId="0" applyFont="1" applyFill="1" applyBorder="1" applyAlignment="1">
      <alignment horizontal="right" vertical="center" wrapText="1"/>
    </xf>
    <xf numFmtId="0" fontId="0" fillId="0" borderId="98" xfId="0" applyBorder="1"/>
    <xf numFmtId="0" fontId="131" fillId="46" borderId="87" xfId="0" applyFont="1" applyFill="1" applyBorder="1" applyAlignment="1">
      <alignment vertical="center" wrapText="1"/>
    </xf>
    <xf numFmtId="0" fontId="132" fillId="47" borderId="87" xfId="0" applyFont="1" applyFill="1" applyBorder="1" applyAlignment="1">
      <alignment vertical="center" wrapText="1"/>
    </xf>
    <xf numFmtId="0" fontId="132" fillId="48" borderId="87" xfId="0" applyFont="1" applyFill="1" applyBorder="1" applyAlignment="1">
      <alignment vertical="center" wrapText="1"/>
    </xf>
    <xf numFmtId="0" fontId="132" fillId="47" borderId="88" xfId="0" applyFont="1" applyFill="1" applyBorder="1" applyAlignment="1">
      <alignment vertical="center" wrapText="1"/>
    </xf>
    <xf numFmtId="0" fontId="132" fillId="47" borderId="89" xfId="0" applyFont="1" applyFill="1" applyBorder="1" applyAlignment="1">
      <alignment horizontal="right" vertical="center" wrapText="1"/>
    </xf>
    <xf numFmtId="0" fontId="0" fillId="0" borderId="99" xfId="0" applyBorder="1"/>
    <xf numFmtId="3" fontId="115" fillId="37" borderId="71" xfId="0" applyNumberFormat="1" applyFont="1" applyFill="1" applyBorder="1" applyAlignment="1">
      <alignment horizontal="right"/>
    </xf>
    <xf numFmtId="3" fontId="115" fillId="37" borderId="68" xfId="0" applyNumberFormat="1" applyFont="1" applyFill="1" applyBorder="1" applyAlignment="1">
      <alignment horizontal="right"/>
    </xf>
    <xf numFmtId="3" fontId="115" fillId="37" borderId="69" xfId="0" applyNumberFormat="1" applyFont="1" applyFill="1" applyBorder="1" applyAlignment="1">
      <alignment horizontal="right"/>
    </xf>
    <xf numFmtId="3" fontId="115" fillId="37" borderId="73" xfId="0" applyNumberFormat="1" applyFont="1" applyFill="1" applyBorder="1" applyAlignment="1">
      <alignment horizontal="right"/>
    </xf>
    <xf numFmtId="3" fontId="115" fillId="37" borderId="67" xfId="0" applyNumberFormat="1" applyFont="1" applyFill="1" applyBorder="1" applyAlignment="1">
      <alignment horizontal="right"/>
    </xf>
    <xf numFmtId="3" fontId="114" fillId="37" borderId="67" xfId="0" applyNumberFormat="1" applyFont="1" applyFill="1" applyBorder="1" applyAlignment="1">
      <alignment horizontal="right"/>
    </xf>
    <xf numFmtId="3" fontId="115" fillId="37" borderId="61" xfId="0" applyNumberFormat="1" applyFont="1" applyFill="1" applyBorder="1" applyAlignment="1">
      <alignment horizontal="right"/>
    </xf>
    <xf numFmtId="3" fontId="115" fillId="37" borderId="0" xfId="0" applyNumberFormat="1" applyFont="1" applyFill="1" applyBorder="1" applyAlignment="1">
      <alignment horizontal="right"/>
    </xf>
    <xf numFmtId="3" fontId="114" fillId="37" borderId="62" xfId="0" applyNumberFormat="1" applyFont="1" applyFill="1" applyBorder="1" applyAlignment="1">
      <alignment horizontal="right"/>
    </xf>
    <xf numFmtId="3" fontId="114" fillId="37" borderId="64" xfId="0" applyNumberFormat="1" applyFont="1" applyFill="1" applyBorder="1" applyAlignment="1">
      <alignment horizontal="right"/>
    </xf>
    <xf numFmtId="0" fontId="131" fillId="46" borderId="109" xfId="0" applyFont="1" applyFill="1" applyBorder="1" applyAlignment="1">
      <alignment vertical="center" wrapText="1"/>
    </xf>
    <xf numFmtId="0" fontId="131" fillId="46" borderId="110" xfId="0" applyFont="1" applyFill="1" applyBorder="1" applyAlignment="1">
      <alignment horizontal="right" vertical="center" wrapText="1"/>
    </xf>
    <xf numFmtId="0" fontId="131" fillId="46" borderId="111" xfId="0" applyFont="1" applyFill="1" applyBorder="1" applyAlignment="1">
      <alignment vertical="center" wrapText="1"/>
    </xf>
    <xf numFmtId="0" fontId="132" fillId="47" borderId="112" xfId="0" applyFont="1" applyFill="1" applyBorder="1" applyAlignment="1">
      <alignment vertical="center" wrapText="1"/>
    </xf>
    <xf numFmtId="0" fontId="132" fillId="47" borderId="113" xfId="0" applyFont="1" applyFill="1" applyBorder="1" applyAlignment="1">
      <alignment vertical="center" wrapText="1"/>
    </xf>
    <xf numFmtId="0" fontId="132" fillId="48" borderId="88" xfId="0" applyFont="1" applyFill="1" applyBorder="1" applyAlignment="1">
      <alignment vertical="center" wrapText="1"/>
    </xf>
    <xf numFmtId="0" fontId="132" fillId="48" borderId="89" xfId="0" applyFont="1" applyFill="1" applyBorder="1" applyAlignment="1">
      <alignment horizontal="right" vertical="center" wrapText="1"/>
    </xf>
    <xf numFmtId="0" fontId="132" fillId="48" borderId="113" xfId="0" applyFont="1" applyFill="1" applyBorder="1" applyAlignment="1">
      <alignment vertical="center" wrapText="1"/>
    </xf>
    <xf numFmtId="0" fontId="114" fillId="37" borderId="62" xfId="0" applyFont="1" applyFill="1" applyBorder="1" applyAlignment="1">
      <alignment horizontal="left"/>
    </xf>
    <xf numFmtId="0" fontId="114" fillId="37" borderId="52" xfId="0" applyFont="1" applyFill="1" applyBorder="1" applyAlignment="1">
      <alignment horizontal="center"/>
    </xf>
    <xf numFmtId="0" fontId="114" fillId="37" borderId="60" xfId="0" applyFont="1" applyFill="1" applyBorder="1" applyAlignment="1">
      <alignment horizontal="center"/>
    </xf>
    <xf numFmtId="0" fontId="114" fillId="37" borderId="53" xfId="0" applyFont="1" applyFill="1" applyBorder="1" applyAlignment="1">
      <alignment horizontal="center"/>
    </xf>
    <xf numFmtId="0" fontId="114" fillId="37" borderId="60" xfId="0" applyFont="1" applyFill="1" applyBorder="1" applyAlignment="1">
      <alignment horizontal="left"/>
    </xf>
    <xf numFmtId="0" fontId="50" fillId="0" borderId="0" xfId="644" applyFont="1" applyFill="1"/>
    <xf numFmtId="1" fontId="0" fillId="0" borderId="23" xfId="0" applyNumberFormat="1" applyBorder="1" applyAlignment="1">
      <alignment horizontal="center"/>
    </xf>
    <xf numFmtId="182" fontId="45" fillId="0" borderId="0" xfId="424" applyNumberFormat="1" applyAlignment="1">
      <alignment horizontal="center"/>
    </xf>
    <xf numFmtId="0" fontId="43" fillId="37" borderId="55" xfId="0" applyFont="1" applyFill="1" applyBorder="1" applyAlignment="1">
      <alignment vertical="center"/>
    </xf>
    <xf numFmtId="0" fontId="43" fillId="37" borderId="56" xfId="0" applyFont="1" applyFill="1" applyBorder="1" applyAlignment="1">
      <alignment vertical="center"/>
    </xf>
    <xf numFmtId="0" fontId="43" fillId="37" borderId="57" xfId="0" applyFont="1" applyFill="1" applyBorder="1" applyAlignment="1">
      <alignment vertical="center"/>
    </xf>
    <xf numFmtId="4" fontId="45" fillId="0" borderId="0" xfId="424" applyNumberFormat="1" applyAlignment="1">
      <alignment horizontal="center"/>
    </xf>
    <xf numFmtId="21" fontId="133" fillId="0" borderId="0" xfId="692" applyNumberFormat="1" applyFont="1"/>
    <xf numFmtId="0" fontId="136" fillId="51" borderId="109" xfId="0" applyFont="1" applyFill="1" applyBorder="1" applyAlignment="1">
      <alignment horizontal="center" vertical="center" wrapText="1"/>
    </xf>
    <xf numFmtId="0" fontId="136" fillId="51" borderId="110" xfId="0" applyFont="1" applyFill="1" applyBorder="1" applyAlignment="1">
      <alignment horizontal="center" vertical="center" wrapText="1"/>
    </xf>
    <xf numFmtId="0" fontId="136" fillId="51" borderId="111" xfId="0" applyFont="1" applyFill="1" applyBorder="1" applyAlignment="1">
      <alignment horizontal="center" vertical="center" wrapText="1"/>
    </xf>
    <xf numFmtId="0" fontId="131" fillId="46" borderId="112" xfId="0" applyFont="1" applyFill="1" applyBorder="1" applyAlignment="1">
      <alignment vertical="center" wrapText="1"/>
    </xf>
    <xf numFmtId="0" fontId="132" fillId="48" borderId="112" xfId="0" applyFont="1" applyFill="1" applyBorder="1" applyAlignment="1">
      <alignment vertical="center" wrapText="1"/>
    </xf>
    <xf numFmtId="4" fontId="45" fillId="0" borderId="0" xfId="424" applyNumberFormat="1" applyAlignment="1">
      <alignment horizontal="center"/>
    </xf>
    <xf numFmtId="0" fontId="42" fillId="24" borderId="33" xfId="0" applyFont="1" applyFill="1" applyBorder="1" applyAlignment="1">
      <alignment horizontal="center"/>
    </xf>
    <xf numFmtId="4" fontId="45" fillId="0" borderId="29" xfId="424" applyNumberFormat="1" applyBorder="1"/>
    <xf numFmtId="167" fontId="45" fillId="0" borderId="0" xfId="424" applyNumberFormat="1" applyAlignment="1">
      <alignment horizontal="center"/>
    </xf>
    <xf numFmtId="0" fontId="133" fillId="0" borderId="0" xfId="695" applyFont="1"/>
    <xf numFmtId="0" fontId="133" fillId="0" borderId="0" xfId="695" applyFont="1"/>
    <xf numFmtId="0" fontId="123" fillId="0" borderId="0" xfId="696" applyFont="1" applyAlignment="1">
      <alignment horizontal="center"/>
    </xf>
    <xf numFmtId="3" fontId="54" fillId="0" borderId="0" xfId="0" applyNumberFormat="1" applyFont="1"/>
    <xf numFmtId="10" fontId="45" fillId="0" borderId="0" xfId="424" applyNumberFormat="1"/>
    <xf numFmtId="0" fontId="133" fillId="0" borderId="0" xfId="700" applyFont="1"/>
    <xf numFmtId="0" fontId="133" fillId="0" borderId="0" xfId="700" applyFont="1"/>
    <xf numFmtId="0" fontId="133" fillId="0" borderId="0" xfId="700" applyFont="1"/>
    <xf numFmtId="0" fontId="133" fillId="0" borderId="0" xfId="700" applyFont="1"/>
    <xf numFmtId="0" fontId="133" fillId="0" borderId="0" xfId="700" applyFont="1"/>
    <xf numFmtId="0" fontId="133" fillId="0" borderId="0" xfId="700" applyFont="1"/>
    <xf numFmtId="2" fontId="152" fillId="24" borderId="0" xfId="0" applyNumberFormat="1" applyFont="1" applyFill="1" applyBorder="1"/>
    <xf numFmtId="0" fontId="0" fillId="0" borderId="43" xfId="0" applyBorder="1"/>
    <xf numFmtId="0" fontId="71" fillId="0" borderId="0" xfId="421" applyFont="1" applyAlignment="1" applyProtection="1">
      <alignment horizontal="center"/>
      <protection locked="0"/>
    </xf>
    <xf numFmtId="0" fontId="0" fillId="0" borderId="0" xfId="0" applyProtection="1">
      <protection locked="0"/>
    </xf>
    <xf numFmtId="0" fontId="92" fillId="0" borderId="0" xfId="0" applyFont="1" applyProtection="1">
      <protection locked="0"/>
    </xf>
    <xf numFmtId="0" fontId="123" fillId="0" borderId="0" xfId="696" applyFont="1" applyAlignment="1" applyProtection="1">
      <alignment horizontal="center"/>
    </xf>
    <xf numFmtId="0" fontId="41" fillId="0" borderId="0" xfId="0" applyFont="1" applyProtection="1">
      <protection locked="0"/>
    </xf>
    <xf numFmtId="0" fontId="133" fillId="0" borderId="0" xfId="702" applyFont="1"/>
    <xf numFmtId="0" fontId="5" fillId="0" borderId="0" xfId="702" applyNumberFormat="1"/>
    <xf numFmtId="0" fontId="5" fillId="0" borderId="0" xfId="772" applyNumberFormat="1"/>
    <xf numFmtId="0" fontId="5" fillId="0" borderId="0" xfId="772" applyNumberFormat="1"/>
    <xf numFmtId="0" fontId="5" fillId="0" borderId="0" xfId="772" applyNumberFormat="1"/>
    <xf numFmtId="0" fontId="134" fillId="49" borderId="44" xfId="772" applyFont="1" applyFill="1" applyBorder="1"/>
    <xf numFmtId="14" fontId="0" fillId="0" borderId="37" xfId="0" applyNumberFormat="1" applyBorder="1"/>
    <xf numFmtId="0" fontId="4" fillId="0" borderId="0" xfId="812" applyProtection="1">
      <protection locked="0"/>
    </xf>
    <xf numFmtId="14" fontId="4" fillId="0" borderId="0" xfId="812" applyNumberFormat="1" applyProtection="1">
      <protection locked="0"/>
    </xf>
    <xf numFmtId="0" fontId="0" fillId="0" borderId="41" xfId="0" applyBorder="1"/>
    <xf numFmtId="3" fontId="152" fillId="37" borderId="66" xfId="0" applyNumberFormat="1" applyFont="1" applyFill="1" applyBorder="1" applyAlignment="1">
      <alignment horizontal="right"/>
    </xf>
    <xf numFmtId="0" fontId="4" fillId="0" borderId="0" xfId="812"/>
    <xf numFmtId="14" fontId="4" fillId="0" borderId="0" xfId="812" applyNumberFormat="1"/>
    <xf numFmtId="1" fontId="152" fillId="37" borderId="71" xfId="0" applyNumberFormat="1" applyFont="1" applyFill="1" applyBorder="1" applyAlignment="1">
      <alignment horizontal="right"/>
    </xf>
    <xf numFmtId="166" fontId="0" fillId="0" borderId="0" xfId="0" applyNumberFormat="1"/>
    <xf numFmtId="1" fontId="115" fillId="37" borderId="71" xfId="0" applyNumberFormat="1" applyFont="1" applyFill="1" applyBorder="1" applyAlignment="1">
      <alignment horizontal="right"/>
    </xf>
    <xf numFmtId="3" fontId="115" fillId="37" borderId="76" xfId="0" applyNumberFormat="1" applyFont="1" applyFill="1" applyBorder="1" applyAlignment="1">
      <alignment horizontal="right"/>
    </xf>
    <xf numFmtId="3" fontId="115" fillId="37" borderId="77" xfId="0" applyNumberFormat="1" applyFont="1" applyFill="1" applyBorder="1" applyAlignment="1">
      <alignment horizontal="right"/>
    </xf>
    <xf numFmtId="3" fontId="115" fillId="37" borderId="66" xfId="0" applyNumberFormat="1" applyFont="1" applyFill="1" applyBorder="1" applyAlignment="1">
      <alignment horizontal="center"/>
    </xf>
    <xf numFmtId="3" fontId="114" fillId="37" borderId="73" xfId="0" applyNumberFormat="1" applyFont="1" applyFill="1" applyBorder="1" applyAlignment="1">
      <alignment horizontal="right"/>
    </xf>
    <xf numFmtId="3" fontId="115" fillId="37" borderId="30" xfId="0" applyNumberFormat="1" applyFont="1" applyFill="1" applyBorder="1" applyAlignment="1">
      <alignment horizontal="right"/>
    </xf>
    <xf numFmtId="0" fontId="3" fillId="0" borderId="0" xfId="813"/>
    <xf numFmtId="14" fontId="3" fillId="0" borderId="0" xfId="813" applyNumberFormat="1"/>
    <xf numFmtId="0" fontId="2" fillId="0" borderId="0" xfId="814"/>
    <xf numFmtId="14" fontId="2" fillId="0" borderId="0" xfId="814" applyNumberFormat="1"/>
    <xf numFmtId="0" fontId="133" fillId="0" borderId="0" xfId="814" applyFont="1"/>
    <xf numFmtId="14" fontId="133" fillId="0" borderId="0" xfId="814" applyNumberFormat="1" applyFont="1"/>
    <xf numFmtId="21" fontId="133" fillId="0" borderId="0" xfId="814" applyNumberFormat="1" applyFont="1"/>
    <xf numFmtId="0" fontId="124" fillId="24" borderId="0" xfId="0" applyFont="1" applyFill="1" applyBorder="1"/>
    <xf numFmtId="0" fontId="133" fillId="0" borderId="0" xfId="815" applyFont="1"/>
    <xf numFmtId="2" fontId="41" fillId="29" borderId="0" xfId="0" applyNumberFormat="1" applyFont="1" applyFill="1"/>
    <xf numFmtId="0" fontId="153" fillId="0" borderId="0" xfId="702" applyNumberFormat="1" applyFont="1"/>
    <xf numFmtId="0" fontId="133" fillId="0" borderId="0" xfId="815" applyFont="1"/>
    <xf numFmtId="0" fontId="133" fillId="0" borderId="0" xfId="815" applyFont="1"/>
    <xf numFmtId="172" fontId="0" fillId="41" borderId="0" xfId="0" applyNumberFormat="1" applyFill="1"/>
    <xf numFmtId="0" fontId="5" fillId="41" borderId="0" xfId="702" applyNumberFormat="1" applyFill="1"/>
    <xf numFmtId="0" fontId="153" fillId="41" borderId="0" xfId="702" applyNumberFormat="1" applyFont="1" applyFill="1"/>
    <xf numFmtId="0" fontId="5" fillId="41" borderId="0" xfId="772" applyNumberFormat="1" applyFill="1"/>
    <xf numFmtId="2" fontId="0" fillId="41" borderId="0" xfId="0" applyNumberFormat="1" applyFill="1" applyAlignment="1">
      <alignment horizontal="center"/>
    </xf>
    <xf numFmtId="179" fontId="0" fillId="41" borderId="0" xfId="0" applyNumberFormat="1" applyFill="1" applyAlignment="1">
      <alignment horizontal="center"/>
    </xf>
    <xf numFmtId="2" fontId="41" fillId="41" borderId="0" xfId="0" applyNumberFormat="1" applyFont="1" applyFill="1" applyAlignment="1">
      <alignment horizontal="center"/>
    </xf>
    <xf numFmtId="171" fontId="0" fillId="41" borderId="0" xfId="0" applyNumberFormat="1" applyFill="1"/>
    <xf numFmtId="0" fontId="133" fillId="41" borderId="0" xfId="700" applyFont="1" applyFill="1"/>
    <xf numFmtId="0" fontId="71" fillId="0" borderId="0" xfId="421" applyFont="1" applyAlignment="1" applyProtection="1">
      <alignment horizontal="center"/>
      <protection locked="0"/>
    </xf>
    <xf numFmtId="0" fontId="51" fillId="26" borderId="17" xfId="0" applyFont="1" applyFill="1" applyBorder="1" applyAlignment="1">
      <alignment horizontal="center"/>
    </xf>
    <xf numFmtId="0" fontId="51" fillId="26" borderId="20" xfId="0" applyFont="1" applyFill="1" applyBorder="1" applyAlignment="1">
      <alignment horizontal="center"/>
    </xf>
    <xf numFmtId="0" fontId="46" fillId="26" borderId="17" xfId="0" applyFont="1" applyFill="1" applyBorder="1" applyAlignment="1">
      <alignment horizontal="center"/>
    </xf>
    <xf numFmtId="0" fontId="46" fillId="26" borderId="20" xfId="0" applyFont="1" applyFill="1" applyBorder="1" applyAlignment="1">
      <alignment horizontal="center"/>
    </xf>
    <xf numFmtId="0" fontId="51" fillId="26" borderId="19" xfId="0" applyFont="1" applyFill="1" applyBorder="1" applyAlignment="1">
      <alignment horizontal="center"/>
    </xf>
    <xf numFmtId="0" fontId="0" fillId="26" borderId="20" xfId="0" applyFill="1" applyBorder="1" applyAlignment="1"/>
    <xf numFmtId="0" fontId="50" fillId="26" borderId="17" xfId="0" applyFont="1" applyFill="1" applyBorder="1" applyAlignment="1">
      <alignment horizontal="center"/>
    </xf>
    <xf numFmtId="0" fontId="50" fillId="26" borderId="20" xfId="0" applyFont="1" applyFill="1" applyBorder="1" applyAlignment="1">
      <alignment horizontal="center"/>
    </xf>
    <xf numFmtId="0" fontId="46" fillId="31" borderId="19" xfId="0" applyFont="1" applyFill="1" applyBorder="1" applyAlignment="1">
      <alignment horizontal="center"/>
    </xf>
    <xf numFmtId="0" fontId="0" fillId="0" borderId="20" xfId="0" applyBorder="1" applyAlignment="1"/>
    <xf numFmtId="0" fontId="46" fillId="29" borderId="17" xfId="0" applyFont="1" applyFill="1" applyBorder="1" applyAlignment="1">
      <alignment horizontal="center"/>
    </xf>
    <xf numFmtId="0" fontId="0" fillId="29" borderId="18" xfId="0" applyFill="1" applyBorder="1" applyAlignment="1"/>
    <xf numFmtId="0" fontId="46" fillId="31" borderId="26" xfId="0" applyFont="1" applyFill="1" applyBorder="1" applyAlignment="1">
      <alignment horizontal="center"/>
    </xf>
    <xf numFmtId="0" fontId="46" fillId="31" borderId="18" xfId="0" applyFont="1" applyFill="1" applyBorder="1" applyAlignment="1">
      <alignment horizontal="center"/>
    </xf>
    <xf numFmtId="0" fontId="45" fillId="29" borderId="26" xfId="0" applyFont="1" applyFill="1" applyBorder="1" applyAlignment="1">
      <alignment horizontal="center"/>
    </xf>
    <xf numFmtId="0" fontId="45" fillId="29" borderId="18" xfId="0" applyFont="1" applyFill="1" applyBorder="1" applyAlignment="1">
      <alignment horizontal="center"/>
    </xf>
    <xf numFmtId="0" fontId="46" fillId="31" borderId="17" xfId="0" applyFont="1" applyFill="1" applyBorder="1" applyAlignment="1">
      <alignment horizontal="center"/>
    </xf>
    <xf numFmtId="0" fontId="46" fillId="31" borderId="20" xfId="0" applyFont="1" applyFill="1" applyBorder="1" applyAlignment="1">
      <alignment horizontal="center"/>
    </xf>
    <xf numFmtId="0" fontId="0" fillId="31" borderId="18" xfId="0" applyFill="1" applyBorder="1" applyAlignment="1"/>
    <xf numFmtId="0" fontId="44" fillId="26" borderId="17" xfId="0" applyFont="1" applyFill="1" applyBorder="1" applyAlignment="1">
      <alignment horizontal="center"/>
    </xf>
    <xf numFmtId="0" fontId="44" fillId="26" borderId="19" xfId="0" applyFont="1" applyFill="1" applyBorder="1" applyAlignment="1">
      <alignment horizontal="center"/>
    </xf>
    <xf numFmtId="0" fontId="44" fillId="26" borderId="20" xfId="0" applyFont="1" applyFill="1" applyBorder="1" applyAlignment="1">
      <alignment horizontal="center"/>
    </xf>
    <xf numFmtId="0" fontId="0" fillId="31" borderId="19" xfId="0" applyFill="1" applyBorder="1" applyAlignment="1"/>
    <xf numFmtId="0" fontId="0" fillId="31" borderId="20" xfId="0" applyFill="1" applyBorder="1" applyAlignment="1"/>
    <xf numFmtId="0" fontId="44" fillId="30" borderId="19" xfId="0" applyFont="1" applyFill="1" applyBorder="1" applyAlignment="1">
      <alignment horizontal="center"/>
    </xf>
    <xf numFmtId="0" fontId="45" fillId="30" borderId="19" xfId="0" applyFont="1" applyFill="1" applyBorder="1" applyAlignment="1"/>
    <xf numFmtId="0" fontId="45" fillId="30" borderId="20" xfId="0" applyFont="1" applyFill="1" applyBorder="1" applyAlignment="1"/>
    <xf numFmtId="0" fontId="44" fillId="30" borderId="17" xfId="0" applyFont="1" applyFill="1" applyBorder="1" applyAlignment="1">
      <alignment horizontal="center"/>
    </xf>
    <xf numFmtId="0" fontId="45" fillId="0" borderId="20" xfId="0" applyFont="1" applyBorder="1" applyAlignment="1">
      <alignment horizontal="center"/>
    </xf>
    <xf numFmtId="0" fontId="44" fillId="30" borderId="20" xfId="0" applyFont="1" applyFill="1" applyBorder="1" applyAlignment="1">
      <alignment horizontal="center"/>
    </xf>
    <xf numFmtId="4" fontId="42" fillId="27" borderId="17" xfId="0" applyNumberFormat="1" applyFont="1" applyFill="1" applyBorder="1" applyAlignment="1">
      <alignment horizontal="center"/>
    </xf>
    <xf numFmtId="4" fontId="42" fillId="27" borderId="19" xfId="0" applyNumberFormat="1" applyFont="1" applyFill="1" applyBorder="1" applyAlignment="1">
      <alignment horizontal="center"/>
    </xf>
    <xf numFmtId="4" fontId="42" fillId="28" borderId="17" xfId="0" applyNumberFormat="1" applyFont="1" applyFill="1" applyBorder="1" applyAlignment="1">
      <alignment horizontal="center"/>
    </xf>
    <xf numFmtId="4" fontId="42" fillId="28" borderId="19" xfId="0" applyNumberFormat="1" applyFont="1" applyFill="1" applyBorder="1" applyAlignment="1">
      <alignment horizontal="center"/>
    </xf>
    <xf numFmtId="4" fontId="42" fillId="28" borderId="20" xfId="0" applyNumberFormat="1" applyFont="1" applyFill="1" applyBorder="1" applyAlignment="1">
      <alignment horizontal="center"/>
    </xf>
    <xf numFmtId="0" fontId="52" fillId="0" borderId="17" xfId="0" applyFont="1" applyBorder="1" applyAlignment="1">
      <alignment horizontal="center"/>
    </xf>
    <xf numFmtId="0" fontId="52" fillId="0" borderId="19" xfId="0" applyFont="1" applyBorder="1" applyAlignment="1">
      <alignment horizontal="center"/>
    </xf>
    <xf numFmtId="0" fontId="52" fillId="0" borderId="20" xfId="0" applyFont="1" applyBorder="1" applyAlignment="1">
      <alignment horizontal="center"/>
    </xf>
    <xf numFmtId="4" fontId="42" fillId="27" borderId="20" xfId="0" applyNumberFormat="1" applyFont="1" applyFill="1" applyBorder="1" applyAlignment="1">
      <alignment horizontal="center"/>
    </xf>
    <xf numFmtId="4" fontId="42" fillId="0" borderId="17" xfId="0" applyNumberFormat="1" applyFont="1" applyBorder="1" applyAlignment="1">
      <alignment horizontal="center"/>
    </xf>
    <xf numFmtId="4" fontId="42" fillId="0" borderId="19" xfId="0" applyNumberFormat="1" applyFont="1" applyBorder="1" applyAlignment="1">
      <alignment horizontal="center"/>
    </xf>
    <xf numFmtId="4" fontId="42" fillId="0" borderId="20" xfId="0" applyNumberFormat="1" applyFont="1" applyBorder="1" applyAlignment="1">
      <alignment horizontal="center"/>
    </xf>
    <xf numFmtId="4" fontId="42" fillId="27" borderId="18" xfId="0" applyNumberFormat="1" applyFont="1" applyFill="1" applyBorder="1" applyAlignment="1">
      <alignment horizontal="center"/>
    </xf>
    <xf numFmtId="4" fontId="42" fillId="27" borderId="26" xfId="0" applyNumberFormat="1" applyFont="1" applyFill="1" applyBorder="1" applyAlignment="1">
      <alignment horizontal="center"/>
    </xf>
    <xf numFmtId="0" fontId="52" fillId="27" borderId="19" xfId="0" applyFont="1" applyFill="1" applyBorder="1" applyAlignment="1">
      <alignment horizontal="center"/>
    </xf>
    <xf numFmtId="0" fontId="52" fillId="27" borderId="20" xfId="0" applyFont="1" applyFill="1" applyBorder="1" applyAlignment="1">
      <alignment horizontal="center"/>
    </xf>
    <xf numFmtId="0" fontId="52" fillId="27" borderId="17" xfId="0" applyFont="1" applyFill="1" applyBorder="1" applyAlignment="1">
      <alignment horizontal="center"/>
    </xf>
    <xf numFmtId="164" fontId="90" fillId="0" borderId="0" xfId="0" applyNumberFormat="1" applyFont="1" applyAlignment="1">
      <alignment horizontal="left"/>
    </xf>
    <xf numFmtId="164" fontId="89" fillId="0" borderId="0" xfId="0" applyNumberFormat="1" applyFont="1" applyAlignment="1"/>
    <xf numFmtId="49" fontId="124" fillId="0" borderId="21" xfId="0" applyNumberFormat="1" applyFont="1" applyBorder="1" applyAlignment="1">
      <alignment horizontal="center" vertical="center"/>
    </xf>
    <xf numFmtId="49" fontId="124" fillId="0" borderId="33" xfId="0" applyNumberFormat="1" applyFont="1" applyBorder="1" applyAlignment="1">
      <alignment horizontal="center" vertical="center"/>
    </xf>
    <xf numFmtId="49" fontId="124" fillId="0" borderId="12" xfId="0" applyNumberFormat="1" applyFont="1" applyBorder="1" applyAlignment="1">
      <alignment horizontal="center" vertical="center"/>
    </xf>
    <xf numFmtId="49" fontId="124" fillId="0" borderId="15" xfId="0" applyNumberFormat="1" applyFont="1" applyBorder="1" applyAlignment="1">
      <alignment horizontal="center" vertical="center"/>
    </xf>
    <xf numFmtId="0" fontId="114" fillId="36" borderId="79" xfId="0" applyFont="1" applyFill="1" applyBorder="1" applyAlignment="1">
      <alignment horizontal="center" vertical="center"/>
    </xf>
    <xf numFmtId="0" fontId="114" fillId="36" borderId="60" xfId="0" applyFont="1" applyFill="1" applyBorder="1" applyAlignment="1">
      <alignment horizontal="center" vertical="center"/>
    </xf>
    <xf numFmtId="0" fontId="115" fillId="36" borderId="80" xfId="0" applyFont="1" applyFill="1" applyBorder="1" applyAlignment="1">
      <alignment horizontal="center" vertical="center"/>
    </xf>
    <xf numFmtId="0" fontId="51" fillId="36" borderId="79" xfId="0" applyFont="1" applyFill="1" applyBorder="1" applyAlignment="1">
      <alignment horizontal="center" vertical="center"/>
    </xf>
    <xf numFmtId="0" fontId="51" fillId="36" borderId="60" xfId="0" applyFont="1" applyFill="1" applyBorder="1" applyAlignment="1">
      <alignment horizontal="center" vertical="center"/>
    </xf>
    <xf numFmtId="0" fontId="51" fillId="36" borderId="80" xfId="0" applyFont="1" applyFill="1" applyBorder="1" applyAlignment="1">
      <alignment horizontal="center" vertical="center"/>
    </xf>
    <xf numFmtId="0" fontId="114" fillId="37" borderId="60" xfId="0" applyFont="1" applyFill="1" applyBorder="1" applyAlignment="1">
      <alignment horizontal="left"/>
    </xf>
    <xf numFmtId="0" fontId="114" fillId="37" borderId="53" xfId="0" applyFont="1" applyFill="1" applyBorder="1" applyAlignment="1">
      <alignment horizontal="left"/>
    </xf>
    <xf numFmtId="0" fontId="115" fillId="24" borderId="79" xfId="0" applyFont="1" applyFill="1" applyBorder="1" applyAlignment="1">
      <alignment horizontal="center"/>
    </xf>
    <xf numFmtId="0" fontId="115" fillId="24" borderId="60" xfId="0" applyFont="1" applyFill="1" applyBorder="1" applyAlignment="1">
      <alignment horizontal="center"/>
    </xf>
    <xf numFmtId="0" fontId="115" fillId="24" borderId="53" xfId="0" applyFont="1" applyFill="1" applyBorder="1" applyAlignment="1">
      <alignment horizontal="center"/>
    </xf>
    <xf numFmtId="0" fontId="114" fillId="24" borderId="54" xfId="0" applyFont="1" applyFill="1" applyBorder="1" applyAlignment="1">
      <alignment horizontal="center"/>
    </xf>
    <xf numFmtId="0" fontId="114" fillId="36" borderId="79" xfId="424" applyFont="1" applyFill="1" applyBorder="1" applyAlignment="1">
      <alignment horizontal="center" vertical="center"/>
    </xf>
    <xf numFmtId="0" fontId="114" fillId="36" borderId="60" xfId="424" applyFont="1" applyFill="1" applyBorder="1" applyAlignment="1">
      <alignment horizontal="center" vertical="center"/>
    </xf>
    <xf numFmtId="0" fontId="114" fillId="36" borderId="80" xfId="424" applyFont="1" applyFill="1" applyBorder="1" applyAlignment="1">
      <alignment horizontal="center" vertical="center"/>
    </xf>
    <xf numFmtId="0" fontId="110" fillId="40" borderId="21" xfId="0" applyFont="1" applyFill="1" applyBorder="1" applyAlignment="1">
      <alignment horizontal="center" vertical="center"/>
    </xf>
    <xf numFmtId="0" fontId="110" fillId="40" borderId="34" xfId="0" applyFont="1" applyFill="1" applyBorder="1" applyAlignment="1">
      <alignment horizontal="center" vertical="center"/>
    </xf>
    <xf numFmtId="0" fontId="110" fillId="40" borderId="33" xfId="0" applyFont="1" applyFill="1" applyBorder="1" applyAlignment="1">
      <alignment horizontal="center" vertical="center"/>
    </xf>
    <xf numFmtId="0" fontId="110" fillId="40" borderId="29" xfId="0" applyFont="1" applyFill="1" applyBorder="1" applyAlignment="1">
      <alignment horizontal="center" vertical="center"/>
    </xf>
    <xf numFmtId="0" fontId="110" fillId="40" borderId="0" xfId="0" applyFont="1" applyFill="1" applyBorder="1" applyAlignment="1">
      <alignment horizontal="center" vertical="center"/>
    </xf>
    <xf numFmtId="0" fontId="110" fillId="40" borderId="32" xfId="0" applyFont="1" applyFill="1" applyBorder="1" applyAlignment="1">
      <alignment horizontal="center" vertical="center"/>
    </xf>
    <xf numFmtId="0" fontId="110" fillId="40" borderId="58" xfId="0" applyFont="1" applyFill="1" applyBorder="1" applyAlignment="1">
      <alignment horizontal="center" vertical="center"/>
    </xf>
    <xf numFmtId="0" fontId="110" fillId="40" borderId="54" xfId="0" applyFont="1" applyFill="1" applyBorder="1" applyAlignment="1">
      <alignment horizontal="center" vertical="center"/>
    </xf>
    <xf numFmtId="0" fontId="110" fillId="40" borderId="59" xfId="0" applyFont="1" applyFill="1" applyBorder="1" applyAlignment="1">
      <alignment horizontal="center" vertical="center"/>
    </xf>
    <xf numFmtId="0" fontId="114" fillId="37" borderId="52" xfId="0" applyFont="1" applyFill="1" applyBorder="1" applyAlignment="1">
      <alignment horizontal="center"/>
    </xf>
    <xf numFmtId="0" fontId="114" fillId="37" borderId="60" xfId="0" applyFont="1" applyFill="1" applyBorder="1" applyAlignment="1">
      <alignment horizontal="center"/>
    </xf>
    <xf numFmtId="0" fontId="114" fillId="37" borderId="53" xfId="0" applyFont="1" applyFill="1" applyBorder="1" applyAlignment="1">
      <alignment horizontal="center"/>
    </xf>
    <xf numFmtId="164" fontId="114" fillId="36" borderId="60" xfId="0" applyNumberFormat="1" applyFont="1" applyFill="1" applyBorder="1" applyAlignment="1">
      <alignment horizontal="center" vertical="center"/>
    </xf>
    <xf numFmtId="164" fontId="114" fillId="36" borderId="80" xfId="0" applyNumberFormat="1" applyFont="1" applyFill="1" applyBorder="1" applyAlignment="1">
      <alignment horizontal="center" vertical="center"/>
    </xf>
    <xf numFmtId="0" fontId="114" fillId="36" borderId="58" xfId="0" applyFont="1" applyFill="1" applyBorder="1" applyAlignment="1">
      <alignment horizontal="center" vertical="center"/>
    </xf>
    <xf numFmtId="0" fontId="114" fillId="36" borderId="54" xfId="0" applyFont="1" applyFill="1" applyBorder="1" applyAlignment="1">
      <alignment horizontal="center" vertical="center"/>
    </xf>
    <xf numFmtId="0" fontId="115" fillId="36" borderId="54" xfId="0" applyFont="1" applyFill="1" applyBorder="1" applyAlignment="1">
      <alignment horizontal="center" vertical="center"/>
    </xf>
    <xf numFmtId="0" fontId="109" fillId="24" borderId="79" xfId="0" applyFont="1" applyFill="1" applyBorder="1" applyAlignment="1">
      <alignment horizontal="center"/>
    </xf>
    <xf numFmtId="0" fontId="109" fillId="24" borderId="60" xfId="0" applyFont="1" applyFill="1" applyBorder="1" applyAlignment="1">
      <alignment horizontal="center"/>
    </xf>
    <xf numFmtId="0" fontId="109" fillId="24" borderId="53" xfId="0" applyFont="1" applyFill="1" applyBorder="1" applyAlignment="1">
      <alignment horizontal="center"/>
    </xf>
    <xf numFmtId="0" fontId="109" fillId="0" borderId="0" xfId="424" applyFont="1" applyAlignment="1">
      <alignment horizontal="center"/>
    </xf>
    <xf numFmtId="0" fontId="43" fillId="36" borderId="79" xfId="424" applyFont="1" applyFill="1" applyBorder="1" applyAlignment="1">
      <alignment horizontal="center" vertical="center"/>
    </xf>
    <xf numFmtId="0" fontId="43" fillId="36" borderId="60" xfId="424" applyFont="1" applyFill="1" applyBorder="1" applyAlignment="1">
      <alignment horizontal="center" vertical="center"/>
    </xf>
    <xf numFmtId="0" fontId="43" fillId="36" borderId="80" xfId="424" applyFont="1" applyFill="1" applyBorder="1" applyAlignment="1">
      <alignment horizontal="center" vertical="center"/>
    </xf>
    <xf numFmtId="0" fontId="114" fillId="36" borderId="80" xfId="0" applyFont="1" applyFill="1" applyBorder="1" applyAlignment="1">
      <alignment horizontal="center" vertical="center"/>
    </xf>
    <xf numFmtId="0" fontId="119" fillId="37" borderId="52" xfId="424" applyFont="1" applyFill="1" applyBorder="1" applyAlignment="1">
      <alignment horizontal="center" vertical="center" wrapText="1"/>
    </xf>
    <xf numFmtId="0" fontId="119" fillId="37" borderId="60" xfId="424" applyFont="1" applyFill="1" applyBorder="1" applyAlignment="1">
      <alignment horizontal="center" vertical="center" wrapText="1"/>
    </xf>
    <xf numFmtId="0" fontId="119" fillId="37" borderId="53" xfId="424" applyFont="1" applyFill="1" applyBorder="1" applyAlignment="1">
      <alignment horizontal="center" vertical="center" wrapText="1"/>
    </xf>
    <xf numFmtId="0" fontId="41" fillId="37" borderId="12" xfId="424" applyFont="1" applyFill="1" applyBorder="1" applyAlignment="1">
      <alignment horizontal="right"/>
    </xf>
    <xf numFmtId="0" fontId="41" fillId="37" borderId="16" xfId="424" applyFont="1" applyFill="1" applyBorder="1" applyAlignment="1">
      <alignment horizontal="right"/>
    </xf>
    <xf numFmtId="0" fontId="41" fillId="37" borderId="15" xfId="424" applyFont="1" applyFill="1" applyBorder="1" applyAlignment="1">
      <alignment horizontal="right"/>
    </xf>
    <xf numFmtId="0" fontId="110" fillId="40" borderId="21" xfId="424" applyFont="1" applyFill="1" applyBorder="1" applyAlignment="1">
      <alignment horizontal="center" vertical="center"/>
    </xf>
    <xf numFmtId="0" fontId="110" fillId="40" borderId="34" xfId="424" applyFont="1" applyFill="1" applyBorder="1" applyAlignment="1">
      <alignment horizontal="center" vertical="center"/>
    </xf>
    <xf numFmtId="0" fontId="110" fillId="40" borderId="33" xfId="424" applyFont="1" applyFill="1" applyBorder="1" applyAlignment="1">
      <alignment horizontal="center" vertical="center"/>
    </xf>
    <xf numFmtId="0" fontId="110" fillId="40" borderId="29" xfId="424" applyFont="1" applyFill="1" applyBorder="1" applyAlignment="1">
      <alignment horizontal="center" vertical="center"/>
    </xf>
    <xf numFmtId="0" fontId="110" fillId="40" borderId="0" xfId="424" applyFont="1" applyFill="1" applyBorder="1" applyAlignment="1">
      <alignment horizontal="center" vertical="center"/>
    </xf>
    <xf numFmtId="0" fontId="110" fillId="40" borderId="32" xfId="424" applyFont="1" applyFill="1" applyBorder="1" applyAlignment="1">
      <alignment horizontal="center" vertical="center"/>
    </xf>
    <xf numFmtId="0" fontId="110" fillId="40" borderId="58" xfId="424" applyFont="1" applyFill="1" applyBorder="1" applyAlignment="1">
      <alignment horizontal="center" vertical="center"/>
    </xf>
    <xf numFmtId="0" fontId="110" fillId="40" borderId="54" xfId="424" applyFont="1" applyFill="1" applyBorder="1" applyAlignment="1">
      <alignment horizontal="center" vertical="center"/>
    </xf>
    <xf numFmtId="0" fontId="110" fillId="40" borderId="59" xfId="424" applyFont="1" applyFill="1" applyBorder="1" applyAlignment="1">
      <alignment horizontal="center" vertical="center"/>
    </xf>
    <xf numFmtId="0" fontId="43" fillId="36" borderId="58" xfId="424" applyFont="1" applyFill="1" applyBorder="1" applyAlignment="1">
      <alignment horizontal="center" vertical="center"/>
    </xf>
    <xf numFmtId="0" fontId="43" fillId="36" borderId="54" xfId="424" applyFont="1" applyFill="1" applyBorder="1" applyAlignment="1">
      <alignment horizontal="center" vertical="center"/>
    </xf>
    <xf numFmtId="0" fontId="109" fillId="36" borderId="54" xfId="424" applyFont="1" applyFill="1" applyBorder="1" applyAlignment="1">
      <alignment horizontal="center" vertical="center"/>
    </xf>
    <xf numFmtId="0" fontId="43" fillId="0" borderId="4" xfId="424" applyFont="1" applyBorder="1" applyAlignment="1">
      <alignment horizontal="center"/>
    </xf>
    <xf numFmtId="0" fontId="43" fillId="0" borderId="0" xfId="424" applyFont="1" applyAlignment="1">
      <alignment horizontal="center"/>
    </xf>
    <xf numFmtId="0" fontId="43" fillId="0" borderId="17" xfId="424" applyFont="1" applyBorder="1" applyAlignment="1">
      <alignment horizontal="center"/>
    </xf>
    <xf numFmtId="0" fontId="43" fillId="0" borderId="20" xfId="424" applyFont="1" applyBorder="1" applyAlignment="1">
      <alignment horizontal="center"/>
    </xf>
    <xf numFmtId="0" fontId="114" fillId="37" borderId="56" xfId="594" applyFont="1" applyFill="1" applyBorder="1" applyAlignment="1">
      <alignment horizontal="left" vertical="top" wrapText="1"/>
    </xf>
    <xf numFmtId="0" fontId="114" fillId="37" borderId="0" xfId="594" applyFont="1" applyFill="1" applyBorder="1" applyAlignment="1">
      <alignment horizontal="left" vertical="top" wrapText="1"/>
    </xf>
    <xf numFmtId="0" fontId="114" fillId="37" borderId="54" xfId="594" applyFont="1" applyFill="1" applyBorder="1" applyAlignment="1">
      <alignment horizontal="left" vertical="top" wrapText="1"/>
    </xf>
    <xf numFmtId="0" fontId="136" fillId="51" borderId="93" xfId="0" applyFont="1" applyFill="1" applyBorder="1" applyAlignment="1">
      <alignment horizontal="center" vertical="center" wrapText="1"/>
    </xf>
    <xf numFmtId="0" fontId="136" fillId="51" borderId="94" xfId="0" applyFont="1" applyFill="1" applyBorder="1" applyAlignment="1">
      <alignment horizontal="center" vertical="center" wrapText="1"/>
    </xf>
    <xf numFmtId="0" fontId="136" fillId="51" borderId="95" xfId="0" applyFont="1" applyFill="1" applyBorder="1" applyAlignment="1">
      <alignment horizontal="center" vertical="center" wrapText="1"/>
    </xf>
    <xf numFmtId="0" fontId="136" fillId="51" borderId="96" xfId="0" applyFont="1" applyFill="1" applyBorder="1" applyAlignment="1">
      <alignment horizontal="center" vertical="center" wrapText="1"/>
    </xf>
    <xf numFmtId="0" fontId="136" fillId="51" borderId="91" xfId="0" applyFont="1" applyFill="1" applyBorder="1" applyAlignment="1">
      <alignment horizontal="center" vertical="center" wrapText="1"/>
    </xf>
    <xf numFmtId="0" fontId="136" fillId="51" borderId="92" xfId="0" applyFont="1" applyFill="1" applyBorder="1" applyAlignment="1">
      <alignment horizontal="center" vertical="center" wrapText="1"/>
    </xf>
    <xf numFmtId="0" fontId="136" fillId="51" borderId="90" xfId="0" applyFont="1" applyFill="1" applyBorder="1" applyAlignment="1">
      <alignment horizontal="center" vertical="center" wrapText="1"/>
    </xf>
    <xf numFmtId="0" fontId="136" fillId="51" borderId="97" xfId="0" applyFont="1" applyFill="1" applyBorder="1" applyAlignment="1">
      <alignment horizontal="center" vertical="center" wrapText="1"/>
    </xf>
    <xf numFmtId="4" fontId="41" fillId="41" borderId="0" xfId="0" applyNumberFormat="1" applyFont="1" applyFill="1" applyAlignment="1">
      <alignment horizontal="center" textRotation="90"/>
    </xf>
    <xf numFmtId="0" fontId="135" fillId="50" borderId="31" xfId="0" applyFont="1" applyFill="1" applyBorder="1" applyAlignment="1">
      <alignment horizontal="center"/>
    </xf>
    <xf numFmtId="0" fontId="135" fillId="50" borderId="0" xfId="0" applyFont="1" applyFill="1" applyBorder="1" applyAlignment="1">
      <alignment horizontal="center"/>
    </xf>
    <xf numFmtId="0" fontId="44" fillId="30" borderId="17" xfId="424" applyFont="1" applyFill="1" applyBorder="1" applyAlignment="1">
      <alignment horizontal="center"/>
    </xf>
    <xf numFmtId="0" fontId="44" fillId="30" borderId="19" xfId="424" applyFont="1" applyFill="1" applyBorder="1" applyAlignment="1">
      <alignment horizontal="center"/>
    </xf>
    <xf numFmtId="0" fontId="44" fillId="30" borderId="20" xfId="424" applyFont="1" applyFill="1" applyBorder="1" applyAlignment="1">
      <alignment horizontal="center"/>
    </xf>
    <xf numFmtId="0" fontId="46" fillId="31" borderId="26" xfId="424" applyFont="1" applyFill="1" applyBorder="1" applyAlignment="1">
      <alignment horizontal="center"/>
    </xf>
    <xf numFmtId="0" fontId="46" fillId="31" borderId="20" xfId="424" applyFont="1" applyFill="1" applyBorder="1" applyAlignment="1">
      <alignment horizontal="center"/>
    </xf>
    <xf numFmtId="0" fontId="46" fillId="31" borderId="18" xfId="424" applyFont="1" applyFill="1" applyBorder="1" applyAlignment="1">
      <alignment horizontal="center"/>
    </xf>
    <xf numFmtId="0" fontId="46" fillId="31" borderId="17" xfId="424" applyFont="1" applyFill="1" applyBorder="1" applyAlignment="1">
      <alignment horizontal="center"/>
    </xf>
    <xf numFmtId="0" fontId="46" fillId="31" borderId="19" xfId="424" applyFont="1" applyFill="1" applyBorder="1" applyAlignment="1">
      <alignment horizontal="center"/>
    </xf>
    <xf numFmtId="0" fontId="45" fillId="31" borderId="0" xfId="424" applyFill="1" applyAlignment="1">
      <alignment horizontal="center"/>
    </xf>
    <xf numFmtId="0" fontId="46" fillId="29" borderId="26" xfId="424" applyFont="1" applyFill="1" applyBorder="1" applyAlignment="1">
      <alignment horizontal="center"/>
    </xf>
    <xf numFmtId="0" fontId="45" fillId="29" borderId="18" xfId="424" applyFill="1" applyBorder="1" applyAlignment="1"/>
    <xf numFmtId="0" fontId="45" fillId="0" borderId="20" xfId="424" applyFont="1" applyBorder="1" applyAlignment="1">
      <alignment horizontal="center"/>
    </xf>
    <xf numFmtId="0" fontId="46" fillId="29" borderId="17" xfId="424" applyFont="1" applyFill="1" applyBorder="1" applyAlignment="1">
      <alignment horizontal="center"/>
    </xf>
    <xf numFmtId="0" fontId="45" fillId="0" borderId="20" xfId="424" applyBorder="1" applyAlignment="1"/>
    <xf numFmtId="0" fontId="45" fillId="31" borderId="20" xfId="424" applyFill="1" applyBorder="1" applyAlignment="1"/>
    <xf numFmtId="0" fontId="45" fillId="31" borderId="19" xfId="424" applyFill="1" applyBorder="1" applyAlignment="1"/>
    <xf numFmtId="0" fontId="45" fillId="31" borderId="18" xfId="424" applyFill="1" applyBorder="1" applyAlignment="1"/>
    <xf numFmtId="0" fontId="45" fillId="30" borderId="19" xfId="424" applyFont="1" applyFill="1" applyBorder="1" applyAlignment="1"/>
    <xf numFmtId="0" fontId="45" fillId="30" borderId="20" xfId="424" applyFont="1" applyFill="1" applyBorder="1" applyAlignment="1"/>
    <xf numFmtId="4" fontId="45" fillId="0" borderId="0" xfId="424" applyNumberFormat="1" applyAlignment="1">
      <alignment horizontal="center"/>
    </xf>
    <xf numFmtId="0" fontId="45" fillId="29" borderId="20" xfId="424" applyFill="1" applyBorder="1" applyAlignment="1"/>
    <xf numFmtId="0" fontId="51" fillId="0" borderId="0" xfId="424" applyFont="1" applyAlignment="1">
      <alignment horizontal="center"/>
    </xf>
  </cellXfs>
  <cellStyles count="816">
    <cellStyle name="20% - Énfasis1" xfId="1" builtinId="30" customBuiltin="1"/>
    <cellStyle name="20% - Énfasis1 10" xfId="2"/>
    <cellStyle name="20% - Énfasis1 11" xfId="3"/>
    <cellStyle name="20% - Énfasis1 12" xfId="4"/>
    <cellStyle name="20% - Énfasis1 13" xfId="559"/>
    <cellStyle name="20% - Énfasis1 14" xfId="665"/>
    <cellStyle name="20% - Énfasis1 14 2" xfId="787"/>
    <cellStyle name="20% - Énfasis1 15" xfId="704"/>
    <cellStyle name="20% - Énfasis1 2" xfId="5"/>
    <cellStyle name="20% - Énfasis1 3" xfId="6"/>
    <cellStyle name="20% - Énfasis1 4" xfId="7"/>
    <cellStyle name="20% - Énfasis1 5" xfId="8"/>
    <cellStyle name="20% - Énfasis1 6" xfId="9"/>
    <cellStyle name="20% - Énfasis1 7" xfId="10"/>
    <cellStyle name="20% - Énfasis1 8" xfId="11"/>
    <cellStyle name="20% - Énfasis1 9" xfId="12"/>
    <cellStyle name="20% - Énfasis2" xfId="13" builtinId="34" customBuiltin="1"/>
    <cellStyle name="20% - Énfasis2 10" xfId="14"/>
    <cellStyle name="20% - Énfasis2 11" xfId="15"/>
    <cellStyle name="20% - Énfasis2 12" xfId="16"/>
    <cellStyle name="20% - Énfasis2 13" xfId="560"/>
    <cellStyle name="20% - Énfasis2 14" xfId="669"/>
    <cellStyle name="20% - Énfasis2 14 2" xfId="789"/>
    <cellStyle name="20% - Énfasis2 15" xfId="705"/>
    <cellStyle name="20% - Énfasis2 2" xfId="17"/>
    <cellStyle name="20% - Énfasis2 3" xfId="18"/>
    <cellStyle name="20% - Énfasis2 4" xfId="19"/>
    <cellStyle name="20% - Énfasis2 5" xfId="20"/>
    <cellStyle name="20% - Énfasis2 6" xfId="21"/>
    <cellStyle name="20% - Énfasis2 7" xfId="22"/>
    <cellStyle name="20% - Énfasis2 8" xfId="23"/>
    <cellStyle name="20% - Énfasis2 9" xfId="24"/>
    <cellStyle name="20% - Énfasis3" xfId="25" builtinId="38" customBuiltin="1"/>
    <cellStyle name="20% - Énfasis3 10" xfId="26"/>
    <cellStyle name="20% - Énfasis3 11" xfId="27"/>
    <cellStyle name="20% - Énfasis3 12" xfId="28"/>
    <cellStyle name="20% - Énfasis3 13" xfId="561"/>
    <cellStyle name="20% - Énfasis3 14" xfId="673"/>
    <cellStyle name="20% - Énfasis3 14 2" xfId="791"/>
    <cellStyle name="20% - Énfasis3 15" xfId="706"/>
    <cellStyle name="20% - Énfasis3 2" xfId="29"/>
    <cellStyle name="20% - Énfasis3 3" xfId="30"/>
    <cellStyle name="20% - Énfasis3 4" xfId="31"/>
    <cellStyle name="20% - Énfasis3 5" xfId="32"/>
    <cellStyle name="20% - Énfasis3 6" xfId="33"/>
    <cellStyle name="20% - Énfasis3 7" xfId="34"/>
    <cellStyle name="20% - Énfasis3 8" xfId="35"/>
    <cellStyle name="20% - Énfasis3 9" xfId="36"/>
    <cellStyle name="20% - Énfasis4" xfId="37" builtinId="42" customBuiltin="1"/>
    <cellStyle name="20% - Énfasis4 10" xfId="38"/>
    <cellStyle name="20% - Énfasis4 11" xfId="39"/>
    <cellStyle name="20% - Énfasis4 12" xfId="40"/>
    <cellStyle name="20% - Énfasis4 13" xfId="562"/>
    <cellStyle name="20% - Énfasis4 14" xfId="677"/>
    <cellStyle name="20% - Énfasis4 14 2" xfId="793"/>
    <cellStyle name="20% - Énfasis4 15" xfId="707"/>
    <cellStyle name="20% - Énfasis4 2" xfId="41"/>
    <cellStyle name="20% - Énfasis4 3" xfId="42"/>
    <cellStyle name="20% - Énfasis4 4" xfId="43"/>
    <cellStyle name="20% - Énfasis4 5" xfId="44"/>
    <cellStyle name="20% - Énfasis4 6" xfId="45"/>
    <cellStyle name="20% - Énfasis4 7" xfId="46"/>
    <cellStyle name="20% - Énfasis4 8" xfId="47"/>
    <cellStyle name="20% - Énfasis4 9" xfId="48"/>
    <cellStyle name="20% - Énfasis5" xfId="49" builtinId="46" customBuiltin="1"/>
    <cellStyle name="20% - Énfasis5 10" xfId="50"/>
    <cellStyle name="20% - Énfasis5 11" xfId="51"/>
    <cellStyle name="20% - Énfasis5 12" xfId="52"/>
    <cellStyle name="20% - Énfasis5 13" xfId="563"/>
    <cellStyle name="20% - Énfasis5 14" xfId="681"/>
    <cellStyle name="20% - Énfasis5 14 2" xfId="795"/>
    <cellStyle name="20% - Énfasis5 15" xfId="708"/>
    <cellStyle name="20% - Énfasis5 2" xfId="53"/>
    <cellStyle name="20% - Énfasis5 3" xfId="54"/>
    <cellStyle name="20% - Énfasis5 4" xfId="55"/>
    <cellStyle name="20% - Énfasis5 5" xfId="56"/>
    <cellStyle name="20% - Énfasis5 6" xfId="57"/>
    <cellStyle name="20% - Énfasis5 7" xfId="58"/>
    <cellStyle name="20% - Énfasis5 8" xfId="59"/>
    <cellStyle name="20% - Énfasis5 9" xfId="60"/>
    <cellStyle name="20% - Énfasis6" xfId="61" builtinId="50" customBuiltin="1"/>
    <cellStyle name="20% - Énfasis6 10" xfId="62"/>
    <cellStyle name="20% - Énfasis6 11" xfId="63"/>
    <cellStyle name="20% - Énfasis6 12" xfId="64"/>
    <cellStyle name="20% - Énfasis6 13" xfId="564"/>
    <cellStyle name="20% - Énfasis6 14" xfId="685"/>
    <cellStyle name="20% - Énfasis6 14 2" xfId="797"/>
    <cellStyle name="20% - Énfasis6 15" xfId="709"/>
    <cellStyle name="20% - Énfasis6 2" xfId="65"/>
    <cellStyle name="20% - Énfasis6 3" xfId="66"/>
    <cellStyle name="20% - Énfasis6 4" xfId="67"/>
    <cellStyle name="20% - Énfasis6 5" xfId="68"/>
    <cellStyle name="20% - Énfasis6 6" xfId="69"/>
    <cellStyle name="20% - Énfasis6 7" xfId="70"/>
    <cellStyle name="20% - Énfasis6 8" xfId="71"/>
    <cellStyle name="20% - Énfasis6 9" xfId="72"/>
    <cellStyle name="40% - Énfasis1" xfId="73" builtinId="31" customBuiltin="1"/>
    <cellStyle name="40% - Énfasis1 10" xfId="74"/>
    <cellStyle name="40% - Énfasis1 11" xfId="75"/>
    <cellStyle name="40% - Énfasis1 12" xfId="76"/>
    <cellStyle name="40% - Énfasis1 13" xfId="565"/>
    <cellStyle name="40% - Énfasis1 14" xfId="666"/>
    <cellStyle name="40% - Énfasis1 14 2" xfId="788"/>
    <cellStyle name="40% - Énfasis1 15" xfId="710"/>
    <cellStyle name="40% - Énfasis1 2" xfId="77"/>
    <cellStyle name="40% - Énfasis1 3" xfId="78"/>
    <cellStyle name="40% - Énfasis1 4" xfId="79"/>
    <cellStyle name="40% - Énfasis1 5" xfId="80"/>
    <cellStyle name="40% - Énfasis1 6" xfId="81"/>
    <cellStyle name="40% - Énfasis1 7" xfId="82"/>
    <cellStyle name="40% - Énfasis1 8" xfId="83"/>
    <cellStyle name="40% - Énfasis1 9" xfId="84"/>
    <cellStyle name="40% - Énfasis2" xfId="85" builtinId="35" customBuiltin="1"/>
    <cellStyle name="40% - Énfasis2 10" xfId="86"/>
    <cellStyle name="40% - Énfasis2 11" xfId="87"/>
    <cellStyle name="40% - Énfasis2 12" xfId="88"/>
    <cellStyle name="40% - Énfasis2 13" xfId="566"/>
    <cellStyle name="40% - Énfasis2 14" xfId="670"/>
    <cellStyle name="40% - Énfasis2 14 2" xfId="790"/>
    <cellStyle name="40% - Énfasis2 15" xfId="711"/>
    <cellStyle name="40% - Énfasis2 2" xfId="89"/>
    <cellStyle name="40% - Énfasis2 3" xfId="90"/>
    <cellStyle name="40% - Énfasis2 4" xfId="91"/>
    <cellStyle name="40% - Énfasis2 5" xfId="92"/>
    <cellStyle name="40% - Énfasis2 6" xfId="93"/>
    <cellStyle name="40% - Énfasis2 7" xfId="94"/>
    <cellStyle name="40% - Énfasis2 8" xfId="95"/>
    <cellStyle name="40% - Énfasis2 9" xfId="96"/>
    <cellStyle name="40% - Énfasis3" xfId="97" builtinId="39" customBuiltin="1"/>
    <cellStyle name="40% - Énfasis3 10" xfId="98"/>
    <cellStyle name="40% - Énfasis3 11" xfId="99"/>
    <cellStyle name="40% - Énfasis3 12" xfId="100"/>
    <cellStyle name="40% - Énfasis3 13" xfId="567"/>
    <cellStyle name="40% - Énfasis3 14" xfId="674"/>
    <cellStyle name="40% - Énfasis3 14 2" xfId="792"/>
    <cellStyle name="40% - Énfasis3 15" xfId="712"/>
    <cellStyle name="40% - Énfasis3 2" xfId="101"/>
    <cellStyle name="40% - Énfasis3 3" xfId="102"/>
    <cellStyle name="40% - Énfasis3 4" xfId="103"/>
    <cellStyle name="40% - Énfasis3 5" xfId="104"/>
    <cellStyle name="40% - Énfasis3 6" xfId="105"/>
    <cellStyle name="40% - Énfasis3 7" xfId="106"/>
    <cellStyle name="40% - Énfasis3 8" xfId="107"/>
    <cellStyle name="40% - Énfasis3 9" xfId="108"/>
    <cellStyle name="40% - Énfasis4" xfId="109" builtinId="43" customBuiltin="1"/>
    <cellStyle name="40% - Énfasis4 10" xfId="110"/>
    <cellStyle name="40% - Énfasis4 11" xfId="111"/>
    <cellStyle name="40% - Énfasis4 12" xfId="112"/>
    <cellStyle name="40% - Énfasis4 13" xfId="568"/>
    <cellStyle name="40% - Énfasis4 14" xfId="678"/>
    <cellStyle name="40% - Énfasis4 14 2" xfId="794"/>
    <cellStyle name="40% - Énfasis4 15" xfId="713"/>
    <cellStyle name="40% - Énfasis4 2" xfId="113"/>
    <cellStyle name="40% - Énfasis4 3" xfId="114"/>
    <cellStyle name="40% - Énfasis4 4" xfId="115"/>
    <cellStyle name="40% - Énfasis4 5" xfId="116"/>
    <cellStyle name="40% - Énfasis4 6" xfId="117"/>
    <cellStyle name="40% - Énfasis4 7" xfId="118"/>
    <cellStyle name="40% - Énfasis4 8" xfId="119"/>
    <cellStyle name="40% - Énfasis4 9" xfId="120"/>
    <cellStyle name="40% - Énfasis5" xfId="121" builtinId="47" customBuiltin="1"/>
    <cellStyle name="40% - Énfasis5 10" xfId="122"/>
    <cellStyle name="40% - Énfasis5 11" xfId="123"/>
    <cellStyle name="40% - Énfasis5 12" xfId="124"/>
    <cellStyle name="40% - Énfasis5 13" xfId="569"/>
    <cellStyle name="40% - Énfasis5 14" xfId="682"/>
    <cellStyle name="40% - Énfasis5 14 2" xfId="796"/>
    <cellStyle name="40% - Énfasis5 15" xfId="714"/>
    <cellStyle name="40% - Énfasis5 2" xfId="125"/>
    <cellStyle name="40% - Énfasis5 3" xfId="126"/>
    <cellStyle name="40% - Énfasis5 4" xfId="127"/>
    <cellStyle name="40% - Énfasis5 5" xfId="128"/>
    <cellStyle name="40% - Énfasis5 6" xfId="129"/>
    <cellStyle name="40% - Énfasis5 7" xfId="130"/>
    <cellStyle name="40% - Énfasis5 8" xfId="131"/>
    <cellStyle name="40% - Énfasis5 9" xfId="132"/>
    <cellStyle name="40% - Énfasis6" xfId="133" builtinId="51" customBuiltin="1"/>
    <cellStyle name="40% - Énfasis6 10" xfId="134"/>
    <cellStyle name="40% - Énfasis6 11" xfId="135"/>
    <cellStyle name="40% - Énfasis6 12" xfId="136"/>
    <cellStyle name="40% - Énfasis6 13" xfId="570"/>
    <cellStyle name="40% - Énfasis6 14" xfId="686"/>
    <cellStyle name="40% - Énfasis6 14 2" xfId="798"/>
    <cellStyle name="40% - Énfasis6 15" xfId="715"/>
    <cellStyle name="40% - Énfasis6 2" xfId="137"/>
    <cellStyle name="40% - Énfasis6 3" xfId="138"/>
    <cellStyle name="40% - Énfasis6 4" xfId="139"/>
    <cellStyle name="40% - Énfasis6 5" xfId="140"/>
    <cellStyle name="40% - Énfasis6 6" xfId="141"/>
    <cellStyle name="40% - Énfasis6 7" xfId="142"/>
    <cellStyle name="40% - Énfasis6 8" xfId="143"/>
    <cellStyle name="40% - Énfasis6 9" xfId="144"/>
    <cellStyle name="60% - Énfasis1" xfId="145" builtinId="32" customBuiltin="1"/>
    <cellStyle name="60% - Énfasis1 10" xfId="146"/>
    <cellStyle name="60% - Énfasis1 11" xfId="147"/>
    <cellStyle name="60% - Énfasis1 12" xfId="148"/>
    <cellStyle name="60% - Énfasis1 13" xfId="571"/>
    <cellStyle name="60% - Énfasis1 14" xfId="667"/>
    <cellStyle name="60% - Énfasis1 15" xfId="716"/>
    <cellStyle name="60% - Énfasis1 2" xfId="149"/>
    <cellStyle name="60% - Énfasis1 3" xfId="150"/>
    <cellStyle name="60% - Énfasis1 4" xfId="151"/>
    <cellStyle name="60% - Énfasis1 5" xfId="152"/>
    <cellStyle name="60% - Énfasis1 6" xfId="153"/>
    <cellStyle name="60% - Énfasis1 7" xfId="154"/>
    <cellStyle name="60% - Énfasis1 8" xfId="155"/>
    <cellStyle name="60% - Énfasis1 9" xfId="156"/>
    <cellStyle name="60% - Énfasis2" xfId="157" builtinId="36" customBuiltin="1"/>
    <cellStyle name="60% - Énfasis2 10" xfId="158"/>
    <cellStyle name="60% - Énfasis2 11" xfId="159"/>
    <cellStyle name="60% - Énfasis2 12" xfId="160"/>
    <cellStyle name="60% - Énfasis2 13" xfId="572"/>
    <cellStyle name="60% - Énfasis2 14" xfId="671"/>
    <cellStyle name="60% - Énfasis2 15" xfId="717"/>
    <cellStyle name="60% - Énfasis2 2" xfId="161"/>
    <cellStyle name="60% - Énfasis2 3" xfId="162"/>
    <cellStyle name="60% - Énfasis2 4" xfId="163"/>
    <cellStyle name="60% - Énfasis2 5" xfId="164"/>
    <cellStyle name="60% - Énfasis2 6" xfId="165"/>
    <cellStyle name="60% - Énfasis2 7" xfId="166"/>
    <cellStyle name="60% - Énfasis2 8" xfId="167"/>
    <cellStyle name="60% - Énfasis2 9" xfId="168"/>
    <cellStyle name="60% - Énfasis3" xfId="169" builtinId="40" customBuiltin="1"/>
    <cellStyle name="60% - Énfasis3 10" xfId="170"/>
    <cellStyle name="60% - Énfasis3 11" xfId="171"/>
    <cellStyle name="60% - Énfasis3 12" xfId="172"/>
    <cellStyle name="60% - Énfasis3 13" xfId="573"/>
    <cellStyle name="60% - Énfasis3 14" xfId="675"/>
    <cellStyle name="60% - Énfasis3 15" xfId="718"/>
    <cellStyle name="60% - Énfasis3 2" xfId="173"/>
    <cellStyle name="60% - Énfasis3 3" xfId="174"/>
    <cellStyle name="60% - Énfasis3 4" xfId="175"/>
    <cellStyle name="60% - Énfasis3 5" xfId="176"/>
    <cellStyle name="60% - Énfasis3 6" xfId="177"/>
    <cellStyle name="60% - Énfasis3 7" xfId="178"/>
    <cellStyle name="60% - Énfasis3 8" xfId="179"/>
    <cellStyle name="60% - Énfasis3 9" xfId="180"/>
    <cellStyle name="60% - Énfasis4" xfId="181" builtinId="44" customBuiltin="1"/>
    <cellStyle name="60% - Énfasis4 10" xfId="182"/>
    <cellStyle name="60% - Énfasis4 11" xfId="183"/>
    <cellStyle name="60% - Énfasis4 12" xfId="184"/>
    <cellStyle name="60% - Énfasis4 13" xfId="574"/>
    <cellStyle name="60% - Énfasis4 14" xfId="679"/>
    <cellStyle name="60% - Énfasis4 15" xfId="719"/>
    <cellStyle name="60% - Énfasis4 2" xfId="185"/>
    <cellStyle name="60% - Énfasis4 3" xfId="186"/>
    <cellStyle name="60% - Énfasis4 4" xfId="187"/>
    <cellStyle name="60% - Énfasis4 5" xfId="188"/>
    <cellStyle name="60% - Énfasis4 6" xfId="189"/>
    <cellStyle name="60% - Énfasis4 7" xfId="190"/>
    <cellStyle name="60% - Énfasis4 8" xfId="191"/>
    <cellStyle name="60% - Énfasis4 9" xfId="192"/>
    <cellStyle name="60% - Énfasis5" xfId="193" builtinId="48" customBuiltin="1"/>
    <cellStyle name="60% - Énfasis5 10" xfId="194"/>
    <cellStyle name="60% - Énfasis5 11" xfId="195"/>
    <cellStyle name="60% - Énfasis5 12" xfId="196"/>
    <cellStyle name="60% - Énfasis5 13" xfId="575"/>
    <cellStyle name="60% - Énfasis5 14" xfId="683"/>
    <cellStyle name="60% - Énfasis5 15" xfId="720"/>
    <cellStyle name="60% - Énfasis5 2" xfId="197"/>
    <cellStyle name="60% - Énfasis5 3" xfId="198"/>
    <cellStyle name="60% - Énfasis5 4" xfId="199"/>
    <cellStyle name="60% - Énfasis5 5" xfId="200"/>
    <cellStyle name="60% - Énfasis5 6" xfId="201"/>
    <cellStyle name="60% - Énfasis5 7" xfId="202"/>
    <cellStyle name="60% - Énfasis5 8" xfId="203"/>
    <cellStyle name="60% - Énfasis5 9" xfId="204"/>
    <cellStyle name="60% - Énfasis6" xfId="205" builtinId="52" customBuiltin="1"/>
    <cellStyle name="60% - Énfasis6 10" xfId="206"/>
    <cellStyle name="60% - Énfasis6 11" xfId="207"/>
    <cellStyle name="60% - Énfasis6 12" xfId="208"/>
    <cellStyle name="60% - Énfasis6 13" xfId="576"/>
    <cellStyle name="60% - Énfasis6 14" xfId="687"/>
    <cellStyle name="60% - Énfasis6 15" xfId="721"/>
    <cellStyle name="60% - Énfasis6 2" xfId="209"/>
    <cellStyle name="60% - Énfasis6 3" xfId="210"/>
    <cellStyle name="60% - Énfasis6 4" xfId="211"/>
    <cellStyle name="60% - Énfasis6 5" xfId="212"/>
    <cellStyle name="60% - Énfasis6 6" xfId="213"/>
    <cellStyle name="60% - Énfasis6 7" xfId="214"/>
    <cellStyle name="60% - Énfasis6 8" xfId="215"/>
    <cellStyle name="60% - Énfasis6 9" xfId="216"/>
    <cellStyle name="Buena" xfId="217" builtinId="26" customBuiltin="1"/>
    <cellStyle name="Buena 10" xfId="218"/>
    <cellStyle name="Buena 11" xfId="219"/>
    <cellStyle name="Buena 12" xfId="220"/>
    <cellStyle name="Buena 13" xfId="577"/>
    <cellStyle name="Buena 14" xfId="652"/>
    <cellStyle name="Buena 15" xfId="722"/>
    <cellStyle name="Buena 2" xfId="221"/>
    <cellStyle name="Buena 3" xfId="222"/>
    <cellStyle name="Buena 4" xfId="223"/>
    <cellStyle name="Buena 5" xfId="224"/>
    <cellStyle name="Buena 6" xfId="225"/>
    <cellStyle name="Buena 7" xfId="226"/>
    <cellStyle name="Buena 8" xfId="227"/>
    <cellStyle name="Buena 9" xfId="228"/>
    <cellStyle name="Cálculo" xfId="229" builtinId="22" customBuiltin="1"/>
    <cellStyle name="Cálculo 10" xfId="230"/>
    <cellStyle name="Cálculo 11" xfId="231"/>
    <cellStyle name="Cálculo 12" xfId="232"/>
    <cellStyle name="Cálculo 13" xfId="578"/>
    <cellStyle name="Cálculo 14" xfId="657"/>
    <cellStyle name="Cálculo 15" xfId="723"/>
    <cellStyle name="Cálculo 2" xfId="233"/>
    <cellStyle name="Cálculo 3" xfId="234"/>
    <cellStyle name="Cálculo 4" xfId="235"/>
    <cellStyle name="Cálculo 5" xfId="236"/>
    <cellStyle name="Cálculo 6" xfId="237"/>
    <cellStyle name="Cálculo 7" xfId="238"/>
    <cellStyle name="Cálculo 8" xfId="239"/>
    <cellStyle name="Cálculo 9" xfId="240"/>
    <cellStyle name="Celda de comprobación" xfId="241" builtinId="23" customBuiltin="1"/>
    <cellStyle name="Celda de comprobación 10" xfId="242"/>
    <cellStyle name="Celda de comprobación 11" xfId="243"/>
    <cellStyle name="Celda de comprobación 12" xfId="244"/>
    <cellStyle name="Celda de comprobación 13" xfId="579"/>
    <cellStyle name="Celda de comprobación 14" xfId="659"/>
    <cellStyle name="Celda de comprobación 15" xfId="724"/>
    <cellStyle name="Celda de comprobación 2" xfId="245"/>
    <cellStyle name="Celda de comprobación 3" xfId="246"/>
    <cellStyle name="Celda de comprobación 4" xfId="247"/>
    <cellStyle name="Celda de comprobación 5" xfId="248"/>
    <cellStyle name="Celda de comprobación 6" xfId="249"/>
    <cellStyle name="Celda de comprobación 7" xfId="250"/>
    <cellStyle name="Celda de comprobación 8" xfId="251"/>
    <cellStyle name="Celda de comprobación 9" xfId="252"/>
    <cellStyle name="Celda vinculada" xfId="253" builtinId="24" customBuiltin="1"/>
    <cellStyle name="Celda vinculada 10" xfId="254"/>
    <cellStyle name="Celda vinculada 11" xfId="255"/>
    <cellStyle name="Celda vinculada 12" xfId="256"/>
    <cellStyle name="Celda vinculada 13" xfId="580"/>
    <cellStyle name="Celda vinculada 14" xfId="658"/>
    <cellStyle name="Celda vinculada 15" xfId="725"/>
    <cellStyle name="Celda vinculada 2" xfId="257"/>
    <cellStyle name="Celda vinculada 3" xfId="258"/>
    <cellStyle name="Celda vinculada 4" xfId="259"/>
    <cellStyle name="Celda vinculada 5" xfId="260"/>
    <cellStyle name="Celda vinculada 6" xfId="261"/>
    <cellStyle name="Celda vinculada 7" xfId="262"/>
    <cellStyle name="Celda vinculada 8" xfId="263"/>
    <cellStyle name="Celda vinculada 9" xfId="264"/>
    <cellStyle name="Dia" xfId="265"/>
    <cellStyle name="Encabez1" xfId="266"/>
    <cellStyle name="Encabez2" xfId="267"/>
    <cellStyle name="Encabezado 4" xfId="268" builtinId="19" customBuiltin="1"/>
    <cellStyle name="Encabezado 4 10" xfId="269"/>
    <cellStyle name="Encabezado 4 11" xfId="270"/>
    <cellStyle name="Encabezado 4 12" xfId="271"/>
    <cellStyle name="Encabezado 4 13" xfId="581"/>
    <cellStyle name="Encabezado 4 14" xfId="651"/>
    <cellStyle name="Encabezado 4 15" xfId="726"/>
    <cellStyle name="Encabezado 4 2" xfId="272"/>
    <cellStyle name="Encabezado 4 3" xfId="273"/>
    <cellStyle name="Encabezado 4 4" xfId="274"/>
    <cellStyle name="Encabezado 4 5" xfId="275"/>
    <cellStyle name="Encabezado 4 6" xfId="276"/>
    <cellStyle name="Encabezado 4 7" xfId="277"/>
    <cellStyle name="Encabezado 4 8" xfId="278"/>
    <cellStyle name="Encabezado 4 9" xfId="279"/>
    <cellStyle name="Énfasis1" xfId="280" builtinId="29" customBuiltin="1"/>
    <cellStyle name="Énfasis1 10" xfId="281"/>
    <cellStyle name="Énfasis1 11" xfId="282"/>
    <cellStyle name="Énfasis1 12" xfId="283"/>
    <cellStyle name="Énfasis1 13" xfId="582"/>
    <cellStyle name="Énfasis1 14" xfId="664"/>
    <cellStyle name="Énfasis1 15" xfId="727"/>
    <cellStyle name="Énfasis1 2" xfId="284"/>
    <cellStyle name="Énfasis1 3" xfId="285"/>
    <cellStyle name="Énfasis1 4" xfId="286"/>
    <cellStyle name="Énfasis1 5" xfId="287"/>
    <cellStyle name="Énfasis1 6" xfId="288"/>
    <cellStyle name="Énfasis1 7" xfId="289"/>
    <cellStyle name="Énfasis1 8" xfId="290"/>
    <cellStyle name="Énfasis1 9" xfId="291"/>
    <cellStyle name="Énfasis2" xfId="292" builtinId="33" customBuiltin="1"/>
    <cellStyle name="Énfasis2 10" xfId="293"/>
    <cellStyle name="Énfasis2 11" xfId="294"/>
    <cellStyle name="Énfasis2 12" xfId="295"/>
    <cellStyle name="Énfasis2 13" xfId="583"/>
    <cellStyle name="Énfasis2 14" xfId="668"/>
    <cellStyle name="Énfasis2 15" xfId="728"/>
    <cellStyle name="Énfasis2 2" xfId="296"/>
    <cellStyle name="Énfasis2 3" xfId="297"/>
    <cellStyle name="Énfasis2 4" xfId="298"/>
    <cellStyle name="Énfasis2 5" xfId="299"/>
    <cellStyle name="Énfasis2 6" xfId="300"/>
    <cellStyle name="Énfasis2 7" xfId="301"/>
    <cellStyle name="Énfasis2 8" xfId="302"/>
    <cellStyle name="Énfasis2 9" xfId="303"/>
    <cellStyle name="Énfasis3" xfId="304" builtinId="37" customBuiltin="1"/>
    <cellStyle name="Énfasis3 10" xfId="305"/>
    <cellStyle name="Énfasis3 11" xfId="306"/>
    <cellStyle name="Énfasis3 12" xfId="307"/>
    <cellStyle name="Énfasis3 13" xfId="584"/>
    <cellStyle name="Énfasis3 14" xfId="672"/>
    <cellStyle name="Énfasis3 15" xfId="729"/>
    <cellStyle name="Énfasis3 2" xfId="308"/>
    <cellStyle name="Énfasis3 3" xfId="309"/>
    <cellStyle name="Énfasis3 4" xfId="310"/>
    <cellStyle name="Énfasis3 5" xfId="311"/>
    <cellStyle name="Énfasis3 6" xfId="312"/>
    <cellStyle name="Énfasis3 7" xfId="313"/>
    <cellStyle name="Énfasis3 8" xfId="314"/>
    <cellStyle name="Énfasis3 9" xfId="315"/>
    <cellStyle name="Énfasis4" xfId="316" builtinId="41" customBuiltin="1"/>
    <cellStyle name="Énfasis4 10" xfId="317"/>
    <cellStyle name="Énfasis4 11" xfId="318"/>
    <cellStyle name="Énfasis4 12" xfId="319"/>
    <cellStyle name="Énfasis4 13" xfId="585"/>
    <cellStyle name="Énfasis4 14" xfId="676"/>
    <cellStyle name="Énfasis4 15" xfId="730"/>
    <cellStyle name="Énfasis4 2" xfId="320"/>
    <cellStyle name="Énfasis4 3" xfId="321"/>
    <cellStyle name="Énfasis4 4" xfId="322"/>
    <cellStyle name="Énfasis4 5" xfId="323"/>
    <cellStyle name="Énfasis4 6" xfId="324"/>
    <cellStyle name="Énfasis4 7" xfId="325"/>
    <cellStyle name="Énfasis4 8" xfId="326"/>
    <cellStyle name="Énfasis4 9" xfId="327"/>
    <cellStyle name="Énfasis5" xfId="328" builtinId="45" customBuiltin="1"/>
    <cellStyle name="Énfasis5 10" xfId="329"/>
    <cellStyle name="Énfasis5 11" xfId="330"/>
    <cellStyle name="Énfasis5 12" xfId="331"/>
    <cellStyle name="Énfasis5 13" xfId="586"/>
    <cellStyle name="Énfasis5 14" xfId="680"/>
    <cellStyle name="Énfasis5 15" xfId="731"/>
    <cellStyle name="Énfasis5 2" xfId="332"/>
    <cellStyle name="Énfasis5 3" xfId="333"/>
    <cellStyle name="Énfasis5 4" xfId="334"/>
    <cellStyle name="Énfasis5 5" xfId="335"/>
    <cellStyle name="Énfasis5 6" xfId="336"/>
    <cellStyle name="Énfasis5 7" xfId="337"/>
    <cellStyle name="Énfasis5 8" xfId="338"/>
    <cellStyle name="Énfasis5 9" xfId="339"/>
    <cellStyle name="Énfasis6" xfId="340" builtinId="49" customBuiltin="1"/>
    <cellStyle name="Énfasis6 10" xfId="341"/>
    <cellStyle name="Énfasis6 11" xfId="342"/>
    <cellStyle name="Énfasis6 12" xfId="343"/>
    <cellStyle name="Énfasis6 13" xfId="587"/>
    <cellStyle name="Énfasis6 14" xfId="684"/>
    <cellStyle name="Énfasis6 15" xfId="732"/>
    <cellStyle name="Énfasis6 2" xfId="344"/>
    <cellStyle name="Énfasis6 3" xfId="345"/>
    <cellStyle name="Énfasis6 4" xfId="346"/>
    <cellStyle name="Énfasis6 5" xfId="347"/>
    <cellStyle name="Énfasis6 6" xfId="348"/>
    <cellStyle name="Énfasis6 7" xfId="349"/>
    <cellStyle name="Énfasis6 8" xfId="350"/>
    <cellStyle name="Énfasis6 9" xfId="351"/>
    <cellStyle name="Entrada" xfId="352" builtinId="20" customBuiltin="1"/>
    <cellStyle name="Entrada 10" xfId="353"/>
    <cellStyle name="Entrada 11" xfId="354"/>
    <cellStyle name="Entrada 12" xfId="355"/>
    <cellStyle name="entrada 13" xfId="356"/>
    <cellStyle name="entrada 14" xfId="357"/>
    <cellStyle name="entrada 15" xfId="358"/>
    <cellStyle name="entrada 16" xfId="359"/>
    <cellStyle name="entrada 17" xfId="360"/>
    <cellStyle name="entrada 18" xfId="361"/>
    <cellStyle name="entrada 19" xfId="362"/>
    <cellStyle name="Entrada 2" xfId="363"/>
    <cellStyle name="entrada 20" xfId="364"/>
    <cellStyle name="entrada 21" xfId="365"/>
    <cellStyle name="entrada 22" xfId="366"/>
    <cellStyle name="entrada 23" xfId="367"/>
    <cellStyle name="entrada 24" xfId="368"/>
    <cellStyle name="entrada 25" xfId="369"/>
    <cellStyle name="entrada 26" xfId="370"/>
    <cellStyle name="entrada 27" xfId="371"/>
    <cellStyle name="entrada 28" xfId="372"/>
    <cellStyle name="entrada 29" xfId="373"/>
    <cellStyle name="Entrada 3" xfId="374"/>
    <cellStyle name="entrada 30" xfId="375"/>
    <cellStyle name="entrada 31" xfId="376"/>
    <cellStyle name="entrada 32" xfId="377"/>
    <cellStyle name="entrada 33" xfId="378"/>
    <cellStyle name="entrada 34" xfId="379"/>
    <cellStyle name="entrada 35" xfId="380"/>
    <cellStyle name="entrada 36" xfId="381"/>
    <cellStyle name="entrada 37" xfId="382"/>
    <cellStyle name="entrada 38" xfId="383"/>
    <cellStyle name="entrada 39" xfId="384"/>
    <cellStyle name="Entrada 4" xfId="385"/>
    <cellStyle name="Entrada 40" xfId="588"/>
    <cellStyle name="Entrada 41" xfId="655"/>
    <cellStyle name="Entrada 42" xfId="688"/>
    <cellStyle name="Entrada 43" xfId="646"/>
    <cellStyle name="Entrada 44" xfId="733"/>
    <cellStyle name="Entrada 5" xfId="386"/>
    <cellStyle name="Entrada 6" xfId="387"/>
    <cellStyle name="Entrada 7" xfId="388"/>
    <cellStyle name="Entrada 8" xfId="389"/>
    <cellStyle name="Entrada 9" xfId="390"/>
    <cellStyle name="Fijo" xfId="391"/>
    <cellStyle name="Financiero" xfId="392"/>
    <cellStyle name="Hipervínculo" xfId="393" builtinId="8"/>
    <cellStyle name="Hipervínculo 2" xfId="394"/>
    <cellStyle name="Hipervínculo 3" xfId="395"/>
    <cellStyle name="Incorrecto" xfId="396" builtinId="27" customBuiltin="1"/>
    <cellStyle name="Incorrecto 10" xfId="397"/>
    <cellStyle name="Incorrecto 11" xfId="398"/>
    <cellStyle name="Incorrecto 12" xfId="399"/>
    <cellStyle name="Incorrecto 13" xfId="589"/>
    <cellStyle name="Incorrecto 14" xfId="653"/>
    <cellStyle name="Incorrecto 15" xfId="734"/>
    <cellStyle name="Incorrecto 2" xfId="400"/>
    <cellStyle name="Incorrecto 3" xfId="401"/>
    <cellStyle name="Incorrecto 4" xfId="402"/>
    <cellStyle name="Incorrecto 5" xfId="403"/>
    <cellStyle name="Incorrecto 6" xfId="404"/>
    <cellStyle name="Incorrecto 7" xfId="405"/>
    <cellStyle name="Incorrecto 8" xfId="406"/>
    <cellStyle name="Incorrecto 9" xfId="407"/>
    <cellStyle name="Monetario" xfId="408"/>
    <cellStyle name="Neutral" xfId="409" builtinId="28" customBuiltin="1"/>
    <cellStyle name="Neutral 10" xfId="410"/>
    <cellStyle name="Neutral 11" xfId="411"/>
    <cellStyle name="Neutral 12" xfId="412"/>
    <cellStyle name="Neutral 13" xfId="590"/>
    <cellStyle name="Neutral 14" xfId="654"/>
    <cellStyle name="Neutral 15" xfId="735"/>
    <cellStyle name="Neutral 2" xfId="413"/>
    <cellStyle name="Neutral 3" xfId="414"/>
    <cellStyle name="Neutral 4" xfId="415"/>
    <cellStyle name="Neutral 5" xfId="416"/>
    <cellStyle name="Neutral 6" xfId="417"/>
    <cellStyle name="Neutral 7" xfId="418"/>
    <cellStyle name="Neutral 8" xfId="419"/>
    <cellStyle name="Neutral 9" xfId="420"/>
    <cellStyle name="Normal" xfId="0" builtinId="0"/>
    <cellStyle name="Normal 10" xfId="554"/>
    <cellStyle name="Normal 10 2" xfId="632"/>
    <cellStyle name="Normal 10 2 2" xfId="772"/>
    <cellStyle name="Normal 10 3" xfId="757"/>
    <cellStyle name="Normal 11" xfId="555"/>
    <cellStyle name="Normal 11 2" xfId="633"/>
    <cellStyle name="Normal 11 2 2" xfId="773"/>
    <cellStyle name="Normal 11 3" xfId="758"/>
    <cellStyle name="Normal 12" xfId="556"/>
    <cellStyle name="Normal 12 2" xfId="634"/>
    <cellStyle name="Normal 12 2 2" xfId="774"/>
    <cellStyle name="Normal 12 3" xfId="759"/>
    <cellStyle name="Normal 13" xfId="421"/>
    <cellStyle name="Normal 13 2" xfId="422"/>
    <cellStyle name="Normal 13 2 2" xfId="592"/>
    <cellStyle name="Normal 13 2 2 2" xfId="762"/>
    <cellStyle name="Normal 13 2 3" xfId="737"/>
    <cellStyle name="Normal 13 3" xfId="423"/>
    <cellStyle name="Normal 13 3 2" xfId="593"/>
    <cellStyle name="Normal 13 3 2 2" xfId="763"/>
    <cellStyle name="Normal 13 3 3" xfId="738"/>
    <cellStyle name="Normal 13 4" xfId="591"/>
    <cellStyle name="Normal 13 4 2" xfId="761"/>
    <cellStyle name="Normal 13 5" xfId="736"/>
    <cellStyle name="Normal 14" xfId="558"/>
    <cellStyle name="Normal 15" xfId="557"/>
    <cellStyle name="Normal 15 2" xfId="760"/>
    <cellStyle name="Normal 16" xfId="635"/>
    <cellStyle name="Normal 16 2" xfId="775"/>
    <cellStyle name="Normal 17" xfId="636"/>
    <cellStyle name="Normal 17 2" xfId="776"/>
    <cellStyle name="Normal 18" xfId="637"/>
    <cellStyle name="Normal 18 2" xfId="777"/>
    <cellStyle name="Normal 19" xfId="638"/>
    <cellStyle name="Normal 19 2" xfId="778"/>
    <cellStyle name="Normal 2" xfId="424"/>
    <cellStyle name="Normal 2 2" xfId="594"/>
    <cellStyle name="Normal 20" xfId="639"/>
    <cellStyle name="Normal 20 2" xfId="779"/>
    <cellStyle name="Normal 21" xfId="640"/>
    <cellStyle name="Normal 21 2" xfId="780"/>
    <cellStyle name="Normal 22" xfId="641"/>
    <cellStyle name="Normal 22 2" xfId="781"/>
    <cellStyle name="Normal 23" xfId="642"/>
    <cellStyle name="Normal 23 2" xfId="782"/>
    <cellStyle name="Normal 24" xfId="643"/>
    <cellStyle name="Normal 24 2" xfId="783"/>
    <cellStyle name="Normal 25" xfId="644"/>
    <cellStyle name="Normal 25 2" xfId="784"/>
    <cellStyle name="Normal 26" xfId="645"/>
    <cellStyle name="Normal 26 2" xfId="785"/>
    <cellStyle name="Normal 27" xfId="425"/>
    <cellStyle name="Normal 27 2" xfId="595"/>
    <cellStyle name="Normal 27 2 2" xfId="764"/>
    <cellStyle name="Normal 27 3" xfId="739"/>
    <cellStyle name="Normal 28" xfId="689"/>
    <cellStyle name="Normal 28 2" xfId="799"/>
    <cellStyle name="Normal 29" xfId="690"/>
    <cellStyle name="Normal 29 2" xfId="800"/>
    <cellStyle name="Normal 3" xfId="547"/>
    <cellStyle name="Normal 3 2" xfId="426"/>
    <cellStyle name="Normal 3 2 2" xfId="596"/>
    <cellStyle name="Normal 3 3" xfId="625"/>
    <cellStyle name="Normal 3 3 2" xfId="765"/>
    <cellStyle name="Normal 3 4" xfId="750"/>
    <cellStyle name="Normal 30" xfId="691"/>
    <cellStyle name="Normal 30 2" xfId="801"/>
    <cellStyle name="Normal 31" xfId="692"/>
    <cellStyle name="Normal 31 2" xfId="802"/>
    <cellStyle name="Normal 32" xfId="693"/>
    <cellStyle name="Normal 32 2" xfId="803"/>
    <cellStyle name="Normal 33" xfId="694"/>
    <cellStyle name="Normal 33 2" xfId="804"/>
    <cellStyle name="Normal 34" xfId="695"/>
    <cellStyle name="Normal 34 2" xfId="805"/>
    <cellStyle name="Normal 35" xfId="696"/>
    <cellStyle name="Normal 35 2" xfId="806"/>
    <cellStyle name="Normal 36" xfId="697"/>
    <cellStyle name="Normal 36 2" xfId="807"/>
    <cellStyle name="Normal 37" xfId="698"/>
    <cellStyle name="Normal 37 2" xfId="808"/>
    <cellStyle name="Normal 38" xfId="699"/>
    <cellStyle name="Normal 38 2" xfId="809"/>
    <cellStyle name="Normal 39" xfId="700"/>
    <cellStyle name="Normal 39 2" xfId="810"/>
    <cellStyle name="Normal 4" xfId="548"/>
    <cellStyle name="Normal 4 2" xfId="626"/>
    <cellStyle name="Normal 4 2 2" xfId="766"/>
    <cellStyle name="Normal 4 3" xfId="751"/>
    <cellStyle name="Normal 40" xfId="701"/>
    <cellStyle name="Normal 40 2" xfId="811"/>
    <cellStyle name="Normal 41" xfId="702"/>
    <cellStyle name="Normal 42" xfId="703"/>
    <cellStyle name="Normal 43" xfId="812"/>
    <cellStyle name="Normal 44" xfId="813"/>
    <cellStyle name="Normal 45" xfId="814"/>
    <cellStyle name="Normal 46" xfId="815"/>
    <cellStyle name="Normal 5" xfId="549"/>
    <cellStyle name="Normal 5 2" xfId="627"/>
    <cellStyle name="Normal 5 2 2" xfId="767"/>
    <cellStyle name="Normal 5 3" xfId="752"/>
    <cellStyle name="Normal 6" xfId="550"/>
    <cellStyle name="Normal 6 2" xfId="628"/>
    <cellStyle name="Normal 6 2 2" xfId="768"/>
    <cellStyle name="Normal 6 3" xfId="753"/>
    <cellStyle name="Normal 7" xfId="551"/>
    <cellStyle name="Normal 7 2" xfId="629"/>
    <cellStyle name="Normal 7 2 2" xfId="769"/>
    <cellStyle name="Normal 7 3" xfId="754"/>
    <cellStyle name="Normal 8" xfId="552"/>
    <cellStyle name="Normal 8 2" xfId="630"/>
    <cellStyle name="Normal 8 2 2" xfId="770"/>
    <cellStyle name="Normal 8 3" xfId="755"/>
    <cellStyle name="Normal 9" xfId="553"/>
    <cellStyle name="Normal 9 2" xfId="631"/>
    <cellStyle name="Normal 9 2 2" xfId="771"/>
    <cellStyle name="Normal 9 3" xfId="756"/>
    <cellStyle name="Normal_CARCENT" xfId="427"/>
    <cellStyle name="Normal_M95-31" xfId="428"/>
    <cellStyle name="Notas" xfId="429" builtinId="10" customBuiltin="1"/>
    <cellStyle name="Notas 10" xfId="430"/>
    <cellStyle name="Notas 10 2" xfId="598"/>
    <cellStyle name="Notas 11" xfId="431"/>
    <cellStyle name="Notas 11 2" xfId="599"/>
    <cellStyle name="Notas 12" xfId="432"/>
    <cellStyle name="Notas 12 2" xfId="600"/>
    <cellStyle name="Notas 13" xfId="433"/>
    <cellStyle name="Notas 13 2" xfId="601"/>
    <cellStyle name="Notas 14" xfId="597"/>
    <cellStyle name="Notas 15" xfId="661"/>
    <cellStyle name="Notas 15 2" xfId="786"/>
    <cellStyle name="Notas 16" xfId="740"/>
    <cellStyle name="Notas 2" xfId="434"/>
    <cellStyle name="Notas 2 2" xfId="435"/>
    <cellStyle name="Notas 2 2 2" xfId="603"/>
    <cellStyle name="Notas 2 3" xfId="602"/>
    <cellStyle name="Notas 3" xfId="436"/>
    <cellStyle name="Notas 3 2" xfId="604"/>
    <cellStyle name="Notas 4" xfId="437"/>
    <cellStyle name="Notas 4 2" xfId="605"/>
    <cellStyle name="Notas 5" xfId="438"/>
    <cellStyle name="Notas 5 2" xfId="606"/>
    <cellStyle name="Notas 6" xfId="439"/>
    <cellStyle name="Notas 6 2" xfId="607"/>
    <cellStyle name="Notas 7" xfId="440"/>
    <cellStyle name="Notas 7 2" xfId="608"/>
    <cellStyle name="Notas 8" xfId="441"/>
    <cellStyle name="Notas 8 2" xfId="609"/>
    <cellStyle name="Notas 9" xfId="442"/>
    <cellStyle name="Notas 9 2" xfId="610"/>
    <cellStyle name="Porcentaje" xfId="443"/>
    <cellStyle name="Porcentaje 2" xfId="741"/>
    <cellStyle name="Porcentual 2" xfId="444"/>
    <cellStyle name="Porcentual 2 2" xfId="445"/>
    <cellStyle name="Porcentual 2 2 2" xfId="613"/>
    <cellStyle name="Porcentual 2 3" xfId="446"/>
    <cellStyle name="Porcentual 2 4" xfId="612"/>
    <cellStyle name="Porcentual 3" xfId="447"/>
    <cellStyle name="Porcentual 3 2" xfId="614"/>
    <cellStyle name="Porcentual 4" xfId="448"/>
    <cellStyle name="Porcentual 4 2" xfId="615"/>
    <cellStyle name="Porcentual 5" xfId="449"/>
    <cellStyle name="Porcentual 5 2" xfId="616"/>
    <cellStyle name="Porcentual 6" xfId="611"/>
    <cellStyle name="Salida" xfId="450" builtinId="21" customBuiltin="1"/>
    <cellStyle name="Salida 10" xfId="451"/>
    <cellStyle name="Salida 11" xfId="452"/>
    <cellStyle name="Salida 12" xfId="453"/>
    <cellStyle name="Salida 13" xfId="617"/>
    <cellStyle name="Salida 14" xfId="656"/>
    <cellStyle name="Salida 15" xfId="742"/>
    <cellStyle name="Salida 2" xfId="454"/>
    <cellStyle name="Salida 3" xfId="455"/>
    <cellStyle name="Salida 4" xfId="456"/>
    <cellStyle name="Salida 5" xfId="457"/>
    <cellStyle name="Salida 6" xfId="458"/>
    <cellStyle name="Salida 7" xfId="459"/>
    <cellStyle name="Salida 8" xfId="460"/>
    <cellStyle name="Salida 9" xfId="461"/>
    <cellStyle name="Texto de advertencia" xfId="462" builtinId="11" customBuiltin="1"/>
    <cellStyle name="Texto de advertencia 10" xfId="463"/>
    <cellStyle name="Texto de advertencia 11" xfId="464"/>
    <cellStyle name="Texto de advertencia 12" xfId="465"/>
    <cellStyle name="Texto de advertencia 13" xfId="618"/>
    <cellStyle name="Texto de advertencia 14" xfId="660"/>
    <cellStyle name="Texto de advertencia 15" xfId="743"/>
    <cellStyle name="Texto de advertencia 2" xfId="466"/>
    <cellStyle name="Texto de advertencia 3" xfId="467"/>
    <cellStyle name="Texto de advertencia 4" xfId="468"/>
    <cellStyle name="Texto de advertencia 5" xfId="469"/>
    <cellStyle name="Texto de advertencia 6" xfId="470"/>
    <cellStyle name="Texto de advertencia 7" xfId="471"/>
    <cellStyle name="Texto de advertencia 8" xfId="472"/>
    <cellStyle name="Texto de advertencia 9" xfId="473"/>
    <cellStyle name="Texto explicativo" xfId="474" builtinId="53" customBuiltin="1"/>
    <cellStyle name="Texto explicativo 10" xfId="475"/>
    <cellStyle name="Texto explicativo 11" xfId="476"/>
    <cellStyle name="Texto explicativo 12" xfId="477"/>
    <cellStyle name="Texto explicativo 13" xfId="619"/>
    <cellStyle name="Texto explicativo 14" xfId="662"/>
    <cellStyle name="Texto explicativo 15" xfId="744"/>
    <cellStyle name="Texto explicativo 2" xfId="478"/>
    <cellStyle name="Texto explicativo 3" xfId="479"/>
    <cellStyle name="Texto explicativo 4" xfId="480"/>
    <cellStyle name="Texto explicativo 5" xfId="481"/>
    <cellStyle name="Texto explicativo 6" xfId="482"/>
    <cellStyle name="Texto explicativo 7" xfId="483"/>
    <cellStyle name="Texto explicativo 8" xfId="484"/>
    <cellStyle name="Texto explicativo 9" xfId="485"/>
    <cellStyle name="Título" xfId="486" builtinId="15" customBuiltin="1"/>
    <cellStyle name="Título 1" xfId="487" builtinId="16" customBuiltin="1"/>
    <cellStyle name="Título 1 10" xfId="488"/>
    <cellStyle name="Título 1 11" xfId="489"/>
    <cellStyle name="Título 1 12" xfId="490"/>
    <cellStyle name="Título 1 13" xfId="621"/>
    <cellStyle name="Título 1 14" xfId="648"/>
    <cellStyle name="Título 1 15" xfId="746"/>
    <cellStyle name="Título 1 2" xfId="491"/>
    <cellStyle name="Título 1 3" xfId="492"/>
    <cellStyle name="Título 1 4" xfId="493"/>
    <cellStyle name="Título 1 5" xfId="494"/>
    <cellStyle name="Título 1 6" xfId="495"/>
    <cellStyle name="Título 1 7" xfId="496"/>
    <cellStyle name="Título 1 8" xfId="497"/>
    <cellStyle name="Título 1 9" xfId="498"/>
    <cellStyle name="Título 10" xfId="499"/>
    <cellStyle name="Título 11" xfId="500"/>
    <cellStyle name="Título 12" xfId="501"/>
    <cellStyle name="Título 13" xfId="502"/>
    <cellStyle name="Título 14" xfId="503"/>
    <cellStyle name="Título 15" xfId="620"/>
    <cellStyle name="Título 16" xfId="647"/>
    <cellStyle name="Título 17" xfId="745"/>
    <cellStyle name="Título 2" xfId="504" builtinId="17" customBuiltin="1"/>
    <cellStyle name="Título 2 10" xfId="505"/>
    <cellStyle name="Título 2 11" xfId="506"/>
    <cellStyle name="Título 2 12" xfId="507"/>
    <cellStyle name="Título 2 13" xfId="622"/>
    <cellStyle name="Título 2 14" xfId="649"/>
    <cellStyle name="Título 2 15" xfId="747"/>
    <cellStyle name="Título 2 2" xfId="508"/>
    <cellStyle name="Título 2 3" xfId="509"/>
    <cellStyle name="Título 2 4" xfId="510"/>
    <cellStyle name="Título 2 5" xfId="511"/>
    <cellStyle name="Título 2 6" xfId="512"/>
    <cellStyle name="Título 2 7" xfId="513"/>
    <cellStyle name="Título 2 8" xfId="514"/>
    <cellStyle name="Título 2 9" xfId="515"/>
    <cellStyle name="Título 3" xfId="516" builtinId="18" customBuiltin="1"/>
    <cellStyle name="Título 3 10" xfId="517"/>
    <cellStyle name="Título 3 11" xfId="518"/>
    <cellStyle name="Título 3 12" xfId="519"/>
    <cellStyle name="Título 3 13" xfId="623"/>
    <cellStyle name="Título 3 14" xfId="650"/>
    <cellStyle name="Título 3 15" xfId="748"/>
    <cellStyle name="Título 3 2" xfId="520"/>
    <cellStyle name="Título 3 3" xfId="521"/>
    <cellStyle name="Título 3 4" xfId="522"/>
    <cellStyle name="Título 3 5" xfId="523"/>
    <cellStyle name="Título 3 6" xfId="524"/>
    <cellStyle name="Título 3 7" xfId="525"/>
    <cellStyle name="Título 3 8" xfId="526"/>
    <cellStyle name="Título 3 9" xfId="527"/>
    <cellStyle name="Título 4" xfId="528"/>
    <cellStyle name="Título 5" xfId="529"/>
    <cellStyle name="Título 6" xfId="530"/>
    <cellStyle name="Título 7" xfId="531"/>
    <cellStyle name="Título 8" xfId="532"/>
    <cellStyle name="Título 9" xfId="533"/>
    <cellStyle name="Total" xfId="534" builtinId="25" customBuiltin="1"/>
    <cellStyle name="Total 10" xfId="535"/>
    <cellStyle name="Total 11" xfId="536"/>
    <cellStyle name="Total 12" xfId="537"/>
    <cellStyle name="Total 13" xfId="538"/>
    <cellStyle name="Total 14" xfId="624"/>
    <cellStyle name="Total 15" xfId="663"/>
    <cellStyle name="Total 16" xfId="749"/>
    <cellStyle name="Total 2" xfId="539"/>
    <cellStyle name="Total 3" xfId="540"/>
    <cellStyle name="Total 4" xfId="541"/>
    <cellStyle name="Total 5" xfId="542"/>
    <cellStyle name="Total 6" xfId="543"/>
    <cellStyle name="Total 7" xfId="544"/>
    <cellStyle name="Total 8" xfId="545"/>
    <cellStyle name="Total 9" xfId="546"/>
  </cellStyles>
  <dxfs count="5">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numFmt numFmtId="19" formatCode="dd/mm/yyyy"/>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2-5CC6-11CF-8D67-00AA00BDCE1D}" ax:persistence="persistStream" r:id="rId1"/>
</file>

<file path=xl/activeX/activeX10.xml><?xml version="1.0" encoding="utf-8"?>
<ax:ocx xmlns:ax="http://schemas.microsoft.com/office/2006/activeX" xmlns:r="http://schemas.openxmlformats.org/officeDocument/2006/relationships" ax:classid="{5512D112-5CC6-11CF-8D67-00AA00BDCE1D}" ax:persistence="persistStream" r:id="rId1"/>
</file>

<file path=xl/activeX/activeX11.xml><?xml version="1.0" encoding="utf-8"?>
<ax:ocx xmlns:ax="http://schemas.microsoft.com/office/2006/activeX" xmlns:r="http://schemas.openxmlformats.org/officeDocument/2006/relationships" ax:classid="{5512D112-5CC6-11CF-8D67-00AA00BDCE1D}" ax:persistence="persistStream" r:id="rId1"/>
</file>

<file path=xl/activeX/activeX12.xml><?xml version="1.0" encoding="utf-8"?>
<ax:ocx xmlns:ax="http://schemas.microsoft.com/office/2006/activeX" xmlns:r="http://schemas.openxmlformats.org/officeDocument/2006/relationships" ax:classid="{5512D112-5CC6-11CF-8D67-00AA00BDCE1D}" ax:persistence="persistStream" r:id="rId1"/>
</file>

<file path=xl/activeX/activeX13.xml><?xml version="1.0" encoding="utf-8"?>
<ax:ocx xmlns:ax="http://schemas.microsoft.com/office/2006/activeX" xmlns:r="http://schemas.openxmlformats.org/officeDocument/2006/relationships" ax:classid="{5512D112-5CC6-11CF-8D67-00AA00BDCE1D}" ax:persistence="persistStream" r:id="rId1"/>
</file>

<file path=xl/activeX/activeX14.xml><?xml version="1.0" encoding="utf-8"?>
<ax:ocx xmlns:ax="http://schemas.microsoft.com/office/2006/activeX" xmlns:r="http://schemas.openxmlformats.org/officeDocument/2006/relationships" ax:classid="{5512D112-5CC6-11CF-8D67-00AA00BDCE1D}" ax:persistence="persistStream" r:id="rId1"/>
</file>

<file path=xl/activeX/activeX15.xml><?xml version="1.0" encoding="utf-8"?>
<ax:ocx xmlns:ax="http://schemas.microsoft.com/office/2006/activeX" xmlns:r="http://schemas.openxmlformats.org/officeDocument/2006/relationships" ax:classid="{5512D112-5CC6-11CF-8D67-00AA00BDCE1D}" ax:persistence="persistStream" r:id="rId1"/>
</file>

<file path=xl/activeX/activeX16.xml><?xml version="1.0" encoding="utf-8"?>
<ax:ocx xmlns:ax="http://schemas.microsoft.com/office/2006/activeX" xmlns:r="http://schemas.openxmlformats.org/officeDocument/2006/relationships" ax:classid="{5512D112-5CC6-11CF-8D67-00AA00BDCE1D}" ax:persistence="persistStream" r:id="rId1"/>
</file>

<file path=xl/activeX/activeX17.xml><?xml version="1.0" encoding="utf-8"?>
<ax:ocx xmlns:ax="http://schemas.microsoft.com/office/2006/activeX" xmlns:r="http://schemas.openxmlformats.org/officeDocument/2006/relationships" ax:classid="{5512D112-5CC6-11CF-8D67-00AA00BDCE1D}" ax:persistence="persistStream" r:id="rId1"/>
</file>

<file path=xl/activeX/activeX18.xml><?xml version="1.0" encoding="utf-8"?>
<ax:ocx xmlns:ax="http://schemas.microsoft.com/office/2006/activeX" xmlns:r="http://schemas.openxmlformats.org/officeDocument/2006/relationships" ax:classid="{5512D112-5CC6-11CF-8D67-00AA00BDCE1D}" ax:persistence="persistStream" r:id="rId1"/>
</file>

<file path=xl/activeX/activeX19.xml><?xml version="1.0" encoding="utf-8"?>
<ax:ocx xmlns:ax="http://schemas.microsoft.com/office/2006/activeX" xmlns:r="http://schemas.openxmlformats.org/officeDocument/2006/relationships" ax:classid="{5512D112-5CC6-11CF-8D67-00AA00BDCE1D}" ax:persistence="persistStream" r:id="rId1"/>
</file>

<file path=xl/activeX/activeX2.xml><?xml version="1.0" encoding="utf-8"?>
<ax:ocx xmlns:ax="http://schemas.microsoft.com/office/2006/activeX" xmlns:r="http://schemas.openxmlformats.org/officeDocument/2006/relationships" ax:classid="{5512D112-5CC6-11CF-8D67-00AA00BDCE1D}" ax:persistence="persistStream" r:id="rId1"/>
</file>

<file path=xl/activeX/activeX20.xml><?xml version="1.0" encoding="utf-8"?>
<ax:ocx xmlns:ax="http://schemas.microsoft.com/office/2006/activeX" xmlns:r="http://schemas.openxmlformats.org/officeDocument/2006/relationships" ax:classid="{5512D112-5CC6-11CF-8D67-00AA00BDCE1D}" ax:persistence="persistStream" r:id="rId1"/>
</file>

<file path=xl/activeX/activeX21.xml><?xml version="1.0" encoding="utf-8"?>
<ax:ocx xmlns:ax="http://schemas.microsoft.com/office/2006/activeX" xmlns:r="http://schemas.openxmlformats.org/officeDocument/2006/relationships" ax:classid="{5512D112-5CC6-11CF-8D67-00AA00BDCE1D}" ax:persistence="persistStream" r:id="rId1"/>
</file>

<file path=xl/activeX/activeX22.xml><?xml version="1.0" encoding="utf-8"?>
<ax:ocx xmlns:ax="http://schemas.microsoft.com/office/2006/activeX" xmlns:r="http://schemas.openxmlformats.org/officeDocument/2006/relationships" ax:classid="{5512D112-5CC6-11CF-8D67-00AA00BDCE1D}" ax:persistence="persistStream" r:id="rId1"/>
</file>

<file path=xl/activeX/activeX23.xml><?xml version="1.0" encoding="utf-8"?>
<ax:ocx xmlns:ax="http://schemas.microsoft.com/office/2006/activeX" xmlns:r="http://schemas.openxmlformats.org/officeDocument/2006/relationships" ax:classid="{5512D112-5CC6-11CF-8D67-00AA00BDCE1D}" ax:persistence="persistStream" r:id="rId1"/>
</file>

<file path=xl/activeX/activeX24.xml><?xml version="1.0" encoding="utf-8"?>
<ax:ocx xmlns:ax="http://schemas.microsoft.com/office/2006/activeX" xmlns:r="http://schemas.openxmlformats.org/officeDocument/2006/relationships" ax:classid="{5512D112-5CC6-11CF-8D67-00AA00BDCE1D}" ax:persistence="persistStream" r:id="rId1"/>
</file>

<file path=xl/activeX/activeX25.xml><?xml version="1.0" encoding="utf-8"?>
<ax:ocx xmlns:ax="http://schemas.microsoft.com/office/2006/activeX" xmlns:r="http://schemas.openxmlformats.org/officeDocument/2006/relationships" ax:classid="{5512D112-5CC6-11CF-8D67-00AA00BDCE1D}" ax:persistence="persistStream" r:id="rId1"/>
</file>

<file path=xl/activeX/activeX26.xml><?xml version="1.0" encoding="utf-8"?>
<ax:ocx xmlns:ax="http://schemas.microsoft.com/office/2006/activeX" xmlns:r="http://schemas.openxmlformats.org/officeDocument/2006/relationships" ax:classid="{5512D112-5CC6-11CF-8D67-00AA00BDCE1D}" ax:persistence="persistStream" r:id="rId1"/>
</file>

<file path=xl/activeX/activeX27.xml><?xml version="1.0" encoding="utf-8"?>
<ax:ocx xmlns:ax="http://schemas.microsoft.com/office/2006/activeX" xmlns:r="http://schemas.openxmlformats.org/officeDocument/2006/relationships" ax:classid="{5512D112-5CC6-11CF-8D67-00AA00BDCE1D}" ax:persistence="persistStream" r:id="rId1"/>
</file>

<file path=xl/activeX/activeX28.xml><?xml version="1.0" encoding="utf-8"?>
<ax:ocx xmlns:ax="http://schemas.microsoft.com/office/2006/activeX" xmlns:r="http://schemas.openxmlformats.org/officeDocument/2006/relationships" ax:classid="{5512D112-5CC6-11CF-8D67-00AA00BDCE1D}" ax:persistence="persistStream" r:id="rId1"/>
</file>

<file path=xl/activeX/activeX29.xml><?xml version="1.0" encoding="utf-8"?>
<ax:ocx xmlns:ax="http://schemas.microsoft.com/office/2006/activeX" xmlns:r="http://schemas.openxmlformats.org/officeDocument/2006/relationships" ax:classid="{5512D112-5CC6-11CF-8D67-00AA00BDCE1D}" ax:persistence="persistStream" r:id="rId1"/>
</file>

<file path=xl/activeX/activeX3.xml><?xml version="1.0" encoding="utf-8"?>
<ax:ocx xmlns:ax="http://schemas.microsoft.com/office/2006/activeX" xmlns:r="http://schemas.openxmlformats.org/officeDocument/2006/relationships" ax:classid="{5512D112-5CC6-11CF-8D67-00AA00BDCE1D}" ax:persistence="persistStream" r:id="rId1"/>
</file>

<file path=xl/activeX/activeX30.xml><?xml version="1.0" encoding="utf-8"?>
<ax:ocx xmlns:ax="http://schemas.microsoft.com/office/2006/activeX" xmlns:r="http://schemas.openxmlformats.org/officeDocument/2006/relationships" ax:classid="{5512D112-5CC6-11CF-8D67-00AA00BDCE1D}" ax:persistence="persistStream" r:id="rId1"/>
</file>

<file path=xl/activeX/activeX31.xml><?xml version="1.0" encoding="utf-8"?>
<ax:ocx xmlns:ax="http://schemas.microsoft.com/office/2006/activeX" xmlns:r="http://schemas.openxmlformats.org/officeDocument/2006/relationships" ax:classid="{5512D112-5CC6-11CF-8D67-00AA00BDCE1D}" ax:persistence="persistStream" r:id="rId1"/>
</file>

<file path=xl/activeX/activeX32.xml><?xml version="1.0" encoding="utf-8"?>
<ax:ocx xmlns:ax="http://schemas.microsoft.com/office/2006/activeX" xmlns:r="http://schemas.openxmlformats.org/officeDocument/2006/relationships" ax:classid="{5512D112-5CC6-11CF-8D67-00AA00BDCE1D}" ax:persistence="persistStream" r:id="rId1"/>
</file>

<file path=xl/activeX/activeX33.xml><?xml version="1.0" encoding="utf-8"?>
<ax:ocx xmlns:ax="http://schemas.microsoft.com/office/2006/activeX" xmlns:r="http://schemas.openxmlformats.org/officeDocument/2006/relationships" ax:classid="{5512D112-5CC6-11CF-8D67-00AA00BDCE1D}" ax:persistence="persistStream" r:id="rId1"/>
</file>

<file path=xl/activeX/activeX34.xml><?xml version="1.0" encoding="utf-8"?>
<ax:ocx xmlns:ax="http://schemas.microsoft.com/office/2006/activeX" xmlns:r="http://schemas.openxmlformats.org/officeDocument/2006/relationships" ax:classid="{5512D112-5CC6-11CF-8D67-00AA00BDCE1D}" ax:persistence="persistStream" r:id="rId1"/>
</file>

<file path=xl/activeX/activeX35.xml><?xml version="1.0" encoding="utf-8"?>
<ax:ocx xmlns:ax="http://schemas.microsoft.com/office/2006/activeX" xmlns:r="http://schemas.openxmlformats.org/officeDocument/2006/relationships" ax:classid="{5512D112-5CC6-11CF-8D67-00AA00BDCE1D}" ax:persistence="persistStream" r:id="rId1"/>
</file>

<file path=xl/activeX/activeX36.xml><?xml version="1.0" encoding="utf-8"?>
<ax:ocx xmlns:ax="http://schemas.microsoft.com/office/2006/activeX" xmlns:r="http://schemas.openxmlformats.org/officeDocument/2006/relationships" ax:classid="{5512D112-5CC6-11CF-8D67-00AA00BDCE1D}" ax:persistence="persistStream" r:id="rId1"/>
</file>

<file path=xl/activeX/activeX37.xml><?xml version="1.0" encoding="utf-8"?>
<ax:ocx xmlns:ax="http://schemas.microsoft.com/office/2006/activeX" xmlns:r="http://schemas.openxmlformats.org/officeDocument/2006/relationships" ax:classid="{5512D112-5CC6-11CF-8D67-00AA00BDCE1D}" ax:persistence="persistStream" r:id="rId1"/>
</file>

<file path=xl/activeX/activeX38.xml><?xml version="1.0" encoding="utf-8"?>
<ax:ocx xmlns:ax="http://schemas.microsoft.com/office/2006/activeX" xmlns:r="http://schemas.openxmlformats.org/officeDocument/2006/relationships" ax:classid="{5512D112-5CC6-11CF-8D67-00AA00BDCE1D}" ax:persistence="persistStream" r:id="rId1"/>
</file>

<file path=xl/activeX/activeX39.xml><?xml version="1.0" encoding="utf-8"?>
<ax:ocx xmlns:ax="http://schemas.microsoft.com/office/2006/activeX" xmlns:r="http://schemas.openxmlformats.org/officeDocument/2006/relationships" ax:classid="{5512D112-5CC6-11CF-8D67-00AA00BDCE1D}" ax:persistence="persistStream" r:id="rId1"/>
</file>

<file path=xl/activeX/activeX4.xml><?xml version="1.0" encoding="utf-8"?>
<ax:ocx xmlns:ax="http://schemas.microsoft.com/office/2006/activeX" xmlns:r="http://schemas.openxmlformats.org/officeDocument/2006/relationships" ax:classid="{5512D112-5CC6-11CF-8D67-00AA00BDCE1D}" ax:persistence="persistStream" r:id="rId1"/>
</file>

<file path=xl/activeX/activeX40.xml><?xml version="1.0" encoding="utf-8"?>
<ax:ocx xmlns:ax="http://schemas.microsoft.com/office/2006/activeX" xmlns:r="http://schemas.openxmlformats.org/officeDocument/2006/relationships" ax:classid="{5512D112-5CC6-11CF-8D67-00AA00BDCE1D}" ax:persistence="persistStream" r:id="rId1"/>
</file>

<file path=xl/activeX/activeX41.xml><?xml version="1.0" encoding="utf-8"?>
<ax:ocx xmlns:ax="http://schemas.microsoft.com/office/2006/activeX" xmlns:r="http://schemas.openxmlformats.org/officeDocument/2006/relationships" ax:classid="{5512D112-5CC6-11CF-8D67-00AA00BDCE1D}" ax:persistence="persistStream" r:id="rId1"/>
</file>

<file path=xl/activeX/activeX42.xml><?xml version="1.0" encoding="utf-8"?>
<ax:ocx xmlns:ax="http://schemas.microsoft.com/office/2006/activeX" xmlns:r="http://schemas.openxmlformats.org/officeDocument/2006/relationships" ax:classid="{5512D112-5CC6-11CF-8D67-00AA00BDCE1D}" ax:persistence="persistStream" r:id="rId1"/>
</file>

<file path=xl/activeX/activeX43.xml><?xml version="1.0" encoding="utf-8"?>
<ax:ocx xmlns:ax="http://schemas.microsoft.com/office/2006/activeX" xmlns:r="http://schemas.openxmlformats.org/officeDocument/2006/relationships" ax:classid="{5512D112-5CC6-11CF-8D67-00AA00BDCE1D}" ax:persistence="persistStream" r:id="rId1"/>
</file>

<file path=xl/activeX/activeX44.xml><?xml version="1.0" encoding="utf-8"?>
<ax:ocx xmlns:ax="http://schemas.microsoft.com/office/2006/activeX" xmlns:r="http://schemas.openxmlformats.org/officeDocument/2006/relationships" ax:classid="{5512D112-5CC6-11CF-8D67-00AA00BDCE1D}" ax:persistence="persistStream" r:id="rId1"/>
</file>

<file path=xl/activeX/activeX45.xml><?xml version="1.0" encoding="utf-8"?>
<ax:ocx xmlns:ax="http://schemas.microsoft.com/office/2006/activeX" xmlns:r="http://schemas.openxmlformats.org/officeDocument/2006/relationships" ax:classid="{5512D112-5CC6-11CF-8D67-00AA00BDCE1D}" ax:persistence="persistStream" r:id="rId1"/>
</file>

<file path=xl/activeX/activeX46.xml><?xml version="1.0" encoding="utf-8"?>
<ax:ocx xmlns:ax="http://schemas.microsoft.com/office/2006/activeX" xmlns:r="http://schemas.openxmlformats.org/officeDocument/2006/relationships" ax:classid="{5512D112-5CC6-11CF-8D67-00AA00BDCE1D}" ax:persistence="persistStream" r:id="rId1"/>
</file>

<file path=xl/activeX/activeX47.xml><?xml version="1.0" encoding="utf-8"?>
<ax:ocx xmlns:ax="http://schemas.microsoft.com/office/2006/activeX" xmlns:r="http://schemas.openxmlformats.org/officeDocument/2006/relationships" ax:classid="{5512D112-5CC6-11CF-8D67-00AA00BDCE1D}" ax:persistence="persistStream" r:id="rId1"/>
</file>

<file path=xl/activeX/activeX48.xml><?xml version="1.0" encoding="utf-8"?>
<ax:ocx xmlns:ax="http://schemas.microsoft.com/office/2006/activeX" xmlns:r="http://schemas.openxmlformats.org/officeDocument/2006/relationships" ax:classid="{5512D112-5CC6-11CF-8D67-00AA00BDCE1D}" ax:persistence="persistStream" r:id="rId1"/>
</file>

<file path=xl/activeX/activeX49.xml><?xml version="1.0" encoding="utf-8"?>
<ax:ocx xmlns:ax="http://schemas.microsoft.com/office/2006/activeX" xmlns:r="http://schemas.openxmlformats.org/officeDocument/2006/relationships" ax:classid="{5512D112-5CC6-11CF-8D67-00AA00BDCE1D}" ax:persistence="persistStream" r:id="rId1"/>
</file>

<file path=xl/activeX/activeX5.xml><?xml version="1.0" encoding="utf-8"?>
<ax:ocx xmlns:ax="http://schemas.microsoft.com/office/2006/activeX" xmlns:r="http://schemas.openxmlformats.org/officeDocument/2006/relationships" ax:classid="{5512D112-5CC6-11CF-8D67-00AA00BDCE1D}" ax:persistence="persistStream" r:id="rId1"/>
</file>

<file path=xl/activeX/activeX50.xml><?xml version="1.0" encoding="utf-8"?>
<ax:ocx xmlns:ax="http://schemas.microsoft.com/office/2006/activeX" xmlns:r="http://schemas.openxmlformats.org/officeDocument/2006/relationships" ax:classid="{5512D112-5CC6-11CF-8D67-00AA00BDCE1D}" ax:persistence="persistStream" r:id="rId1"/>
</file>

<file path=xl/activeX/activeX51.xml><?xml version="1.0" encoding="utf-8"?>
<ax:ocx xmlns:ax="http://schemas.microsoft.com/office/2006/activeX" xmlns:r="http://schemas.openxmlformats.org/officeDocument/2006/relationships" ax:classid="{5512D112-5CC6-11CF-8D67-00AA00BDCE1D}" ax:persistence="persistStream" r:id="rId1"/>
</file>

<file path=xl/activeX/activeX52.xml><?xml version="1.0" encoding="utf-8"?>
<ax:ocx xmlns:ax="http://schemas.microsoft.com/office/2006/activeX" xmlns:r="http://schemas.openxmlformats.org/officeDocument/2006/relationships" ax:classid="{5512D112-5CC6-11CF-8D67-00AA00BDCE1D}" ax:persistence="persistStream" r:id="rId1"/>
</file>

<file path=xl/activeX/activeX53.xml><?xml version="1.0" encoding="utf-8"?>
<ax:ocx xmlns:ax="http://schemas.microsoft.com/office/2006/activeX" xmlns:r="http://schemas.openxmlformats.org/officeDocument/2006/relationships" ax:classid="{5512D112-5CC6-11CF-8D67-00AA00BDCE1D}" ax:persistence="persistStream" r:id="rId1"/>
</file>

<file path=xl/activeX/activeX54.xml><?xml version="1.0" encoding="utf-8"?>
<ax:ocx xmlns:ax="http://schemas.microsoft.com/office/2006/activeX" xmlns:r="http://schemas.openxmlformats.org/officeDocument/2006/relationships" ax:classid="{5512D112-5CC6-11CF-8D67-00AA00BDCE1D}" ax:persistence="persistStream" r:id="rId1"/>
</file>

<file path=xl/activeX/activeX55.xml><?xml version="1.0" encoding="utf-8"?>
<ax:ocx xmlns:ax="http://schemas.microsoft.com/office/2006/activeX" xmlns:r="http://schemas.openxmlformats.org/officeDocument/2006/relationships" ax:classid="{5512D112-5CC6-11CF-8D67-00AA00BDCE1D}" ax:persistence="persistStream" r:id="rId1"/>
</file>

<file path=xl/activeX/activeX56.xml><?xml version="1.0" encoding="utf-8"?>
<ax:ocx xmlns:ax="http://schemas.microsoft.com/office/2006/activeX" xmlns:r="http://schemas.openxmlformats.org/officeDocument/2006/relationships" ax:classid="{5512D112-5CC6-11CF-8D67-00AA00BDCE1D}" ax:persistence="persistStream" r:id="rId1"/>
</file>

<file path=xl/activeX/activeX57.xml><?xml version="1.0" encoding="utf-8"?>
<ax:ocx xmlns:ax="http://schemas.microsoft.com/office/2006/activeX" xmlns:r="http://schemas.openxmlformats.org/officeDocument/2006/relationships" ax:classid="{5512D112-5CC6-11CF-8D67-00AA00BDCE1D}" ax:persistence="persistStream" r:id="rId1"/>
</file>

<file path=xl/activeX/activeX58.xml><?xml version="1.0" encoding="utf-8"?>
<ax:ocx xmlns:ax="http://schemas.microsoft.com/office/2006/activeX" xmlns:r="http://schemas.openxmlformats.org/officeDocument/2006/relationships" ax:classid="{5512D112-5CC6-11CF-8D67-00AA00BDCE1D}" ax:persistence="persistStream" r:id="rId1"/>
</file>

<file path=xl/activeX/activeX6.xml><?xml version="1.0" encoding="utf-8"?>
<ax:ocx xmlns:ax="http://schemas.microsoft.com/office/2006/activeX" xmlns:r="http://schemas.openxmlformats.org/officeDocument/2006/relationships" ax:classid="{5512D112-5CC6-11CF-8D67-00AA00BDCE1D}" ax:persistence="persistStream" r:id="rId1"/>
</file>

<file path=xl/activeX/activeX7.xml><?xml version="1.0" encoding="utf-8"?>
<ax:ocx xmlns:ax="http://schemas.microsoft.com/office/2006/activeX" xmlns:r="http://schemas.openxmlformats.org/officeDocument/2006/relationships" ax:classid="{5512D112-5CC6-11CF-8D67-00AA00BDCE1D}" ax:persistence="persistStream" r:id="rId1"/>
</file>

<file path=xl/activeX/activeX8.xml><?xml version="1.0" encoding="utf-8"?>
<ax:ocx xmlns:ax="http://schemas.microsoft.com/office/2006/activeX" xmlns:r="http://schemas.openxmlformats.org/officeDocument/2006/relationships" ax:classid="{5512D112-5CC6-11CF-8D67-00AA00BDCE1D}" ax:persistence="persistStream" r:id="rId1"/>
</file>

<file path=xl/activeX/activeX9.xml><?xml version="1.0" encoding="utf-8"?>
<ax:ocx xmlns:ax="http://schemas.microsoft.com/office/2006/activeX" xmlns:r="http://schemas.openxmlformats.org/officeDocument/2006/relationships" ax:classid="{5512D112-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s-ES"/>
              <a:t>Cota aguas arriba - Salto Grande</a:t>
            </a:r>
          </a:p>
        </c:rich>
      </c:tx>
      <c:layout>
        <c:manualLayout>
          <c:xMode val="edge"/>
          <c:yMode val="edge"/>
          <c:x val="0.31689803033176334"/>
          <c:y val="2.3147612877504452E-2"/>
        </c:manualLayout>
      </c:layout>
      <c:overlay val="1"/>
    </c:title>
    <c:autoTitleDeleted val="0"/>
    <c:plotArea>
      <c:layout>
        <c:manualLayout>
          <c:layoutTarget val="inner"/>
          <c:xMode val="edge"/>
          <c:yMode val="edge"/>
          <c:x val="6.9673568581705078E-2"/>
          <c:y val="0.14876270789059395"/>
          <c:w val="0.87890956059515501"/>
          <c:h val="0.68692710329301165"/>
        </c:manualLayout>
      </c:layout>
      <c:lineChart>
        <c:grouping val="standard"/>
        <c:varyColors val="0"/>
        <c:ser>
          <c:idx val="0"/>
          <c:order val="0"/>
          <c:tx>
            <c:v>Cota SG (m)</c:v>
          </c:tx>
          <c:spPr>
            <a:ln>
              <a:solidFill>
                <a:schemeClr val="tx2">
                  <a:lumMod val="75000"/>
                </a:schemeClr>
              </a:solidFill>
            </a:ln>
          </c:spPr>
          <c:marker>
            <c:symbol val="square"/>
            <c:size val="4"/>
            <c:spPr>
              <a:solidFill>
                <a:schemeClr val="tx2">
                  <a:lumMod val="75000"/>
                </a:schemeClr>
              </a:solidFill>
              <a:ln>
                <a:solidFill>
                  <a:srgbClr val="1F497D">
                    <a:lumMod val="75000"/>
                  </a:srgbClr>
                </a:solidFill>
              </a:ln>
            </c:spPr>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Hidro'!$D$9:$AH$9</c:f>
              <c:numCache>
                <c:formatCode>General</c:formatCode>
                <c:ptCount val="31"/>
                <c:pt idx="0">
                  <c:v>33.369999999999997</c:v>
                </c:pt>
                <c:pt idx="1">
                  <c:v>32.65</c:v>
                </c:pt>
                <c:pt idx="2">
                  <c:v>32.28</c:v>
                </c:pt>
                <c:pt idx="3">
                  <c:v>31.99</c:v>
                </c:pt>
                <c:pt idx="4">
                  <c:v>31.88</c:v>
                </c:pt>
                <c:pt idx="5">
                  <c:v>31.91</c:v>
                </c:pt>
                <c:pt idx="6">
                  <c:v>32.24</c:v>
                </c:pt>
                <c:pt idx="7">
                  <c:v>32.81</c:v>
                </c:pt>
                <c:pt idx="8">
                  <c:v>33.36</c:v>
                </c:pt>
                <c:pt idx="9">
                  <c:v>34.54</c:v>
                </c:pt>
                <c:pt idx="10">
                  <c:v>35.4</c:v>
                </c:pt>
                <c:pt idx="11">
                  <c:v>35.950000000000003</c:v>
                </c:pt>
                <c:pt idx="12">
                  <c:v>36.07</c:v>
                </c:pt>
                <c:pt idx="13">
                  <c:v>35.75</c:v>
                </c:pt>
                <c:pt idx="14">
                  <c:v>35.229999999999997</c:v>
                </c:pt>
                <c:pt idx="15">
                  <c:v>35.08</c:v>
                </c:pt>
                <c:pt idx="16">
                  <c:v>35.19</c:v>
                </c:pt>
                <c:pt idx="17">
                  <c:v>35.42</c:v>
                </c:pt>
                <c:pt idx="18">
                  <c:v>35.51</c:v>
                </c:pt>
                <c:pt idx="19">
                  <c:v>35.409999999999997</c:v>
                </c:pt>
                <c:pt idx="20">
                  <c:v>35.380000000000003</c:v>
                </c:pt>
                <c:pt idx="21">
                  <c:v>35.36</c:v>
                </c:pt>
                <c:pt idx="22">
                  <c:v>35.340000000000003</c:v>
                </c:pt>
                <c:pt idx="23">
                  <c:v>35.36</c:v>
                </c:pt>
                <c:pt idx="24">
                  <c:v>35.380000000000003</c:v>
                </c:pt>
                <c:pt idx="25">
                  <c:v>35.42</c:v>
                </c:pt>
                <c:pt idx="26">
                  <c:v>35.39</c:v>
                </c:pt>
                <c:pt idx="27">
                  <c:v>35.36</c:v>
                </c:pt>
                <c:pt idx="28">
                  <c:v>35.28</c:v>
                </c:pt>
                <c:pt idx="29">
                  <c:v>35.24</c:v>
                </c:pt>
                <c:pt idx="30" formatCode="0.00">
                  <c:v>35.130000000000003</c:v>
                </c:pt>
              </c:numCache>
            </c:numRef>
          </c:val>
          <c:smooth val="0"/>
        </c:ser>
        <c:ser>
          <c:idx val="1"/>
          <c:order val="1"/>
          <c:tx>
            <c:v>Cota Vista SGU (m)</c:v>
          </c:tx>
          <c:marker>
            <c:symbol val="square"/>
            <c:size val="4"/>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Hidro'!$D$5:$AH$5</c:f>
              <c:numCache>
                <c:formatCode>General</c:formatCode>
                <c:ptCount val="31"/>
                <c:pt idx="0">
                  <c:v>33.840000000000003</c:v>
                </c:pt>
                <c:pt idx="1">
                  <c:v>32.65</c:v>
                </c:pt>
                <c:pt idx="2">
                  <c:v>32.28</c:v>
                </c:pt>
                <c:pt idx="3">
                  <c:v>31.99</c:v>
                </c:pt>
                <c:pt idx="4">
                  <c:v>31.87</c:v>
                </c:pt>
                <c:pt idx="5">
                  <c:v>31.91</c:v>
                </c:pt>
                <c:pt idx="6">
                  <c:v>32.24</c:v>
                </c:pt>
                <c:pt idx="7">
                  <c:v>32.81</c:v>
                </c:pt>
                <c:pt idx="8">
                  <c:v>33.36</c:v>
                </c:pt>
                <c:pt idx="9">
                  <c:v>34.54</c:v>
                </c:pt>
                <c:pt idx="10">
                  <c:v>35.4</c:v>
                </c:pt>
                <c:pt idx="11">
                  <c:v>35.950000000000003</c:v>
                </c:pt>
                <c:pt idx="12">
                  <c:v>36.07</c:v>
                </c:pt>
                <c:pt idx="13">
                  <c:v>35.75</c:v>
                </c:pt>
                <c:pt idx="14">
                  <c:v>35.229999999999997</c:v>
                </c:pt>
                <c:pt idx="15">
                  <c:v>35.08</c:v>
                </c:pt>
                <c:pt idx="16">
                  <c:v>35.19</c:v>
                </c:pt>
                <c:pt idx="17">
                  <c:v>35.42</c:v>
                </c:pt>
                <c:pt idx="18">
                  <c:v>35.590000000000003</c:v>
                </c:pt>
                <c:pt idx="19">
                  <c:v>35.479999999999997</c:v>
                </c:pt>
                <c:pt idx="20">
                  <c:v>35.46</c:v>
                </c:pt>
                <c:pt idx="21">
                  <c:v>35.520000000000003</c:v>
                </c:pt>
                <c:pt idx="22">
                  <c:v>35.5</c:v>
                </c:pt>
                <c:pt idx="23">
                  <c:v>35.549999999999997</c:v>
                </c:pt>
                <c:pt idx="24">
                  <c:v>35.56</c:v>
                </c:pt>
                <c:pt idx="25">
                  <c:v>35.619999999999997</c:v>
                </c:pt>
                <c:pt idx="26">
                  <c:v>35.61</c:v>
                </c:pt>
                <c:pt idx="27">
                  <c:v>35.549999999999997</c:v>
                </c:pt>
                <c:pt idx="28">
                  <c:v>35.520000000000003</c:v>
                </c:pt>
                <c:pt idx="29">
                  <c:v>35.549999999999997</c:v>
                </c:pt>
                <c:pt idx="30" formatCode="0.00">
                  <c:v>35.520000000000003</c:v>
                </c:pt>
              </c:numCache>
            </c:numRef>
          </c:val>
          <c:smooth val="0"/>
        </c:ser>
        <c:ser>
          <c:idx val="2"/>
          <c:order val="2"/>
          <c:tx>
            <c:v>Cota Vista SGA (m)</c:v>
          </c:tx>
          <c:marker>
            <c:symbol val="square"/>
            <c:size val="4"/>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Hidro'!$D$10:$AH$10</c:f>
              <c:numCache>
                <c:formatCode>General</c:formatCode>
                <c:ptCount val="31"/>
                <c:pt idx="0">
                  <c:v>32.869999999999997</c:v>
                </c:pt>
                <c:pt idx="1">
                  <c:v>32.65</c:v>
                </c:pt>
                <c:pt idx="2">
                  <c:v>32.28</c:v>
                </c:pt>
                <c:pt idx="3">
                  <c:v>31.99</c:v>
                </c:pt>
                <c:pt idx="4">
                  <c:v>31.87</c:v>
                </c:pt>
                <c:pt idx="5">
                  <c:v>31.91</c:v>
                </c:pt>
                <c:pt idx="6">
                  <c:v>32.24</c:v>
                </c:pt>
                <c:pt idx="7">
                  <c:v>32.81</c:v>
                </c:pt>
                <c:pt idx="8">
                  <c:v>33.36</c:v>
                </c:pt>
                <c:pt idx="9">
                  <c:v>34.54</c:v>
                </c:pt>
                <c:pt idx="10">
                  <c:v>35.4</c:v>
                </c:pt>
                <c:pt idx="11">
                  <c:v>35.950000000000003</c:v>
                </c:pt>
                <c:pt idx="12">
                  <c:v>36.07</c:v>
                </c:pt>
                <c:pt idx="13">
                  <c:v>35.75</c:v>
                </c:pt>
                <c:pt idx="14">
                  <c:v>35.229999999999997</c:v>
                </c:pt>
                <c:pt idx="15">
                  <c:v>35.08</c:v>
                </c:pt>
                <c:pt idx="16">
                  <c:v>35.19</c:v>
                </c:pt>
                <c:pt idx="17">
                  <c:v>35.42</c:v>
                </c:pt>
                <c:pt idx="18">
                  <c:v>35.42</c:v>
                </c:pt>
                <c:pt idx="19">
                  <c:v>35.340000000000003</c:v>
                </c:pt>
                <c:pt idx="20">
                  <c:v>35.29</c:v>
                </c:pt>
                <c:pt idx="21">
                  <c:v>35.229999999999997</c:v>
                </c:pt>
                <c:pt idx="22">
                  <c:v>35.17</c:v>
                </c:pt>
                <c:pt idx="23">
                  <c:v>35.159999999999997</c:v>
                </c:pt>
                <c:pt idx="24">
                  <c:v>35.17</c:v>
                </c:pt>
                <c:pt idx="25">
                  <c:v>35.22</c:v>
                </c:pt>
                <c:pt idx="26">
                  <c:v>35.21</c:v>
                </c:pt>
                <c:pt idx="27">
                  <c:v>35.14</c:v>
                </c:pt>
                <c:pt idx="28">
                  <c:v>35.03</c:v>
                </c:pt>
                <c:pt idx="29">
                  <c:v>34.909999999999997</c:v>
                </c:pt>
                <c:pt idx="30" formatCode="0.00">
                  <c:v>34.72</c:v>
                </c:pt>
              </c:numCache>
            </c:numRef>
          </c:val>
          <c:smooth val="0"/>
        </c:ser>
        <c:dLbls>
          <c:showLegendKey val="0"/>
          <c:showVal val="0"/>
          <c:showCatName val="0"/>
          <c:showSerName val="0"/>
          <c:showPercent val="0"/>
          <c:showBubbleSize val="0"/>
        </c:dLbls>
        <c:marker val="1"/>
        <c:smooth val="0"/>
        <c:axId val="124383232"/>
        <c:axId val="124385152"/>
      </c:lineChart>
      <c:dateAx>
        <c:axId val="1243832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s-ES"/>
                  <a:t>día</a:t>
                </a:r>
              </a:p>
            </c:rich>
          </c:tx>
          <c:layout>
            <c:manualLayout>
              <c:xMode val="edge"/>
              <c:yMode val="edge"/>
              <c:x val="0.95162540043712218"/>
              <c:y val="0.88600861601160663"/>
            </c:manualLayout>
          </c:layout>
          <c:overlay val="0"/>
        </c:title>
        <c:numFmt formatCode="dd;@"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4385152"/>
        <c:crosses val="autoZero"/>
        <c:auto val="1"/>
        <c:lblOffset val="100"/>
        <c:baseTimeUnit val="days"/>
        <c:majorUnit val="1"/>
      </c:dateAx>
      <c:valAx>
        <c:axId val="124385152"/>
        <c:scaling>
          <c:orientation val="minMax"/>
          <c:max val="36"/>
          <c:min val="29"/>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s-ES"/>
                  <a:t>(m)</a:t>
                </a:r>
              </a:p>
            </c:rich>
          </c:tx>
          <c:layout>
            <c:manualLayout>
              <c:xMode val="edge"/>
              <c:yMode val="edge"/>
              <c:x val="1.307811808695016E-2"/>
              <c:y val="2.8741597173771012E-2"/>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4383232"/>
        <c:crosses val="autoZero"/>
        <c:crossBetween val="between"/>
      </c:valAx>
    </c:plotArea>
    <c:legend>
      <c:legendPos val="r"/>
      <c:layout>
        <c:manualLayout>
          <c:xMode val="edge"/>
          <c:yMode val="edge"/>
          <c:x val="0.45861581172092952"/>
          <c:y val="0.56736121337728951"/>
          <c:w val="0.21992661563692559"/>
          <c:h val="0.27528267827281688"/>
        </c:manualLayout>
      </c:layout>
      <c:overlay val="0"/>
      <c:spPr>
        <a:solidFill>
          <a:schemeClr val="bg1"/>
        </a:solidFill>
        <a:ln>
          <a:solidFill>
            <a:sysClr val="windowText" lastClr="000000"/>
          </a:solidFill>
        </a:ln>
      </c:spPr>
      <c:txPr>
        <a:bodyPr/>
        <a:lstStyle/>
        <a:p>
          <a:pPr>
            <a:defRPr sz="920" b="0" i="0" u="none" strike="noStrike" baseline="0">
              <a:solidFill>
                <a:srgbClr val="000000"/>
              </a:solidFill>
              <a:latin typeface="Calibri"/>
              <a:ea typeface="Calibri"/>
              <a:cs typeface="Calibri"/>
            </a:defRPr>
          </a:pPr>
          <a:endParaRPr lang="es-UY"/>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81" l="0.70000000000000062" r="0.70000000000000062" t="0.750000000000008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Calibri"/>
                <a:ea typeface="Calibri"/>
                <a:cs typeface="Calibri"/>
              </a:defRPr>
            </a:pPr>
            <a:r>
              <a:rPr lang="es-ES"/>
              <a:t>Generación por Fuente</a:t>
            </a:r>
          </a:p>
        </c:rich>
      </c:tx>
      <c:layout>
        <c:manualLayout>
          <c:xMode val="edge"/>
          <c:yMode val="edge"/>
          <c:x val="0.21442886484109552"/>
          <c:y val="3.7037643021895633E-2"/>
        </c:manualLayout>
      </c:layout>
      <c:overlay val="0"/>
    </c:title>
    <c:autoTitleDeleted val="0"/>
    <c:plotArea>
      <c:layout/>
      <c:pieChart>
        <c:varyColors val="1"/>
        <c:ser>
          <c:idx val="0"/>
          <c:order val="0"/>
          <c:dPt>
            <c:idx val="0"/>
            <c:bubble3D val="0"/>
            <c:spPr>
              <a:solidFill>
                <a:srgbClr val="0000FF"/>
              </a:solidFill>
              <a:ln>
                <a:solidFill>
                  <a:sysClr val="windowText" lastClr="000000"/>
                </a:solidFill>
              </a:ln>
            </c:spPr>
          </c:dPt>
          <c:dPt>
            <c:idx val="1"/>
            <c:bubble3D val="0"/>
            <c:spPr>
              <a:solidFill>
                <a:srgbClr val="CCFFFF"/>
              </a:solidFill>
              <a:ln>
                <a:solidFill>
                  <a:sysClr val="windowText" lastClr="000000"/>
                </a:solidFill>
              </a:ln>
            </c:spPr>
          </c:dPt>
          <c:dPt>
            <c:idx val="2"/>
            <c:bubble3D val="0"/>
            <c:spPr>
              <a:solidFill>
                <a:srgbClr val="008000"/>
              </a:solidFill>
              <a:ln>
                <a:solidFill>
                  <a:sysClr val="windowText" lastClr="000000"/>
                </a:solidFill>
              </a:ln>
            </c:spPr>
          </c:dPt>
          <c:dPt>
            <c:idx val="3"/>
            <c:bubble3D val="0"/>
            <c:spPr>
              <a:solidFill>
                <a:srgbClr val="990000"/>
              </a:solidFill>
              <a:ln>
                <a:solidFill>
                  <a:sysClr val="windowText" lastClr="000000"/>
                </a:solidFill>
              </a:ln>
            </c:spPr>
          </c:dPt>
          <c:dPt>
            <c:idx val="4"/>
            <c:bubble3D val="0"/>
            <c:spPr>
              <a:solidFill>
                <a:srgbClr val="00FF00"/>
              </a:solidFill>
              <a:ln>
                <a:solidFill>
                  <a:sysClr val="windowText" lastClr="000000"/>
                </a:solidFill>
              </a:ln>
            </c:spPr>
          </c:dPt>
          <c:dPt>
            <c:idx val="5"/>
            <c:bubble3D val="0"/>
            <c:spPr>
              <a:solidFill>
                <a:srgbClr val="FFFF00"/>
              </a:solidFill>
              <a:ln>
                <a:solidFill>
                  <a:sysClr val="windowText" lastClr="000000"/>
                </a:solidFill>
              </a:ln>
            </c:spPr>
          </c:dPt>
          <c:dPt>
            <c:idx val="6"/>
            <c:bubble3D val="0"/>
            <c:spPr>
              <a:solidFill>
                <a:srgbClr val="FF99FF"/>
              </a:solidFill>
              <a:ln>
                <a:solidFill>
                  <a:sysClr val="windowText" lastClr="000000"/>
                </a:solidFill>
              </a:ln>
            </c:spPr>
          </c:dPt>
          <c:dLbls>
            <c:dLbl>
              <c:idx val="2"/>
              <c:layout>
                <c:manualLayout>
                  <c:x val="-9.3307261178411927E-3"/>
                  <c:y val="4.1222829564698048E-2"/>
                </c:manualLayout>
              </c:layout>
              <c:dLblPos val="bestFit"/>
              <c:showLegendKey val="0"/>
              <c:showVal val="1"/>
              <c:showCatName val="0"/>
              <c:showSerName val="0"/>
              <c:showPercent val="0"/>
              <c:showBubbleSize val="0"/>
            </c:dLbl>
            <c:dLbl>
              <c:idx val="3"/>
              <c:delete val="1"/>
            </c:dLbl>
            <c:dLbl>
              <c:idx val="6"/>
              <c:delete val="1"/>
            </c:dLbl>
            <c:dLblPos val="outEnd"/>
            <c:showLegendKey val="0"/>
            <c:showVal val="1"/>
            <c:showCatName val="0"/>
            <c:showSerName val="0"/>
            <c:showPercent val="0"/>
            <c:showBubbleSize val="0"/>
            <c:showLeaderLines val="0"/>
          </c:dLbls>
          <c:cat>
            <c:strRef>
              <c:f>'Graf detalladas'!$B$49:$B$55</c:f>
              <c:strCache>
                <c:ptCount val="7"/>
                <c:pt idx="0">
                  <c:v>Río Negro</c:v>
                </c:pt>
                <c:pt idx="1">
                  <c:v>Salto Grande</c:v>
                </c:pt>
                <c:pt idx="2">
                  <c:v>Térmicas TV + Mot.</c:v>
                </c:pt>
                <c:pt idx="3">
                  <c:v>Térmicas TG</c:v>
                </c:pt>
                <c:pt idx="4">
                  <c:v>Eólica</c:v>
                </c:pt>
                <c:pt idx="5">
                  <c:v>Biomasa</c:v>
                </c:pt>
                <c:pt idx="6">
                  <c:v>Térmica Distr.</c:v>
                </c:pt>
              </c:strCache>
            </c:strRef>
          </c:cat>
          <c:val>
            <c:numRef>
              <c:f>'Graf detalladas'!$D$49:$D$55</c:f>
              <c:numCache>
                <c:formatCode>0.0%</c:formatCode>
                <c:ptCount val="7"/>
                <c:pt idx="0">
                  <c:v>0.28299999999999997</c:v>
                </c:pt>
                <c:pt idx="1">
                  <c:v>0.59199999999999997</c:v>
                </c:pt>
                <c:pt idx="2">
                  <c:v>0</c:v>
                </c:pt>
                <c:pt idx="3">
                  <c:v>0</c:v>
                </c:pt>
                <c:pt idx="4">
                  <c:v>0.08</c:v>
                </c:pt>
                <c:pt idx="5">
                  <c:v>4.4999999999999998E-2</c:v>
                </c:pt>
                <c:pt idx="6" formatCode="0.00%">
                  <c:v>0</c:v>
                </c:pt>
              </c:numCache>
            </c:numRef>
          </c:val>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x val="0.61629149297515218"/>
          <c:y val="7.4424314584735475E-3"/>
          <c:w val="0.38334002367351444"/>
          <c:h val="0.99255756854152277"/>
        </c:manualLayout>
      </c:layout>
      <c:overlay val="0"/>
      <c:txPr>
        <a:bodyPr/>
        <a:lstStyle/>
        <a:p>
          <a:pPr>
            <a:defRPr sz="1050" b="0" i="0" u="none" strike="noStrike" baseline="0">
              <a:solidFill>
                <a:srgbClr val="000000"/>
              </a:solidFill>
              <a:latin typeface="Calibri"/>
              <a:ea typeface="Calibri"/>
              <a:cs typeface="Calibri"/>
            </a:defRPr>
          </a:pPr>
          <a:endParaRPr lang="es-UY"/>
        </a:p>
      </c:txPr>
    </c:legend>
    <c:plotVisOnly val="1"/>
    <c:dispBlanksAs val="zero"/>
    <c:showDLblsOverMax val="0"/>
  </c:chart>
  <c:spPr>
    <a:effectLst>
      <a:outerShdw sx="1000" sy="1000" algn="ctr" rotWithShape="0">
        <a:srgbClr val="000000"/>
      </a:outerShdw>
    </a:effectLst>
  </c:spPr>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744" l="0.70000000000000062" r="0.70000000000000062" t="0.750000000000007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Generación Nacional</a:t>
            </a:r>
          </a:p>
        </c:rich>
      </c:tx>
      <c:layout>
        <c:manualLayout>
          <c:xMode val="edge"/>
          <c:yMode val="edge"/>
          <c:x val="0.34478028008736838"/>
          <c:y val="1.0340963193554294E-2"/>
        </c:manualLayout>
      </c:layout>
      <c:overlay val="0"/>
      <c:spPr>
        <a:noFill/>
        <a:ln w="25400">
          <a:noFill/>
        </a:ln>
      </c:spPr>
    </c:title>
    <c:autoTitleDeleted val="0"/>
    <c:plotArea>
      <c:layout>
        <c:manualLayout>
          <c:layoutTarget val="inner"/>
          <c:xMode val="edge"/>
          <c:yMode val="edge"/>
          <c:x val="8.5668718544718234E-2"/>
          <c:y val="0.13341215701307518"/>
          <c:w val="0.84825973678936473"/>
          <c:h val="0.77393064503301545"/>
        </c:manualLayout>
      </c:layout>
      <c:areaChart>
        <c:grouping val="stacked"/>
        <c:varyColors val="0"/>
        <c:ser>
          <c:idx val="2"/>
          <c:order val="0"/>
          <c:tx>
            <c:v>Otros Generadores</c:v>
          </c:tx>
          <c:spPr>
            <a:solidFill>
              <a:srgbClr val="FFFF00"/>
            </a:solidFill>
            <a:ln w="12700">
              <a:solidFill>
                <a:srgbClr val="000000"/>
              </a:solidFill>
              <a:prstDash val="solid"/>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'Gx Distrib.'!$BK$5:$BK$35</c:f>
              <c:numCache>
                <c:formatCode>#,##0.00</c:formatCode>
                <c:ptCount val="31"/>
                <c:pt idx="0">
                  <c:v>6091.1856000000016</c:v>
                </c:pt>
                <c:pt idx="1">
                  <c:v>6249.3174999999992</c:v>
                </c:pt>
                <c:pt idx="2">
                  <c:v>9036.1401999999998</c:v>
                </c:pt>
                <c:pt idx="3">
                  <c:v>9951.9987999999976</c:v>
                </c:pt>
                <c:pt idx="4">
                  <c:v>8280.0401999999976</c:v>
                </c:pt>
                <c:pt idx="5">
                  <c:v>5832.6528000000008</c:v>
                </c:pt>
                <c:pt idx="6">
                  <c:v>2724.0206000000007</c:v>
                </c:pt>
                <c:pt idx="7">
                  <c:v>5042.4047999999993</c:v>
                </c:pt>
                <c:pt idx="8">
                  <c:v>7880.2051999999994</c:v>
                </c:pt>
                <c:pt idx="9">
                  <c:v>7898.3148999999994</c:v>
                </c:pt>
                <c:pt idx="10">
                  <c:v>3955.6253000000011</c:v>
                </c:pt>
                <c:pt idx="11">
                  <c:v>2846.6458000000007</c:v>
                </c:pt>
                <c:pt idx="12">
                  <c:v>1862.5845999999997</c:v>
                </c:pt>
                <c:pt idx="13">
                  <c:v>3115.6632</c:v>
                </c:pt>
                <c:pt idx="14">
                  <c:v>8411.7201999999997</c:v>
                </c:pt>
                <c:pt idx="15">
                  <c:v>4965.8223999999991</c:v>
                </c:pt>
                <c:pt idx="16">
                  <c:v>6007.7801999999992</c:v>
                </c:pt>
                <c:pt idx="17">
                  <c:v>4752.1413999999995</c:v>
                </c:pt>
                <c:pt idx="18">
                  <c:v>4946.7114000000001</c:v>
                </c:pt>
                <c:pt idx="19">
                  <c:v>3254.2660999999998</c:v>
                </c:pt>
                <c:pt idx="20">
                  <c:v>5521.4312</c:v>
                </c:pt>
                <c:pt idx="21">
                  <c:v>7281.4617999999991</c:v>
                </c:pt>
                <c:pt idx="22">
                  <c:v>4090.2783000000013</c:v>
                </c:pt>
                <c:pt idx="23">
                  <c:v>3763.4805999999994</c:v>
                </c:pt>
                <c:pt idx="24">
                  <c:v>4906.4777000000004</c:v>
                </c:pt>
                <c:pt idx="25">
                  <c:v>6694.2905999999994</c:v>
                </c:pt>
                <c:pt idx="26">
                  <c:v>8706.9861999999994</c:v>
                </c:pt>
                <c:pt idx="27">
                  <c:v>5268.5444000000007</c:v>
                </c:pt>
                <c:pt idx="28">
                  <c:v>6800.2653</c:v>
                </c:pt>
                <c:pt idx="29">
                  <c:v>4338.8321999999989</c:v>
                </c:pt>
                <c:pt idx="30">
                  <c:v>5177.7518000000009</c:v>
                </c:pt>
              </c:numCache>
            </c:numRef>
          </c:val>
        </c:ser>
        <c:ser>
          <c:idx val="1"/>
          <c:order val="1"/>
          <c:tx>
            <c:v>Generación Hidráulica</c:v>
          </c:tx>
          <c:spPr>
            <a:solidFill>
              <a:srgbClr val="3366FF"/>
            </a:solidFill>
            <a:ln w="12700">
              <a:solidFill>
                <a:srgbClr val="000000"/>
              </a:solidFill>
              <a:prstDash val="solid"/>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hidro!$W$5:$W$35</c:f>
              <c:numCache>
                <c:formatCode>#,##0.00</c:formatCode>
                <c:ptCount val="31"/>
                <c:pt idx="0">
                  <c:v>13452.5059</c:v>
                </c:pt>
                <c:pt idx="1">
                  <c:v>13453.4234</c:v>
                </c:pt>
                <c:pt idx="2">
                  <c:v>13291.631699999998</c:v>
                </c:pt>
                <c:pt idx="3">
                  <c:v>13333.296700000001</c:v>
                </c:pt>
                <c:pt idx="4">
                  <c:v>12824.4485</c:v>
                </c:pt>
                <c:pt idx="5">
                  <c:v>13421.7979</c:v>
                </c:pt>
                <c:pt idx="6">
                  <c:v>13425.855299999999</c:v>
                </c:pt>
                <c:pt idx="7">
                  <c:v>13376.118699999999</c:v>
                </c:pt>
                <c:pt idx="8">
                  <c:v>13349.1355</c:v>
                </c:pt>
                <c:pt idx="9">
                  <c:v>13275.102799999999</c:v>
                </c:pt>
                <c:pt idx="10">
                  <c:v>13245.545999999998</c:v>
                </c:pt>
                <c:pt idx="11">
                  <c:v>13290.879500000001</c:v>
                </c:pt>
                <c:pt idx="12">
                  <c:v>12732.572400000001</c:v>
                </c:pt>
                <c:pt idx="13">
                  <c:v>12552.376099999998</c:v>
                </c:pt>
                <c:pt idx="14">
                  <c:v>12539.706</c:v>
                </c:pt>
                <c:pt idx="15">
                  <c:v>12345.2606</c:v>
                </c:pt>
                <c:pt idx="16">
                  <c:v>12304.4355</c:v>
                </c:pt>
                <c:pt idx="17">
                  <c:v>12389.054899999999</c:v>
                </c:pt>
                <c:pt idx="18">
                  <c:v>12392.694899999999</c:v>
                </c:pt>
                <c:pt idx="19">
                  <c:v>12333.7279</c:v>
                </c:pt>
                <c:pt idx="20">
                  <c:v>12342.194</c:v>
                </c:pt>
                <c:pt idx="21">
                  <c:v>12304.056400000001</c:v>
                </c:pt>
                <c:pt idx="22">
                  <c:v>12171.617</c:v>
                </c:pt>
                <c:pt idx="23">
                  <c:v>12432.5239</c:v>
                </c:pt>
                <c:pt idx="24">
                  <c:v>12989.314900000001</c:v>
                </c:pt>
                <c:pt idx="25">
                  <c:v>12879.608200000001</c:v>
                </c:pt>
                <c:pt idx="26">
                  <c:v>12875.1219</c:v>
                </c:pt>
                <c:pt idx="27">
                  <c:v>13012.397300000001</c:v>
                </c:pt>
                <c:pt idx="28">
                  <c:v>12736.5578</c:v>
                </c:pt>
                <c:pt idx="29">
                  <c:v>12990.4799</c:v>
                </c:pt>
                <c:pt idx="30">
                  <c:v>13111.5928</c:v>
                </c:pt>
              </c:numCache>
            </c:numRef>
          </c:val>
        </c:ser>
        <c:ser>
          <c:idx val="3"/>
          <c:order val="2"/>
          <c:tx>
            <c:strRef>
              <c:f>'Intercambios VeoMedidas'!$H$37</c:f>
              <c:strCache>
                <c:ptCount val="1"/>
                <c:pt idx="0">
                  <c:v>Suministro SG-UY</c:v>
                </c:pt>
              </c:strCache>
            </c:strRef>
          </c:tx>
          <c:spPr>
            <a:solidFill>
              <a:srgbClr val="CCFFFF"/>
            </a:solidFill>
            <a:ln w="12700">
              <a:solidFill>
                <a:srgbClr val="000000"/>
              </a:solidFill>
              <a:prstDash val="solid"/>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VeoMedidas'!$M$38:$M$68</c:f>
              <c:numCache>
                <c:formatCode>General</c:formatCode>
                <c:ptCount val="31"/>
                <c:pt idx="0">
                  <c:v>28548.97</c:v>
                </c:pt>
                <c:pt idx="1">
                  <c:v>25879.122500000001</c:v>
                </c:pt>
                <c:pt idx="2">
                  <c:v>26950.57</c:v>
                </c:pt>
                <c:pt idx="3">
                  <c:v>27552</c:v>
                </c:pt>
                <c:pt idx="4">
                  <c:v>25132.4175</c:v>
                </c:pt>
                <c:pt idx="5">
                  <c:v>21233.002500000002</c:v>
                </c:pt>
                <c:pt idx="6">
                  <c:v>17146.147499999999</c:v>
                </c:pt>
                <c:pt idx="7">
                  <c:v>19383.5275</c:v>
                </c:pt>
                <c:pt idx="8">
                  <c:v>23171.237499999999</c:v>
                </c:pt>
                <c:pt idx="9">
                  <c:v>24260.485000000001</c:v>
                </c:pt>
                <c:pt idx="10">
                  <c:v>24232.864999999998</c:v>
                </c:pt>
                <c:pt idx="11">
                  <c:v>28456.252499999999</c:v>
                </c:pt>
                <c:pt idx="12">
                  <c:v>24186.285</c:v>
                </c:pt>
                <c:pt idx="13">
                  <c:v>24439.822499999998</c:v>
                </c:pt>
                <c:pt idx="14">
                  <c:v>27384.3</c:v>
                </c:pt>
                <c:pt idx="15">
                  <c:v>24522.424999999999</c:v>
                </c:pt>
                <c:pt idx="16">
                  <c:v>30361.672500000001</c:v>
                </c:pt>
                <c:pt idx="17">
                  <c:v>25623.8125</c:v>
                </c:pt>
                <c:pt idx="18">
                  <c:v>27299.672500000001</c:v>
                </c:pt>
                <c:pt idx="19">
                  <c:v>27323.775000000001</c:v>
                </c:pt>
                <c:pt idx="20">
                  <c:v>31579.8325</c:v>
                </c:pt>
                <c:pt idx="21">
                  <c:v>28712.447499999998</c:v>
                </c:pt>
                <c:pt idx="22">
                  <c:v>27882.397499999999</c:v>
                </c:pt>
                <c:pt idx="23">
                  <c:v>27824.785</c:v>
                </c:pt>
                <c:pt idx="24">
                  <c:v>33248.974999999999</c:v>
                </c:pt>
                <c:pt idx="25">
                  <c:v>34464.622499999998</c:v>
                </c:pt>
                <c:pt idx="26">
                  <c:v>33420.86</c:v>
                </c:pt>
                <c:pt idx="27">
                  <c:v>30989.47</c:v>
                </c:pt>
                <c:pt idx="28">
                  <c:v>30114.0425</c:v>
                </c:pt>
                <c:pt idx="29">
                  <c:v>26130.752499999999</c:v>
                </c:pt>
              </c:numCache>
            </c:numRef>
          </c:val>
        </c:ser>
        <c:ser>
          <c:idx val="0"/>
          <c:order val="3"/>
          <c:tx>
            <c:v>Generación Térmica</c:v>
          </c:tx>
          <c:spPr>
            <a:solidFill>
              <a:srgbClr val="FFCC99"/>
            </a:solidFill>
            <a:ln w="12700">
              <a:solidFill>
                <a:srgbClr val="000000"/>
              </a:solidFill>
              <a:prstDash val="solid"/>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termico!$AY$5:$AY$35</c:f>
              <c:numCache>
                <c:formatCode>#,##0.00</c:formatCode>
                <c:ptCount val="31"/>
                <c:pt idx="0">
                  <c:v>-50.649100000000011</c:v>
                </c:pt>
                <c:pt idx="1">
                  <c:v>-52.121400000000001</c:v>
                </c:pt>
                <c:pt idx="2">
                  <c:v>-52.218800000000009</c:v>
                </c:pt>
                <c:pt idx="3">
                  <c:v>-58.327399999999997</c:v>
                </c:pt>
                <c:pt idx="4">
                  <c:v>-53.659499999999994</c:v>
                </c:pt>
                <c:pt idx="5">
                  <c:v>173.58529999999996</c:v>
                </c:pt>
                <c:pt idx="6">
                  <c:v>412.83699999999999</c:v>
                </c:pt>
                <c:pt idx="7">
                  <c:v>-48.745299999999993</c:v>
                </c:pt>
                <c:pt idx="8">
                  <c:v>-35.80830000000001</c:v>
                </c:pt>
                <c:pt idx="9">
                  <c:v>-53.016699999999993</c:v>
                </c:pt>
                <c:pt idx="10">
                  <c:v>-55.892699999999991</c:v>
                </c:pt>
                <c:pt idx="11">
                  <c:v>-59.305</c:v>
                </c:pt>
                <c:pt idx="12">
                  <c:v>-35.1723</c:v>
                </c:pt>
                <c:pt idx="13">
                  <c:v>163.2646</c:v>
                </c:pt>
                <c:pt idx="14">
                  <c:v>46.402799999999999</c:v>
                </c:pt>
                <c:pt idx="15">
                  <c:v>-5.8929999999999989</c:v>
                </c:pt>
                <c:pt idx="16">
                  <c:v>95.394600000000011</c:v>
                </c:pt>
                <c:pt idx="17">
                  <c:v>-14.600900000000001</c:v>
                </c:pt>
                <c:pt idx="18">
                  <c:v>-14.329499999999999</c:v>
                </c:pt>
                <c:pt idx="19">
                  <c:v>-13.153100000000002</c:v>
                </c:pt>
                <c:pt idx="20">
                  <c:v>-11.055</c:v>
                </c:pt>
                <c:pt idx="21">
                  <c:v>-10.8429</c:v>
                </c:pt>
                <c:pt idx="22">
                  <c:v>-14.768999999999998</c:v>
                </c:pt>
                <c:pt idx="23">
                  <c:v>-12.3261</c:v>
                </c:pt>
                <c:pt idx="24">
                  <c:v>-11.938700000000001</c:v>
                </c:pt>
                <c:pt idx="25">
                  <c:v>-10.931100000000001</c:v>
                </c:pt>
                <c:pt idx="26">
                  <c:v>1089.1227000000001</c:v>
                </c:pt>
                <c:pt idx="27">
                  <c:v>87.531699999999987</c:v>
                </c:pt>
                <c:pt idx="28">
                  <c:v>-24.503600000000006</c:v>
                </c:pt>
                <c:pt idx="29">
                  <c:v>-18.602399999999999</c:v>
                </c:pt>
                <c:pt idx="30">
                  <c:v>-16.9011</c:v>
                </c:pt>
              </c:numCache>
            </c:numRef>
          </c:val>
        </c:ser>
        <c:dLbls>
          <c:showLegendKey val="0"/>
          <c:showVal val="0"/>
          <c:showCatName val="0"/>
          <c:showSerName val="0"/>
          <c:showPercent val="0"/>
          <c:showBubbleSize val="0"/>
        </c:dLbls>
        <c:axId val="130431232"/>
        <c:axId val="130445696"/>
      </c:areaChart>
      <c:catAx>
        <c:axId val="13043123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día</a:t>
                </a:r>
              </a:p>
            </c:rich>
          </c:tx>
          <c:layout>
            <c:manualLayout>
              <c:xMode val="edge"/>
              <c:yMode val="edge"/>
              <c:x val="0.94776234788833158"/>
              <c:y val="0.90288958066288261"/>
            </c:manualLayout>
          </c:layout>
          <c:overlay val="0"/>
          <c:spPr>
            <a:noFill/>
            <a:ln w="25400">
              <a:noFill/>
            </a:ln>
          </c:spPr>
        </c:title>
        <c:numFmt formatCode="d;@"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UY"/>
          </a:p>
        </c:txPr>
        <c:crossAx val="130445696"/>
        <c:crosses val="autoZero"/>
        <c:auto val="1"/>
        <c:lblAlgn val="ctr"/>
        <c:lblOffset val="100"/>
        <c:tickLblSkip val="1"/>
        <c:tickMarkSkip val="1"/>
        <c:noMultiLvlLbl val="0"/>
      </c:catAx>
      <c:valAx>
        <c:axId val="130445696"/>
        <c:scaling>
          <c:orientation val="minMax"/>
          <c:min val="0"/>
        </c:scaling>
        <c:delete val="0"/>
        <c:axPos val="l"/>
        <c:majorGridlines>
          <c:spPr>
            <a:ln w="3175">
              <a:solidFill>
                <a:srgbClr val="000000"/>
              </a:solidFill>
              <a:prstDash val="solid"/>
            </a:ln>
          </c:spPr>
        </c:majorGridlines>
        <c:title>
          <c:tx>
            <c:rich>
              <a:bodyPr rot="0" vert="horz"/>
              <a:lstStyle/>
              <a:p>
                <a:pPr algn="ctr">
                  <a:defRPr sz="1025" b="1" i="0" u="none" strike="noStrike" baseline="0">
                    <a:solidFill>
                      <a:srgbClr val="000000"/>
                    </a:solidFill>
                    <a:latin typeface="Arial"/>
                    <a:ea typeface="Arial"/>
                    <a:cs typeface="Arial"/>
                  </a:defRPr>
                </a:pPr>
                <a:r>
                  <a:rPr lang="es-ES"/>
                  <a:t>Energía (MWh)</a:t>
                </a:r>
              </a:p>
            </c:rich>
          </c:tx>
          <c:layout>
            <c:manualLayout>
              <c:xMode val="edge"/>
              <c:yMode val="edge"/>
              <c:x val="6.218893966925463E-3"/>
              <c:y val="3.6071537569432374E-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UY"/>
          </a:p>
        </c:txPr>
        <c:crossAx val="130431232"/>
        <c:crosses val="autoZero"/>
        <c:crossBetween val="midCat"/>
      </c:valAx>
      <c:spPr>
        <a:noFill/>
        <a:ln w="12700">
          <a:solidFill>
            <a:srgbClr val="808080"/>
          </a:solidFill>
          <a:prstDash val="solid"/>
        </a:ln>
      </c:spPr>
    </c:plotArea>
    <c:legend>
      <c:legendPos val="r"/>
      <c:layout>
        <c:manualLayout>
          <c:xMode val="edge"/>
          <c:yMode val="edge"/>
          <c:x val="0.74926639922333127"/>
          <c:y val="0.64886555154625758"/>
          <c:w val="0.18117702148112191"/>
          <c:h val="0.2534267369668690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UY"/>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UY"/>
    </a:p>
  </c:txPr>
  <c:printSettings>
    <c:headerFooter alignWithMargins="0"/>
    <c:pageMargins b="1" l="0.75000000000000744" r="0.750000000000007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Importación - Exportación de/hacia Argentina y Brasil</a:t>
            </a:r>
          </a:p>
        </c:rich>
      </c:tx>
      <c:layout>
        <c:manualLayout>
          <c:xMode val="edge"/>
          <c:yMode val="edge"/>
          <c:x val="0.22346610733320441"/>
          <c:y val="3.6011050971525994E-2"/>
        </c:manualLayout>
      </c:layout>
      <c:overlay val="0"/>
      <c:spPr>
        <a:noFill/>
        <a:ln w="25400">
          <a:noFill/>
        </a:ln>
      </c:spPr>
    </c:title>
    <c:autoTitleDeleted val="0"/>
    <c:plotArea>
      <c:layout>
        <c:manualLayout>
          <c:layoutTarget val="inner"/>
          <c:xMode val="edge"/>
          <c:yMode val="edge"/>
          <c:x val="7.2554027761455198E-2"/>
          <c:y val="0.12289615313237362"/>
          <c:w val="0.86028296836029827"/>
          <c:h val="0.7878806437074154"/>
        </c:manualLayout>
      </c:layout>
      <c:areaChart>
        <c:grouping val="stacked"/>
        <c:varyColors val="0"/>
        <c:ser>
          <c:idx val="2"/>
          <c:order val="0"/>
          <c:tx>
            <c:v>Importación Brasil</c:v>
          </c:tx>
          <c:spPr>
            <a:solidFill>
              <a:srgbClr val="00FF00"/>
            </a:solidFill>
            <a:ln w="12700">
              <a:solidFill>
                <a:srgbClr val="000000"/>
              </a:solidFill>
              <a:prstDash val="solid"/>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VeoMedidas'!$J$38:$J$68</c:f>
              <c:numCache>
                <c:formatCode>General</c:formatCode>
                <c:ptCount val="31"/>
              </c:numCache>
            </c:numRef>
          </c:val>
        </c:ser>
        <c:ser>
          <c:idx val="1"/>
          <c:order val="1"/>
          <c:tx>
            <c:v>Importación Argentina</c:v>
          </c:tx>
          <c:spPr>
            <a:solidFill>
              <a:srgbClr val="993366"/>
            </a:solidFill>
            <a:ln>
              <a:solidFill>
                <a:srgbClr val="000000"/>
              </a:solidFill>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VeoMedidas'!$I$38:$I$68</c:f>
              <c:numCache>
                <c:formatCode>General</c:formatCode>
                <c:ptCount val="31"/>
              </c:numCache>
            </c:numRef>
          </c:val>
        </c:ser>
        <c:ser>
          <c:idx val="4"/>
          <c:order val="2"/>
          <c:tx>
            <c:v>Exportación a Brasil</c:v>
          </c:tx>
          <c:spPr>
            <a:solidFill>
              <a:srgbClr val="FFFF99"/>
            </a:solidFill>
            <a:ln w="12700">
              <a:solidFill>
                <a:srgbClr val="000000"/>
              </a:solidFill>
              <a:prstDash val="solid"/>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VeoMedidas'!$L$38:$L$68</c:f>
              <c:numCache>
                <c:formatCode>General</c:formatCode>
                <c:ptCount val="31"/>
              </c:numCache>
            </c:numRef>
          </c:val>
        </c:ser>
        <c:ser>
          <c:idx val="3"/>
          <c:order val="3"/>
          <c:tx>
            <c:v>Exportación a Argentina</c:v>
          </c:tx>
          <c:spPr>
            <a:solidFill>
              <a:schemeClr val="accent6">
                <a:lumMod val="60000"/>
                <a:lumOff val="40000"/>
              </a:schemeClr>
            </a:solidFill>
            <a:ln>
              <a:solidFill>
                <a:srgbClr val="000000"/>
              </a:solidFill>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VeoMedidas'!$K$38:$K$68</c:f>
              <c:numCache>
                <c:formatCode>General</c:formatCode>
                <c:ptCount val="31"/>
                <c:pt idx="0">
                  <c:v>10154</c:v>
                </c:pt>
                <c:pt idx="1">
                  <c:v>8665</c:v>
                </c:pt>
                <c:pt idx="2">
                  <c:v>10872</c:v>
                </c:pt>
                <c:pt idx="3">
                  <c:v>12794</c:v>
                </c:pt>
                <c:pt idx="4">
                  <c:v>12072</c:v>
                </c:pt>
                <c:pt idx="5">
                  <c:v>6912</c:v>
                </c:pt>
                <c:pt idx="6">
                  <c:v>3273</c:v>
                </c:pt>
                <c:pt idx="7">
                  <c:v>5183</c:v>
                </c:pt>
                <c:pt idx="8">
                  <c:v>8420</c:v>
                </c:pt>
                <c:pt idx="9">
                  <c:v>9222</c:v>
                </c:pt>
                <c:pt idx="10">
                  <c:v>7993</c:v>
                </c:pt>
                <c:pt idx="11">
                  <c:v>11079</c:v>
                </c:pt>
                <c:pt idx="12">
                  <c:v>6125</c:v>
                </c:pt>
                <c:pt idx="13">
                  <c:v>6724</c:v>
                </c:pt>
                <c:pt idx="14">
                  <c:v>11271</c:v>
                </c:pt>
                <c:pt idx="15">
                  <c:v>7617</c:v>
                </c:pt>
                <c:pt idx="16">
                  <c:v>11202</c:v>
                </c:pt>
                <c:pt idx="17">
                  <c:v>9414</c:v>
                </c:pt>
                <c:pt idx="18">
                  <c:v>11548</c:v>
                </c:pt>
                <c:pt idx="19">
                  <c:v>8979</c:v>
                </c:pt>
                <c:pt idx="20">
                  <c:v>12184</c:v>
                </c:pt>
                <c:pt idx="21">
                  <c:v>10944</c:v>
                </c:pt>
                <c:pt idx="22">
                  <c:v>8473</c:v>
                </c:pt>
                <c:pt idx="23">
                  <c:v>7985</c:v>
                </c:pt>
                <c:pt idx="24">
                  <c:v>13341</c:v>
                </c:pt>
                <c:pt idx="25">
                  <c:v>16970</c:v>
                </c:pt>
                <c:pt idx="26">
                  <c:v>14568.96</c:v>
                </c:pt>
                <c:pt idx="27">
                  <c:v>9859</c:v>
                </c:pt>
                <c:pt idx="28">
                  <c:v>11590</c:v>
                </c:pt>
                <c:pt idx="29">
                  <c:v>8411</c:v>
                </c:pt>
                <c:pt idx="30">
                  <c:v>9566</c:v>
                </c:pt>
              </c:numCache>
            </c:numRef>
          </c:val>
        </c:ser>
        <c:dLbls>
          <c:showLegendKey val="0"/>
          <c:showVal val="0"/>
          <c:showCatName val="0"/>
          <c:showSerName val="0"/>
          <c:showPercent val="0"/>
          <c:showBubbleSize val="0"/>
        </c:dLbls>
        <c:axId val="130489344"/>
        <c:axId val="130491520"/>
      </c:areaChart>
      <c:catAx>
        <c:axId val="13048934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día</a:t>
                </a:r>
              </a:p>
            </c:rich>
          </c:tx>
          <c:layout>
            <c:manualLayout>
              <c:xMode val="edge"/>
              <c:yMode val="edge"/>
              <c:x val="0.94622749191234756"/>
              <c:y val="0.90288958066288261"/>
            </c:manualLayout>
          </c:layout>
          <c:overlay val="0"/>
          <c:spPr>
            <a:noFill/>
            <a:ln w="25400">
              <a:noFill/>
            </a:ln>
          </c:spPr>
        </c:title>
        <c:numFmt formatCode="d;@"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UY"/>
          </a:p>
        </c:txPr>
        <c:crossAx val="130491520"/>
        <c:crosses val="autoZero"/>
        <c:auto val="1"/>
        <c:lblAlgn val="ctr"/>
        <c:lblOffset val="100"/>
        <c:tickLblSkip val="1"/>
        <c:tickMarkSkip val="1"/>
        <c:noMultiLvlLbl val="0"/>
      </c:catAx>
      <c:valAx>
        <c:axId val="13049152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UY"/>
          </a:p>
        </c:txPr>
        <c:crossAx val="130489344"/>
        <c:crosses val="autoZero"/>
        <c:crossBetween val="midCat"/>
      </c:valAx>
      <c:spPr>
        <a:noFill/>
        <a:ln w="12700">
          <a:solidFill>
            <a:srgbClr val="808080"/>
          </a:solidFill>
          <a:prstDash val="solid"/>
        </a:ln>
      </c:spPr>
    </c:plotArea>
    <c:legend>
      <c:legendPos val="r"/>
      <c:layout>
        <c:manualLayout>
          <c:xMode val="edge"/>
          <c:yMode val="edge"/>
          <c:x val="0.74016209068905647"/>
          <c:y val="0.64656774798703609"/>
          <c:w val="0.19549377480825675"/>
          <c:h val="0.2619492372233795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UY"/>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UY"/>
    </a:p>
  </c:txPr>
  <c:printSettings>
    <c:headerFooter alignWithMargins="0"/>
    <c:pageMargins b="1" l="0.75000000000000744" r="0.750000000000007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Crecimiento acumulado mensual de la Demanda</a:t>
            </a:r>
          </a:p>
        </c:rich>
      </c:tx>
      <c:layout>
        <c:manualLayout>
          <c:xMode val="edge"/>
          <c:yMode val="edge"/>
          <c:x val="0.19852966484625995"/>
          <c:y val="3.3426172968048409E-2"/>
        </c:manualLayout>
      </c:layout>
      <c:overlay val="0"/>
      <c:spPr>
        <a:noFill/>
        <a:ln w="25400">
          <a:noFill/>
        </a:ln>
      </c:spPr>
    </c:title>
    <c:autoTitleDeleted val="0"/>
    <c:plotArea>
      <c:layout>
        <c:manualLayout>
          <c:layoutTarget val="inner"/>
          <c:xMode val="edge"/>
          <c:yMode val="edge"/>
          <c:x val="6.4134115588492607E-2"/>
          <c:y val="0.15908303705804094"/>
          <c:w val="0.77655318820441566"/>
          <c:h val="0.77127896409070762"/>
        </c:manualLayout>
      </c:layout>
      <c:barChart>
        <c:barDir val="col"/>
        <c:grouping val="clustered"/>
        <c:varyColors val="0"/>
        <c:ser>
          <c:idx val="0"/>
          <c:order val="0"/>
          <c:tx>
            <c:v>2010 - 2008</c:v>
          </c:tx>
          <c:spPr>
            <a:solidFill>
              <a:srgbClr val="000080"/>
            </a:solidFill>
            <a:ln w="12700">
              <a:solidFill>
                <a:srgbClr val="000000"/>
              </a:solidFill>
              <a:prstDash val="solid"/>
            </a:ln>
          </c:spPr>
          <c:invertIfNegative val="0"/>
          <c:cat>
            <c:strLit>
              <c:ptCount val="12"/>
              <c:pt idx="0">
                <c:v>ENE</c:v>
              </c:pt>
              <c:pt idx="1">
                <c:v>FEB</c:v>
              </c:pt>
              <c:pt idx="2">
                <c:v>MAR</c:v>
              </c:pt>
              <c:pt idx="3">
                <c:v>ABR</c:v>
              </c:pt>
              <c:pt idx="4">
                <c:v>MAY</c:v>
              </c:pt>
              <c:pt idx="5">
                <c:v>JUN</c:v>
              </c:pt>
              <c:pt idx="6">
                <c:v>JUL</c:v>
              </c:pt>
              <c:pt idx="7">
                <c:v>AGO</c:v>
              </c:pt>
              <c:pt idx="8">
                <c:v>SET</c:v>
              </c:pt>
              <c:pt idx="9">
                <c:v>OCT</c:v>
              </c:pt>
              <c:pt idx="10">
                <c:v>NOV</c:v>
              </c:pt>
              <c:pt idx="11">
                <c:v>DIC</c:v>
              </c:pt>
            </c:strLit>
          </c:cat>
          <c:val>
            <c:numLit>
              <c:formatCode>General</c:formatCode>
              <c:ptCount val="12"/>
              <c:pt idx="0">
                <c:v>5.8844291816758133E-2</c:v>
              </c:pt>
              <c:pt idx="1">
                <c:v>4.7365937280263934E-2</c:v>
              </c:pt>
              <c:pt idx="2">
                <c:v>9.0522889992015548E-2</c:v>
              </c:pt>
              <c:pt idx="3">
                <c:v>4.9017455820744717E-2</c:v>
              </c:pt>
              <c:pt idx="4">
                <c:v>6.4521486578497989E-2</c:v>
              </c:pt>
              <c:pt idx="5">
                <c:v>4.8487628236591925E-2</c:v>
              </c:pt>
              <c:pt idx="6">
                <c:v>0.1675521004517842</c:v>
              </c:pt>
              <c:pt idx="7">
                <c:v>0.10494565124558962</c:v>
              </c:pt>
              <c:pt idx="8">
                <c:v>3.996219722277175E-2</c:v>
              </c:pt>
              <c:pt idx="9">
                <c:v>3.4067155794759191E-2</c:v>
              </c:pt>
              <c:pt idx="10">
                <c:v>2.2601226210308811E-2</c:v>
              </c:pt>
              <c:pt idx="11">
                <c:v>0.11488803935167158</c:v>
              </c:pt>
            </c:numLit>
          </c:val>
        </c:ser>
        <c:ser>
          <c:idx val="1"/>
          <c:order val="1"/>
          <c:tx>
            <c:v>2010 - 2009</c:v>
          </c:tx>
          <c:spPr>
            <a:solidFill>
              <a:srgbClr val="FF00FF"/>
            </a:solidFill>
            <a:ln w="12700">
              <a:solidFill>
                <a:srgbClr val="000000"/>
              </a:solidFill>
              <a:prstDash val="solid"/>
            </a:ln>
          </c:spPr>
          <c:invertIfNegative val="0"/>
          <c:cat>
            <c:strLit>
              <c:ptCount val="12"/>
              <c:pt idx="0">
                <c:v>ENE</c:v>
              </c:pt>
              <c:pt idx="1">
                <c:v>FEB</c:v>
              </c:pt>
              <c:pt idx="2">
                <c:v>MAR</c:v>
              </c:pt>
              <c:pt idx="3">
                <c:v>ABR</c:v>
              </c:pt>
              <c:pt idx="4">
                <c:v>MAY</c:v>
              </c:pt>
              <c:pt idx="5">
                <c:v>JUN</c:v>
              </c:pt>
              <c:pt idx="6">
                <c:v>JUL</c:v>
              </c:pt>
              <c:pt idx="7">
                <c:v>AGO</c:v>
              </c:pt>
              <c:pt idx="8">
                <c:v>SET</c:v>
              </c:pt>
              <c:pt idx="9">
                <c:v>OCT</c:v>
              </c:pt>
              <c:pt idx="10">
                <c:v>NOV</c:v>
              </c:pt>
              <c:pt idx="11">
                <c:v>DIC</c:v>
              </c:pt>
            </c:strLit>
          </c:cat>
          <c:val>
            <c:numLit>
              <c:formatCode>General</c:formatCode>
              <c:ptCount val="12"/>
              <c:pt idx="0">
                <c:v>5.3418015907744094E-2</c:v>
              </c:pt>
              <c:pt idx="1">
                <c:v>5.1116626728844934E-2</c:v>
              </c:pt>
              <c:pt idx="2">
                <c:v>5.7593772089544824E-2</c:v>
              </c:pt>
              <c:pt idx="3">
                <c:v>7.6876386901817723E-2</c:v>
              </c:pt>
              <c:pt idx="4">
                <c:v>6.3191149338634789E-2</c:v>
              </c:pt>
              <c:pt idx="5">
                <c:v>-2.4371498793477392E-3</c:v>
              </c:pt>
              <c:pt idx="6">
                <c:v>4.2957353058392734E-3</c:v>
              </c:pt>
              <c:pt idx="7">
                <c:v>7.4000404084529514E-2</c:v>
              </c:pt>
              <c:pt idx="8">
                <c:v>1.2440913789927071E-2</c:v>
              </c:pt>
              <c:pt idx="9">
                <c:v>-3.9196225335531576E-3</c:v>
              </c:pt>
              <c:pt idx="10">
                <c:v>4.0637479342670917E-2</c:v>
              </c:pt>
              <c:pt idx="11">
                <c:v>0.10683448878962212</c:v>
              </c:pt>
            </c:numLit>
          </c:val>
        </c:ser>
        <c:ser>
          <c:idx val="2"/>
          <c:order val="2"/>
          <c:tx>
            <c:v>2009 - 2008</c:v>
          </c:tx>
          <c:spPr>
            <a:solidFill>
              <a:srgbClr val="FFFF00"/>
            </a:solidFill>
            <a:ln w="12700">
              <a:solidFill>
                <a:srgbClr val="000000"/>
              </a:solidFill>
              <a:prstDash val="solid"/>
            </a:ln>
          </c:spPr>
          <c:invertIfNegative val="0"/>
          <c:cat>
            <c:strLit>
              <c:ptCount val="12"/>
              <c:pt idx="0">
                <c:v>ENE</c:v>
              </c:pt>
              <c:pt idx="1">
                <c:v>FEB</c:v>
              </c:pt>
              <c:pt idx="2">
                <c:v>MAR</c:v>
              </c:pt>
              <c:pt idx="3">
                <c:v>ABR</c:v>
              </c:pt>
              <c:pt idx="4">
                <c:v>MAY</c:v>
              </c:pt>
              <c:pt idx="5">
                <c:v>JUN</c:v>
              </c:pt>
              <c:pt idx="6">
                <c:v>JUL</c:v>
              </c:pt>
              <c:pt idx="7">
                <c:v>AGO</c:v>
              </c:pt>
              <c:pt idx="8">
                <c:v>SET</c:v>
              </c:pt>
              <c:pt idx="9">
                <c:v>OCT</c:v>
              </c:pt>
              <c:pt idx="10">
                <c:v>NOV</c:v>
              </c:pt>
              <c:pt idx="11">
                <c:v>DIC</c:v>
              </c:pt>
            </c:strLit>
          </c:cat>
          <c:val>
            <c:numLit>
              <c:formatCode>General</c:formatCode>
              <c:ptCount val="12"/>
              <c:pt idx="0">
                <c:v>5.151113638718563E-3</c:v>
              </c:pt>
              <c:pt idx="1">
                <c:v>-3.5682904762466615E-3</c:v>
              </c:pt>
              <c:pt idx="2">
                <c:v>3.1135884846797302E-2</c:v>
              </c:pt>
              <c:pt idx="3">
                <c:v>-2.587012903238051E-2</c:v>
              </c:pt>
              <c:pt idx="4">
                <c:v>1.2512681663037386E-3</c:v>
              </c:pt>
              <c:pt idx="5">
                <c:v>5.1049192649645886E-2</c:v>
              </c:pt>
              <c:pt idx="6">
                <c:v>0.16255805875370788</c:v>
              </c:pt>
              <c:pt idx="7">
                <c:v>2.8813068452648201E-2</c:v>
              </c:pt>
              <c:pt idx="8">
                <c:v>2.7183100819012707E-2</c:v>
              </c:pt>
              <c:pt idx="9">
                <c:v>3.8136258064768391E-2</c:v>
              </c:pt>
              <c:pt idx="10">
                <c:v>-1.7331927294945162E-2</c:v>
              </c:pt>
              <c:pt idx="11">
                <c:v>7.2762013143056175E-3</c:v>
              </c:pt>
            </c:numLit>
          </c:val>
        </c:ser>
        <c:dLbls>
          <c:showLegendKey val="0"/>
          <c:showVal val="0"/>
          <c:showCatName val="0"/>
          <c:showSerName val="0"/>
          <c:showPercent val="0"/>
          <c:showBubbleSize val="0"/>
        </c:dLbls>
        <c:gapWidth val="150"/>
        <c:axId val="129729664"/>
        <c:axId val="129731200"/>
      </c:barChart>
      <c:catAx>
        <c:axId val="12972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FF"/>
                </a:solidFill>
                <a:latin typeface="Arial"/>
                <a:ea typeface="Arial"/>
                <a:cs typeface="Arial"/>
              </a:defRPr>
            </a:pPr>
            <a:endParaRPr lang="es-UY"/>
          </a:p>
        </c:txPr>
        <c:crossAx val="129731200"/>
        <c:crosses val="autoZero"/>
        <c:auto val="1"/>
        <c:lblAlgn val="ctr"/>
        <c:lblOffset val="100"/>
        <c:tickLblSkip val="1"/>
        <c:tickMarkSkip val="1"/>
        <c:noMultiLvlLbl val="0"/>
      </c:catAx>
      <c:valAx>
        <c:axId val="12973120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UY"/>
          </a:p>
        </c:txPr>
        <c:crossAx val="129729664"/>
        <c:crosses val="autoZero"/>
        <c:crossBetween val="between"/>
      </c:valAx>
      <c:spPr>
        <a:solidFill>
          <a:srgbClr val="C0C0C0"/>
        </a:solidFill>
        <a:ln w="12700">
          <a:solidFill>
            <a:srgbClr val="808080"/>
          </a:solidFill>
          <a:prstDash val="solid"/>
        </a:ln>
      </c:spPr>
    </c:plotArea>
    <c:legend>
      <c:legendPos val="r"/>
      <c:layout>
        <c:manualLayout>
          <c:xMode val="edge"/>
          <c:yMode val="edge"/>
          <c:x val="0.86089048588860495"/>
          <c:y val="2.0945749549901402E-2"/>
          <c:w val="0.13602943783592419"/>
          <c:h val="0.20334266067981172"/>
        </c:manualLayout>
      </c:layout>
      <c:overlay val="0"/>
      <c:spPr>
        <a:solidFill>
          <a:srgbClr val="FFFFFF"/>
        </a:solidFill>
        <a:ln w="3175">
          <a:solidFill>
            <a:srgbClr val="000000"/>
          </a:solidFill>
          <a:prstDash val="solid"/>
        </a:ln>
      </c:spPr>
      <c:txPr>
        <a:bodyPr/>
        <a:lstStyle/>
        <a:p>
          <a:pPr>
            <a:defRPr sz="155" b="0"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UY"/>
    </a:p>
  </c:txPr>
  <c:printSettings>
    <c:headerFooter alignWithMargins="0"/>
    <c:pageMargins b="1" l="0.75000000000000744" r="0.75000000000000744"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Crecimiento acumulado mensual de la Demanda</a:t>
            </a:r>
          </a:p>
        </c:rich>
      </c:tx>
      <c:layout>
        <c:manualLayout>
          <c:xMode val="edge"/>
          <c:yMode val="edge"/>
          <c:x val="0.19852966484625995"/>
          <c:y val="3.3426172968048409E-2"/>
        </c:manualLayout>
      </c:layout>
      <c:overlay val="0"/>
      <c:spPr>
        <a:noFill/>
        <a:ln w="25400">
          <a:noFill/>
        </a:ln>
      </c:spPr>
    </c:title>
    <c:autoTitleDeleted val="0"/>
    <c:plotArea>
      <c:layout>
        <c:manualLayout>
          <c:layoutTarget val="inner"/>
          <c:xMode val="edge"/>
          <c:yMode val="edge"/>
          <c:x val="6.4134115588492607E-2"/>
          <c:y val="0.15908303705804094"/>
          <c:w val="0.77655318820441566"/>
          <c:h val="0.77127896409070762"/>
        </c:manualLayout>
      </c:layout>
      <c:barChart>
        <c:barDir val="col"/>
        <c:grouping val="clustered"/>
        <c:varyColors val="0"/>
        <c:ser>
          <c:idx val="0"/>
          <c:order val="0"/>
          <c:tx>
            <c:v>2010 - 2008</c:v>
          </c:tx>
          <c:spPr>
            <a:solidFill>
              <a:srgbClr val="000080"/>
            </a:solidFill>
            <a:ln w="12700">
              <a:solidFill>
                <a:srgbClr val="000000"/>
              </a:solidFill>
              <a:prstDash val="solid"/>
            </a:ln>
          </c:spPr>
          <c:invertIfNegative val="0"/>
          <c:cat>
            <c:strLit>
              <c:ptCount val="12"/>
              <c:pt idx="0">
                <c:v>ENE</c:v>
              </c:pt>
              <c:pt idx="1">
                <c:v>FEB</c:v>
              </c:pt>
              <c:pt idx="2">
                <c:v>MAR</c:v>
              </c:pt>
              <c:pt idx="3">
                <c:v>ABR</c:v>
              </c:pt>
              <c:pt idx="4">
                <c:v>MAY</c:v>
              </c:pt>
              <c:pt idx="5">
                <c:v>JUN</c:v>
              </c:pt>
              <c:pt idx="6">
                <c:v>JUL</c:v>
              </c:pt>
              <c:pt idx="7">
                <c:v>AGO</c:v>
              </c:pt>
              <c:pt idx="8">
                <c:v>SET</c:v>
              </c:pt>
              <c:pt idx="9">
                <c:v>OCT</c:v>
              </c:pt>
              <c:pt idx="10">
                <c:v>NOV</c:v>
              </c:pt>
              <c:pt idx="11">
                <c:v>DIC</c:v>
              </c:pt>
            </c:strLit>
          </c:cat>
          <c:val>
            <c:numLit>
              <c:formatCode>General</c:formatCode>
              <c:ptCount val="12"/>
              <c:pt idx="0">
                <c:v>5.8844291816758133E-2</c:v>
              </c:pt>
              <c:pt idx="1">
                <c:v>4.7365937280263934E-2</c:v>
              </c:pt>
              <c:pt idx="2">
                <c:v>9.0522889992015548E-2</c:v>
              </c:pt>
              <c:pt idx="3">
                <c:v>4.9017455820744717E-2</c:v>
              </c:pt>
              <c:pt idx="4">
                <c:v>6.4521486578497989E-2</c:v>
              </c:pt>
              <c:pt idx="5">
                <c:v>4.8487628236591925E-2</c:v>
              </c:pt>
              <c:pt idx="6">
                <c:v>0.1675521004517842</c:v>
              </c:pt>
              <c:pt idx="7">
                <c:v>0.10494565124558962</c:v>
              </c:pt>
              <c:pt idx="8">
                <c:v>3.996219722277175E-2</c:v>
              </c:pt>
              <c:pt idx="9">
                <c:v>3.4067155794759191E-2</c:v>
              </c:pt>
              <c:pt idx="10">
                <c:v>2.2601226210308811E-2</c:v>
              </c:pt>
              <c:pt idx="11">
                <c:v>0.11488803935167158</c:v>
              </c:pt>
            </c:numLit>
          </c:val>
        </c:ser>
        <c:ser>
          <c:idx val="1"/>
          <c:order val="1"/>
          <c:tx>
            <c:v>2010 - 2009</c:v>
          </c:tx>
          <c:spPr>
            <a:solidFill>
              <a:srgbClr val="FF00FF"/>
            </a:solidFill>
            <a:ln w="12700">
              <a:solidFill>
                <a:srgbClr val="000000"/>
              </a:solidFill>
              <a:prstDash val="solid"/>
            </a:ln>
          </c:spPr>
          <c:invertIfNegative val="0"/>
          <c:cat>
            <c:strLit>
              <c:ptCount val="12"/>
              <c:pt idx="0">
                <c:v>ENE</c:v>
              </c:pt>
              <c:pt idx="1">
                <c:v>FEB</c:v>
              </c:pt>
              <c:pt idx="2">
                <c:v>MAR</c:v>
              </c:pt>
              <c:pt idx="3">
                <c:v>ABR</c:v>
              </c:pt>
              <c:pt idx="4">
                <c:v>MAY</c:v>
              </c:pt>
              <c:pt idx="5">
                <c:v>JUN</c:v>
              </c:pt>
              <c:pt idx="6">
                <c:v>JUL</c:v>
              </c:pt>
              <c:pt idx="7">
                <c:v>AGO</c:v>
              </c:pt>
              <c:pt idx="8">
                <c:v>SET</c:v>
              </c:pt>
              <c:pt idx="9">
                <c:v>OCT</c:v>
              </c:pt>
              <c:pt idx="10">
                <c:v>NOV</c:v>
              </c:pt>
              <c:pt idx="11">
                <c:v>DIC</c:v>
              </c:pt>
            </c:strLit>
          </c:cat>
          <c:val>
            <c:numLit>
              <c:formatCode>General</c:formatCode>
              <c:ptCount val="12"/>
              <c:pt idx="0">
                <c:v>5.3418015907744094E-2</c:v>
              </c:pt>
              <c:pt idx="1">
                <c:v>5.1116626728844934E-2</c:v>
              </c:pt>
              <c:pt idx="2">
                <c:v>5.7593772089544824E-2</c:v>
              </c:pt>
              <c:pt idx="3">
                <c:v>7.6876386901817723E-2</c:v>
              </c:pt>
              <c:pt idx="4">
                <c:v>6.3191149338634789E-2</c:v>
              </c:pt>
              <c:pt idx="5">
                <c:v>-2.4371498793477392E-3</c:v>
              </c:pt>
              <c:pt idx="6">
                <c:v>4.2957353058392734E-3</c:v>
              </c:pt>
              <c:pt idx="7">
                <c:v>7.4000404084529514E-2</c:v>
              </c:pt>
              <c:pt idx="8">
                <c:v>1.2440913789927071E-2</c:v>
              </c:pt>
              <c:pt idx="9">
                <c:v>-3.9196225335531576E-3</c:v>
              </c:pt>
              <c:pt idx="10">
                <c:v>4.0637479342670917E-2</c:v>
              </c:pt>
              <c:pt idx="11">
                <c:v>0.10683448878962212</c:v>
              </c:pt>
            </c:numLit>
          </c:val>
        </c:ser>
        <c:ser>
          <c:idx val="2"/>
          <c:order val="2"/>
          <c:tx>
            <c:v>2009 - 2008</c:v>
          </c:tx>
          <c:spPr>
            <a:solidFill>
              <a:srgbClr val="FFFF00"/>
            </a:solidFill>
            <a:ln w="12700">
              <a:solidFill>
                <a:srgbClr val="000000"/>
              </a:solidFill>
              <a:prstDash val="solid"/>
            </a:ln>
          </c:spPr>
          <c:invertIfNegative val="0"/>
          <c:cat>
            <c:strLit>
              <c:ptCount val="12"/>
              <c:pt idx="0">
                <c:v>ENE</c:v>
              </c:pt>
              <c:pt idx="1">
                <c:v>FEB</c:v>
              </c:pt>
              <c:pt idx="2">
                <c:v>MAR</c:v>
              </c:pt>
              <c:pt idx="3">
                <c:v>ABR</c:v>
              </c:pt>
              <c:pt idx="4">
                <c:v>MAY</c:v>
              </c:pt>
              <c:pt idx="5">
                <c:v>JUN</c:v>
              </c:pt>
              <c:pt idx="6">
                <c:v>JUL</c:v>
              </c:pt>
              <c:pt idx="7">
                <c:v>AGO</c:v>
              </c:pt>
              <c:pt idx="8">
                <c:v>SET</c:v>
              </c:pt>
              <c:pt idx="9">
                <c:v>OCT</c:v>
              </c:pt>
              <c:pt idx="10">
                <c:v>NOV</c:v>
              </c:pt>
              <c:pt idx="11">
                <c:v>DIC</c:v>
              </c:pt>
            </c:strLit>
          </c:cat>
          <c:val>
            <c:numLit>
              <c:formatCode>General</c:formatCode>
              <c:ptCount val="12"/>
              <c:pt idx="0">
                <c:v>5.151113638718563E-3</c:v>
              </c:pt>
              <c:pt idx="1">
                <c:v>-3.5682904762466615E-3</c:v>
              </c:pt>
              <c:pt idx="2">
                <c:v>3.1135884846797302E-2</c:v>
              </c:pt>
              <c:pt idx="3">
                <c:v>-2.587012903238051E-2</c:v>
              </c:pt>
              <c:pt idx="4">
                <c:v>1.2512681663037386E-3</c:v>
              </c:pt>
              <c:pt idx="5">
                <c:v>5.1049192649645886E-2</c:v>
              </c:pt>
              <c:pt idx="6">
                <c:v>0.16255805875370788</c:v>
              </c:pt>
              <c:pt idx="7">
                <c:v>2.8813068452648201E-2</c:v>
              </c:pt>
              <c:pt idx="8">
                <c:v>2.7183100819012707E-2</c:v>
              </c:pt>
              <c:pt idx="9">
                <c:v>3.8136258064768391E-2</c:v>
              </c:pt>
              <c:pt idx="10">
                <c:v>-1.7331927294945162E-2</c:v>
              </c:pt>
              <c:pt idx="11">
                <c:v>7.2762013143056175E-3</c:v>
              </c:pt>
            </c:numLit>
          </c:val>
        </c:ser>
        <c:dLbls>
          <c:showLegendKey val="0"/>
          <c:showVal val="0"/>
          <c:showCatName val="0"/>
          <c:showSerName val="0"/>
          <c:showPercent val="0"/>
          <c:showBubbleSize val="0"/>
        </c:dLbls>
        <c:gapWidth val="150"/>
        <c:axId val="132363008"/>
        <c:axId val="132364544"/>
      </c:barChart>
      <c:catAx>
        <c:axId val="132363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FF"/>
                </a:solidFill>
                <a:latin typeface="Arial"/>
                <a:ea typeface="Arial"/>
                <a:cs typeface="Arial"/>
              </a:defRPr>
            </a:pPr>
            <a:endParaRPr lang="es-UY"/>
          </a:p>
        </c:txPr>
        <c:crossAx val="132364544"/>
        <c:crosses val="autoZero"/>
        <c:auto val="1"/>
        <c:lblAlgn val="ctr"/>
        <c:lblOffset val="100"/>
        <c:tickLblSkip val="1"/>
        <c:tickMarkSkip val="1"/>
        <c:noMultiLvlLbl val="0"/>
      </c:catAx>
      <c:valAx>
        <c:axId val="13236454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UY"/>
          </a:p>
        </c:txPr>
        <c:crossAx val="132363008"/>
        <c:crosses val="autoZero"/>
        <c:crossBetween val="between"/>
      </c:valAx>
      <c:spPr>
        <a:solidFill>
          <a:srgbClr val="C0C0C0"/>
        </a:solidFill>
        <a:ln w="12700">
          <a:solidFill>
            <a:srgbClr val="808080"/>
          </a:solidFill>
          <a:prstDash val="solid"/>
        </a:ln>
      </c:spPr>
    </c:plotArea>
    <c:legend>
      <c:legendPos val="r"/>
      <c:layout>
        <c:manualLayout>
          <c:xMode val="edge"/>
          <c:yMode val="edge"/>
          <c:x val="0.86089048588860495"/>
          <c:y val="2.0945749549901402E-2"/>
          <c:w val="0.13602943783592419"/>
          <c:h val="0.20334266067981172"/>
        </c:manualLayout>
      </c:layout>
      <c:overlay val="0"/>
      <c:spPr>
        <a:solidFill>
          <a:srgbClr val="FFFFFF"/>
        </a:solidFill>
        <a:ln w="3175">
          <a:solidFill>
            <a:srgbClr val="000000"/>
          </a:solidFill>
          <a:prstDash val="solid"/>
        </a:ln>
      </c:spPr>
      <c:txPr>
        <a:bodyPr/>
        <a:lstStyle/>
        <a:p>
          <a:pPr>
            <a:defRPr sz="155" b="0"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UY"/>
    </a:p>
  </c:txPr>
  <c:printSettings>
    <c:headerFooter alignWithMargins="0"/>
    <c:pageMargins b="1" l="0.75000000000000766" r="0.75000000000000766"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FF0000"/>
                </a:solidFill>
                <a:latin typeface="Arial"/>
                <a:ea typeface="Arial"/>
                <a:cs typeface="Arial"/>
              </a:defRPr>
            </a:pPr>
            <a:r>
              <a:rPr lang="es-ES"/>
              <a:t>Crecimiento acumulado mensual de la Demanda</a:t>
            </a:r>
          </a:p>
        </c:rich>
      </c:tx>
      <c:layout>
        <c:manualLayout>
          <c:xMode val="edge"/>
          <c:yMode val="edge"/>
          <c:x val="0.10355802583500591"/>
          <c:y val="3.3425367283635002E-2"/>
        </c:manualLayout>
      </c:layout>
      <c:overlay val="0"/>
      <c:spPr>
        <a:noFill/>
        <a:ln w="25400">
          <a:noFill/>
        </a:ln>
      </c:spPr>
    </c:title>
    <c:autoTitleDeleted val="0"/>
    <c:plotArea>
      <c:layout>
        <c:manualLayout>
          <c:layoutTarget val="inner"/>
          <c:xMode val="edge"/>
          <c:yMode val="edge"/>
          <c:x val="6.4134115588492607E-2"/>
          <c:y val="0.16556291390728478"/>
          <c:w val="0.85947119679555062"/>
          <c:h val="0.63874931740916974"/>
        </c:manualLayout>
      </c:layout>
      <c:barChart>
        <c:barDir val="col"/>
        <c:grouping val="clustered"/>
        <c:varyColors val="0"/>
        <c:ser>
          <c:idx val="0"/>
          <c:order val="0"/>
          <c:tx>
            <c:v>2014-2012</c:v>
          </c:tx>
          <c:spPr>
            <a:solidFill>
              <a:srgbClr val="000080"/>
            </a:solidFill>
            <a:ln w="12700">
              <a:solidFill>
                <a:srgbClr val="000000"/>
              </a:solidFill>
              <a:prstDash val="solid"/>
            </a:ln>
          </c:spPr>
          <c:invertIfNegative val="0"/>
          <c:val>
            <c:numRef>
              <c:f>energia!$AW$89:$BH$89</c:f>
              <c:numCache>
                <c:formatCode>0.00%</c:formatCode>
                <c:ptCount val="12"/>
                <c:pt idx="0">
                  <c:v>5.7254541917233226E-2</c:v>
                </c:pt>
                <c:pt idx="1">
                  <c:v>-1.5082355831563699E-2</c:v>
                </c:pt>
                <c:pt idx="2">
                  <c:v>-2.0210547720743821E-2</c:v>
                </c:pt>
                <c:pt idx="3">
                  <c:v>5.2257590524785957E-2</c:v>
                </c:pt>
                <c:pt idx="4">
                  <c:v>0.10511155708806985</c:v>
                </c:pt>
                <c:pt idx="5">
                  <c:v>7.7067064540826458E-2</c:v>
                </c:pt>
                <c:pt idx="6">
                  <c:v>3.2910310741141036E-3</c:v>
                </c:pt>
                <c:pt idx="7">
                  <c:v>2.835200597575116E-2</c:v>
                </c:pt>
                <c:pt idx="8">
                  <c:v>3.0817124806474805E-2</c:v>
                </c:pt>
                <c:pt idx="9">
                  <c:v>4.0055192761133451E-2</c:v>
                </c:pt>
              </c:numCache>
            </c:numRef>
          </c:val>
        </c:ser>
        <c:ser>
          <c:idx val="1"/>
          <c:order val="1"/>
          <c:tx>
            <c:v>2014-2013</c:v>
          </c:tx>
          <c:spPr>
            <a:solidFill>
              <a:srgbClr val="FF00FF"/>
            </a:solidFill>
            <a:ln w="12700">
              <a:solidFill>
                <a:srgbClr val="000000"/>
              </a:solidFill>
              <a:prstDash val="solid"/>
            </a:ln>
          </c:spPr>
          <c:invertIfNegative val="0"/>
          <c:val>
            <c:numRef>
              <c:f>energia!$AW$95:$BH$95</c:f>
              <c:numCache>
                <c:formatCode>0.00%</c:formatCode>
                <c:ptCount val="12"/>
                <c:pt idx="0">
                  <c:v>4.0080248117408734E-2</c:v>
                </c:pt>
                <c:pt idx="1">
                  <c:v>2.640275475074283E-4</c:v>
                </c:pt>
                <c:pt idx="2">
                  <c:v>2.7568359270248033E-2</c:v>
                </c:pt>
                <c:pt idx="3">
                  <c:v>2.364489981192186E-2</c:v>
                </c:pt>
                <c:pt idx="4">
                  <c:v>3.2820103513436116E-2</c:v>
                </c:pt>
                <c:pt idx="5">
                  <c:v>4.3555227468055291E-2</c:v>
                </c:pt>
                <c:pt idx="6">
                  <c:v>1.7012405361251925E-3</c:v>
                </c:pt>
                <c:pt idx="7">
                  <c:v>-4.0835631065988753E-2</c:v>
                </c:pt>
                <c:pt idx="8">
                  <c:v>-3.0222360076421095E-2</c:v>
                </c:pt>
                <c:pt idx="9">
                  <c:v>3.2433525137650632E-2</c:v>
                </c:pt>
              </c:numCache>
            </c:numRef>
          </c:val>
        </c:ser>
        <c:ser>
          <c:idx val="2"/>
          <c:order val="2"/>
          <c:tx>
            <c:v>2013- 2012</c:v>
          </c:tx>
          <c:spPr>
            <a:solidFill>
              <a:srgbClr val="FFFF00"/>
            </a:solidFill>
            <a:ln w="12700">
              <a:solidFill>
                <a:srgbClr val="000000"/>
              </a:solidFill>
              <a:prstDash val="solid"/>
            </a:ln>
          </c:spPr>
          <c:invertIfNegative val="0"/>
          <c:val>
            <c:numRef>
              <c:f>energia!$AW$69:$BH$69</c:f>
              <c:numCache>
                <c:formatCode>0.00%</c:formatCode>
                <c:ptCount val="12"/>
                <c:pt idx="0">
                  <c:v>3.2749036136376031E-2</c:v>
                </c:pt>
                <c:pt idx="1">
                  <c:v>5.7450943006665645E-2</c:v>
                </c:pt>
                <c:pt idx="2">
                  <c:v>4.3555782689410405E-2</c:v>
                </c:pt>
                <c:pt idx="3">
                  <c:v>3.1940630256447999E-2</c:v>
                </c:pt>
                <c:pt idx="4">
                  <c:v>-1.5639133389316107E-2</c:v>
                </c:pt>
                <c:pt idx="5">
                  <c:v>-5.3186209164075571E-3</c:v>
                </c:pt>
                <c:pt idx="6">
                  <c:v>4.4482035426619548E-2</c:v>
                </c:pt>
                <c:pt idx="7">
                  <c:v>-3.5574813267947203E-2</c:v>
                </c:pt>
                <c:pt idx="8">
                  <c:v>8.4245209242574948E-3</c:v>
                </c:pt>
                <c:pt idx="9">
                  <c:v>3.9846280608816009E-2</c:v>
                </c:pt>
                <c:pt idx="10">
                  <c:v>3.665709328255895E-2</c:v>
                </c:pt>
                <c:pt idx="11">
                  <c:v>4.624421483566743E-2</c:v>
                </c:pt>
              </c:numCache>
            </c:numRef>
          </c:val>
        </c:ser>
        <c:dLbls>
          <c:showLegendKey val="0"/>
          <c:showVal val="0"/>
          <c:showCatName val="0"/>
          <c:showSerName val="0"/>
          <c:showPercent val="0"/>
          <c:showBubbleSize val="0"/>
        </c:dLbls>
        <c:gapWidth val="150"/>
        <c:axId val="123170816"/>
        <c:axId val="123172352"/>
      </c:barChart>
      <c:catAx>
        <c:axId val="1231708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b="1" i="0" u="none" strike="noStrike" baseline="0">
                <a:solidFill>
                  <a:srgbClr val="0000FF"/>
                </a:solidFill>
                <a:latin typeface="Arial"/>
                <a:ea typeface="Arial"/>
                <a:cs typeface="Arial"/>
              </a:defRPr>
            </a:pPr>
            <a:endParaRPr lang="es-UY"/>
          </a:p>
        </c:txPr>
        <c:crossAx val="123172352"/>
        <c:crosses val="autoZero"/>
        <c:auto val="1"/>
        <c:lblAlgn val="ctr"/>
        <c:lblOffset val="100"/>
        <c:tickLblSkip val="1"/>
        <c:tickMarkSkip val="1"/>
        <c:noMultiLvlLbl val="0"/>
      </c:catAx>
      <c:valAx>
        <c:axId val="123172352"/>
        <c:scaling>
          <c:orientation val="minMax"/>
          <c:max val="0.2"/>
          <c:min val="-0.0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UY"/>
          </a:p>
        </c:txPr>
        <c:crossAx val="123170816"/>
        <c:crosses val="autoZero"/>
        <c:crossBetween val="between"/>
        <c:majorUnit val="0.05"/>
      </c:valAx>
      <c:spPr>
        <a:solidFill>
          <a:srgbClr val="C0C0C0"/>
        </a:solidFill>
        <a:ln w="12700">
          <a:solidFill>
            <a:srgbClr val="808080"/>
          </a:solidFill>
          <a:prstDash val="solid"/>
        </a:ln>
      </c:spPr>
    </c:plotArea>
    <c:legend>
      <c:legendPos val="r"/>
      <c:layout>
        <c:manualLayout>
          <c:xMode val="edge"/>
          <c:yMode val="edge"/>
          <c:x val="0.83541460803774159"/>
          <c:y val="3.3070454930567267E-3"/>
          <c:w val="0.1625170089032989"/>
          <c:h val="0.3463217097862809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UY"/>
    </a:p>
  </c:txPr>
  <c:printSettings>
    <c:headerFooter alignWithMargins="0"/>
    <c:pageMargins b="1" l="0.75000000000000833" r="0.75000000000000833"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Interconexión con Argentina</a:t>
            </a:r>
          </a:p>
        </c:rich>
      </c:tx>
      <c:layout>
        <c:manualLayout>
          <c:xMode val="edge"/>
          <c:yMode val="edge"/>
          <c:x val="0.31257783312578247"/>
          <c:y val="4.6413502109704664E-2"/>
        </c:manualLayout>
      </c:layout>
      <c:overlay val="0"/>
      <c:spPr>
        <a:noFill/>
        <a:ln w="25400">
          <a:noFill/>
        </a:ln>
      </c:spPr>
    </c:title>
    <c:autoTitleDeleted val="0"/>
    <c:plotArea>
      <c:layout>
        <c:manualLayout>
          <c:layoutTarget val="inner"/>
          <c:xMode val="edge"/>
          <c:yMode val="edge"/>
          <c:x val="7.9701120797011513E-2"/>
          <c:y val="0.15358649789029949"/>
          <c:w val="0.86176836861768369"/>
          <c:h val="0.74008438818565359"/>
        </c:manualLayout>
      </c:layout>
      <c:areaChart>
        <c:grouping val="stacked"/>
        <c:varyColors val="0"/>
        <c:ser>
          <c:idx val="0"/>
          <c:order val="0"/>
          <c:tx>
            <c:strRef>
              <c:f>#REF!</c:f>
            </c:strRef>
          </c:tx>
          <c:spPr>
            <a:solidFill>
              <a:srgbClr val="9999FF"/>
            </a:solidFill>
            <a:ln w="12700">
              <a:solidFill>
                <a:srgbClr val="000000"/>
              </a:solidFill>
              <a:prstDash val="solid"/>
            </a:ln>
          </c:spPr>
          <c:cat>
            <c:numRef>
              <c:f>#REF!</c:f>
              <c:numCache>
                <c:formatCode>General</c:formatCode>
                <c:ptCount val="1"/>
                <c:pt idx="0">
                  <c:v>1</c:v>
                </c:pt>
              </c:numCache>
            </c:numRef>
          </c:cat>
          <c:val>
            <c:numRef>
              <c:f>#REF!</c:f>
              <c:numCache>
                <c:formatCode>General</c:formatCode>
                <c:ptCount val="1"/>
                <c:pt idx="0">
                  <c:v>1</c:v>
                </c:pt>
              </c:numCache>
            </c:numRef>
          </c:val>
        </c:ser>
        <c:ser>
          <c:idx val="1"/>
          <c:order val="1"/>
          <c:tx>
            <c:strRef>
              <c:f>#REF!</c:f>
            </c:strRef>
          </c:tx>
          <c:spPr>
            <a:solidFill>
              <a:srgbClr val="993366"/>
            </a:solidFill>
            <a:ln w="12700">
              <a:solidFill>
                <a:srgbClr val="000000"/>
              </a:solidFill>
              <a:prstDash val="solid"/>
            </a:ln>
          </c:spPr>
          <c:cat>
            <c:numRef>
              <c:f>#REF!</c:f>
              <c:numCache>
                <c:formatCode>General</c:formatCode>
                <c:ptCount val="1"/>
                <c:pt idx="0">
                  <c:v>1</c:v>
                </c:pt>
              </c:numCache>
            </c:numRef>
          </c:cat>
          <c:val>
            <c:numRef>
              <c:f>#REF!</c:f>
              <c:numCache>
                <c:formatCode>General</c:formatCode>
                <c:ptCount val="1"/>
                <c:pt idx="0">
                  <c:v>1</c:v>
                </c:pt>
              </c:numCache>
            </c:numRef>
          </c:val>
        </c:ser>
        <c:ser>
          <c:idx val="2"/>
          <c:order val="2"/>
          <c:tx>
            <c:strRef>
              <c:f>#REF!</c:f>
            </c:strRef>
          </c:tx>
          <c:spPr>
            <a:solidFill>
              <a:srgbClr val="FFFFCC"/>
            </a:solidFill>
            <a:ln w="12700">
              <a:solidFill>
                <a:srgbClr val="000000"/>
              </a:solidFill>
              <a:prstDash val="solid"/>
            </a:ln>
          </c:spPr>
          <c:cat>
            <c:numRef>
              <c:f>#REF!</c:f>
              <c:numCache>
                <c:formatCode>General</c:formatCode>
                <c:ptCount val="1"/>
                <c:pt idx="0">
                  <c:v>1</c:v>
                </c:pt>
              </c:numCache>
            </c:numRef>
          </c:cat>
          <c:val>
            <c:numRef>
              <c:f>#REF!</c:f>
              <c:numCache>
                <c:formatCode>General</c:formatCode>
                <c:ptCount val="1"/>
                <c:pt idx="0">
                  <c:v>1</c:v>
                </c:pt>
              </c:numCache>
            </c:numRef>
          </c:val>
        </c:ser>
        <c:ser>
          <c:idx val="3"/>
          <c:order val="3"/>
          <c:tx>
            <c:strRef>
              <c:f>#REF!</c:f>
            </c:strRef>
          </c:tx>
          <c:spPr>
            <a:solidFill>
              <a:srgbClr val="CCFFFF"/>
            </a:solidFill>
            <a:ln w="12700">
              <a:solidFill>
                <a:srgbClr val="000000"/>
              </a:solidFill>
              <a:prstDash val="solid"/>
            </a:ln>
          </c:spPr>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axId val="132562304"/>
        <c:axId val="132572672"/>
      </c:areaChart>
      <c:catAx>
        <c:axId val="1325623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día</a:t>
                </a:r>
              </a:p>
            </c:rich>
          </c:tx>
          <c:layout>
            <c:manualLayout>
              <c:xMode val="edge"/>
              <c:yMode val="edge"/>
              <c:x val="0.95724366957243667"/>
              <c:y val="0.9198312236287014"/>
            </c:manualLayout>
          </c:layout>
          <c:overlay val="0"/>
          <c:spPr>
            <a:noFill/>
            <a:ln w="25400">
              <a:noFill/>
            </a:ln>
          </c:spPr>
        </c:title>
        <c:numFmt formatCode="d;@"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UY"/>
          </a:p>
        </c:txPr>
        <c:crossAx val="132572672"/>
        <c:crosses val="autoZero"/>
        <c:auto val="1"/>
        <c:lblAlgn val="ctr"/>
        <c:lblOffset val="100"/>
        <c:tickLblSkip val="1"/>
        <c:tickMarkSkip val="1"/>
        <c:noMultiLvlLbl val="0"/>
      </c:catAx>
      <c:valAx>
        <c:axId val="132572672"/>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rPr lang="es-ES"/>
                  <a:t>Energía (MWh)</a:t>
                </a:r>
              </a:p>
            </c:rich>
          </c:tx>
          <c:layout>
            <c:manualLayout>
              <c:xMode val="edge"/>
              <c:yMode val="edge"/>
              <c:x val="1.2453300124532999E-3"/>
              <c:y val="4.894514767932400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UY"/>
          </a:p>
        </c:txPr>
        <c:crossAx val="132562304"/>
        <c:crosses val="autoZero"/>
        <c:crossBetween val="midCat"/>
      </c:valAx>
      <c:spPr>
        <a:noFill/>
        <a:ln w="12700">
          <a:solidFill>
            <a:srgbClr val="808080"/>
          </a:solidFill>
          <a:prstDash val="solid"/>
        </a:ln>
      </c:spPr>
    </c:plotArea>
    <c:legend>
      <c:legendPos val="r"/>
      <c:layout>
        <c:manualLayout>
          <c:xMode val="edge"/>
          <c:yMode val="edge"/>
          <c:x val="0.79576587795765852"/>
          <c:y val="1.2658227848101266E-2"/>
          <c:w val="0.1930261519302614"/>
          <c:h val="0.24219409282700669"/>
        </c:manualLayout>
      </c:layout>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es-UY"/>
        </a:p>
      </c:txPr>
    </c:legend>
    <c:plotVisOnly val="1"/>
    <c:dispBlanksAs val="zero"/>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s-UY"/>
    </a:p>
  </c:txPr>
  <c:printSettings>
    <c:headerFooter alignWithMargins="0"/>
    <c:pageMargins b="1" l="0.75000000000000655" r="0.750000000000006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Interconexión con Brasil</a:t>
            </a:r>
          </a:p>
        </c:rich>
      </c:tx>
      <c:layout>
        <c:manualLayout>
          <c:xMode val="edge"/>
          <c:yMode val="edge"/>
          <c:x val="0.38000000000000334"/>
          <c:y val="3.2828282828282832E-2"/>
        </c:manualLayout>
      </c:layout>
      <c:overlay val="0"/>
      <c:spPr>
        <a:noFill/>
        <a:ln w="25400">
          <a:noFill/>
        </a:ln>
      </c:spPr>
    </c:title>
    <c:autoTitleDeleted val="0"/>
    <c:plotArea>
      <c:layout>
        <c:manualLayout>
          <c:layoutTarget val="inner"/>
          <c:xMode val="edge"/>
          <c:yMode val="edge"/>
          <c:x val="8.6250000000000007E-2"/>
          <c:y val="0.14309817333439576"/>
          <c:w val="0.85458333333333369"/>
          <c:h val="0.75084360667039585"/>
        </c:manualLayout>
      </c:layout>
      <c:areaChart>
        <c:grouping val="stacked"/>
        <c:varyColors val="0"/>
        <c:ser>
          <c:idx val="0"/>
          <c:order val="0"/>
          <c:tx>
            <c:strRef>
              <c:f>#REF!</c:f>
            </c:strRef>
          </c:tx>
          <c:spPr>
            <a:solidFill>
              <a:srgbClr val="9999FF"/>
            </a:solidFill>
            <a:ln w="12700">
              <a:solidFill>
                <a:srgbClr val="000000"/>
              </a:solidFill>
              <a:prstDash val="solid"/>
            </a:ln>
          </c:spPr>
          <c:cat>
            <c:numRef>
              <c:f>#REF!</c:f>
              <c:numCache>
                <c:formatCode>General</c:formatCode>
                <c:ptCount val="1"/>
                <c:pt idx="0">
                  <c:v>1</c:v>
                </c:pt>
              </c:numCache>
            </c:numRef>
          </c:cat>
          <c:val>
            <c:numRef>
              <c:f>#REF!</c:f>
              <c:numCache>
                <c:formatCode>General</c:formatCode>
                <c:ptCount val="1"/>
                <c:pt idx="0">
                  <c:v>1</c:v>
                </c:pt>
              </c:numCache>
            </c:numRef>
          </c:val>
        </c:ser>
        <c:ser>
          <c:idx val="1"/>
          <c:order val="1"/>
          <c:tx>
            <c:strRef>
              <c:f>#REF!</c:f>
            </c:strRef>
          </c:tx>
          <c:spPr>
            <a:solidFill>
              <a:srgbClr val="993366"/>
            </a:solidFill>
            <a:ln w="12700">
              <a:solidFill>
                <a:srgbClr val="000000"/>
              </a:solidFill>
              <a:prstDash val="solid"/>
            </a:ln>
          </c:spPr>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axId val="132848256"/>
        <c:axId val="132879104"/>
      </c:areaChart>
      <c:catAx>
        <c:axId val="132848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día</a:t>
                </a:r>
              </a:p>
            </c:rich>
          </c:tx>
          <c:layout>
            <c:manualLayout>
              <c:xMode val="edge"/>
              <c:yMode val="edge"/>
              <c:x val="0.94875000000000065"/>
              <c:y val="0.91666878761366943"/>
            </c:manualLayout>
          </c:layout>
          <c:overlay val="0"/>
          <c:spPr>
            <a:noFill/>
            <a:ln w="25400">
              <a:noFill/>
            </a:ln>
          </c:spPr>
        </c:title>
        <c:numFmt formatCode="d;@"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UY"/>
          </a:p>
        </c:txPr>
        <c:crossAx val="132879104"/>
        <c:crosses val="autoZero"/>
        <c:auto val="1"/>
        <c:lblAlgn val="ctr"/>
        <c:lblOffset val="100"/>
        <c:tickLblSkip val="1"/>
        <c:tickMarkSkip val="1"/>
        <c:noMultiLvlLbl val="0"/>
      </c:catAx>
      <c:valAx>
        <c:axId val="132879104"/>
        <c:scaling>
          <c:orientation val="minMax"/>
          <c:max val="20000"/>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rPr lang="es-ES"/>
                  <a:t>Energía (MWh)</a:t>
                </a:r>
              </a:p>
            </c:rich>
          </c:tx>
          <c:layout>
            <c:manualLayout>
              <c:xMode val="edge"/>
              <c:yMode val="edge"/>
              <c:x val="1.2500000000000001E-2"/>
              <c:y val="6.144807656618679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UY"/>
          </a:p>
        </c:txPr>
        <c:crossAx val="132848256"/>
        <c:crosses val="autoZero"/>
        <c:crossBetween val="midCat"/>
        <c:majorUnit val="2000"/>
        <c:minorUnit val="400"/>
      </c:valAx>
      <c:spPr>
        <a:noFill/>
        <a:ln w="12700">
          <a:solidFill>
            <a:srgbClr val="808080"/>
          </a:solidFill>
          <a:prstDash val="solid"/>
        </a:ln>
      </c:spPr>
    </c:plotArea>
    <c:legend>
      <c:legendPos val="r"/>
      <c:layout>
        <c:manualLayout>
          <c:xMode val="edge"/>
          <c:yMode val="edge"/>
          <c:x val="0.87500000000000633"/>
          <c:y val="2.5252525252525249E-2"/>
          <c:w val="0.11749999999999983"/>
          <c:h val="0.14225615737426794"/>
        </c:manualLayout>
      </c:layout>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es-UY"/>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UY"/>
    </a:p>
  </c:txPr>
  <c:printSettings>
    <c:headerFooter alignWithMargins="0"/>
    <c:pageMargins b="1" l="0.75000000000000655" r="0.7500000000000065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Importación - Exportación de/hacia Argentina y Brasil</a:t>
            </a:r>
          </a:p>
        </c:rich>
      </c:tx>
      <c:layout>
        <c:manualLayout>
          <c:xMode val="edge"/>
          <c:yMode val="edge"/>
          <c:x val="0.18200702524124784"/>
          <c:y val="3.6195286195286197E-2"/>
        </c:manualLayout>
      </c:layout>
      <c:overlay val="0"/>
      <c:spPr>
        <a:noFill/>
        <a:ln w="25400">
          <a:noFill/>
        </a:ln>
      </c:spPr>
    </c:title>
    <c:autoTitleDeleted val="0"/>
    <c:plotArea>
      <c:layout>
        <c:manualLayout>
          <c:layoutTarget val="inner"/>
          <c:xMode val="edge"/>
          <c:yMode val="edge"/>
          <c:x val="7.2554027761455198E-2"/>
          <c:y val="0.12289615313237362"/>
          <c:w val="0.86028296836029827"/>
          <c:h val="0.7878806437074154"/>
        </c:manualLayout>
      </c:layout>
      <c:areaChart>
        <c:grouping val="stacked"/>
        <c:varyColors val="0"/>
        <c:ser>
          <c:idx val="2"/>
          <c:order val="0"/>
          <c:tx>
            <c:v>Importación Brasil</c:v>
          </c:tx>
          <c:spPr>
            <a:solidFill>
              <a:srgbClr val="00FF00"/>
            </a:solidFill>
            <a:ln w="12700">
              <a:solidFill>
                <a:srgbClr val="000000"/>
              </a:solidFill>
              <a:prstDash val="solid"/>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VeoMedidas'!$J$38:$J$68</c:f>
              <c:numCache>
                <c:formatCode>General</c:formatCode>
                <c:ptCount val="31"/>
              </c:numCache>
            </c:numRef>
          </c:val>
        </c:ser>
        <c:ser>
          <c:idx val="1"/>
          <c:order val="1"/>
          <c:tx>
            <c:v>Importación Argentina</c:v>
          </c:tx>
          <c:spPr>
            <a:solidFill>
              <a:srgbClr val="993366"/>
            </a:solidFill>
            <a:ln>
              <a:solidFill>
                <a:srgbClr val="000000"/>
              </a:solidFill>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VeoMedidas'!$I$38:$I$68</c:f>
              <c:numCache>
                <c:formatCode>General</c:formatCode>
                <c:ptCount val="31"/>
              </c:numCache>
            </c:numRef>
          </c:val>
        </c:ser>
        <c:ser>
          <c:idx val="4"/>
          <c:order val="2"/>
          <c:tx>
            <c:v>Exportación a Brasil</c:v>
          </c:tx>
          <c:spPr>
            <a:solidFill>
              <a:srgbClr val="FFFF99"/>
            </a:solidFill>
            <a:ln w="12700">
              <a:solidFill>
                <a:srgbClr val="000000"/>
              </a:solidFill>
              <a:prstDash val="solid"/>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VeoMedidas'!$L$38:$L$68</c:f>
              <c:numCache>
                <c:formatCode>General</c:formatCode>
                <c:ptCount val="31"/>
              </c:numCache>
            </c:numRef>
          </c:val>
        </c:ser>
        <c:ser>
          <c:idx val="3"/>
          <c:order val="3"/>
          <c:tx>
            <c:v>Exportación a Argentina</c:v>
          </c:tx>
          <c:spPr>
            <a:solidFill>
              <a:schemeClr val="accent6">
                <a:lumMod val="60000"/>
                <a:lumOff val="40000"/>
              </a:schemeClr>
            </a:solidFill>
            <a:ln>
              <a:solidFill>
                <a:srgbClr val="000000"/>
              </a:solidFill>
            </a:ln>
          </c:spPr>
          <c:cat>
            <c:numRef>
              <c:f>'Intercambios VeoMedidas'!$G$38:$G$68</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VeoMedidas'!$K$38:$K$68</c:f>
              <c:numCache>
                <c:formatCode>General</c:formatCode>
                <c:ptCount val="31"/>
                <c:pt idx="0">
                  <c:v>10154</c:v>
                </c:pt>
                <c:pt idx="1">
                  <c:v>8665</c:v>
                </c:pt>
                <c:pt idx="2">
                  <c:v>10872</c:v>
                </c:pt>
                <c:pt idx="3">
                  <c:v>12794</c:v>
                </c:pt>
                <c:pt idx="4">
                  <c:v>12072</c:v>
                </c:pt>
                <c:pt idx="5">
                  <c:v>6912</c:v>
                </c:pt>
                <c:pt idx="6">
                  <c:v>3273</c:v>
                </c:pt>
                <c:pt idx="7">
                  <c:v>5183</c:v>
                </c:pt>
                <c:pt idx="8">
                  <c:v>8420</c:v>
                </c:pt>
                <c:pt idx="9">
                  <c:v>9222</c:v>
                </c:pt>
                <c:pt idx="10">
                  <c:v>7993</c:v>
                </c:pt>
                <c:pt idx="11">
                  <c:v>11079</c:v>
                </c:pt>
                <c:pt idx="12">
                  <c:v>6125</c:v>
                </c:pt>
                <c:pt idx="13">
                  <c:v>6724</c:v>
                </c:pt>
                <c:pt idx="14">
                  <c:v>11271</c:v>
                </c:pt>
                <c:pt idx="15">
                  <c:v>7617</c:v>
                </c:pt>
                <c:pt idx="16">
                  <c:v>11202</c:v>
                </c:pt>
                <c:pt idx="17">
                  <c:v>9414</c:v>
                </c:pt>
                <c:pt idx="18">
                  <c:v>11548</c:v>
                </c:pt>
                <c:pt idx="19">
                  <c:v>8979</c:v>
                </c:pt>
                <c:pt idx="20">
                  <c:v>12184</c:v>
                </c:pt>
                <c:pt idx="21">
                  <c:v>10944</c:v>
                </c:pt>
                <c:pt idx="22">
                  <c:v>8473</c:v>
                </c:pt>
                <c:pt idx="23">
                  <c:v>7985</c:v>
                </c:pt>
                <c:pt idx="24">
                  <c:v>13341</c:v>
                </c:pt>
                <c:pt idx="25">
                  <c:v>16970</c:v>
                </c:pt>
                <c:pt idx="26">
                  <c:v>14568.96</c:v>
                </c:pt>
                <c:pt idx="27">
                  <c:v>9859</c:v>
                </c:pt>
                <c:pt idx="28">
                  <c:v>11590</c:v>
                </c:pt>
                <c:pt idx="29">
                  <c:v>8411</c:v>
                </c:pt>
                <c:pt idx="30">
                  <c:v>9566</c:v>
                </c:pt>
              </c:numCache>
            </c:numRef>
          </c:val>
        </c:ser>
        <c:dLbls>
          <c:showLegendKey val="0"/>
          <c:showVal val="0"/>
          <c:showCatName val="0"/>
          <c:showSerName val="0"/>
          <c:showPercent val="0"/>
          <c:showBubbleSize val="0"/>
        </c:dLbls>
        <c:axId val="132717952"/>
        <c:axId val="132724224"/>
      </c:areaChart>
      <c:catAx>
        <c:axId val="13271795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día</a:t>
                </a:r>
              </a:p>
            </c:rich>
          </c:tx>
          <c:layout>
            <c:manualLayout>
              <c:xMode val="edge"/>
              <c:yMode val="edge"/>
              <c:x val="0.95024993144514436"/>
              <c:y val="0.9267697977146796"/>
            </c:manualLayout>
          </c:layout>
          <c:overlay val="0"/>
          <c:spPr>
            <a:noFill/>
            <a:ln w="25400">
              <a:noFill/>
            </a:ln>
          </c:spPr>
        </c:title>
        <c:numFmt formatCode="d;@"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UY"/>
          </a:p>
        </c:txPr>
        <c:crossAx val="132724224"/>
        <c:crosses val="autoZero"/>
        <c:auto val="1"/>
        <c:lblAlgn val="ctr"/>
        <c:lblOffset val="100"/>
        <c:tickLblSkip val="1"/>
        <c:tickMarkSkip val="1"/>
        <c:noMultiLvlLbl val="0"/>
      </c:catAx>
      <c:valAx>
        <c:axId val="132724224"/>
        <c:scaling>
          <c:orientation val="minMax"/>
        </c:scaling>
        <c:delete val="0"/>
        <c:axPos val="l"/>
        <c:majorGridlines>
          <c:spPr>
            <a:ln w="3175">
              <a:solidFill>
                <a:srgbClr val="000000"/>
              </a:solidFill>
              <a:prstDash val="solid"/>
            </a:ln>
          </c:spPr>
        </c:majorGridlines>
        <c:title>
          <c:tx>
            <c:rich>
              <a:bodyPr rot="0" vert="horz"/>
              <a:lstStyle/>
              <a:p>
                <a:pPr algn="ctr">
                  <a:defRPr sz="1025" b="1" i="0" u="none" strike="noStrike" baseline="0">
                    <a:solidFill>
                      <a:srgbClr val="000000"/>
                    </a:solidFill>
                    <a:latin typeface="Arial"/>
                    <a:ea typeface="Arial"/>
                    <a:cs typeface="Arial"/>
                  </a:defRPr>
                </a:pPr>
                <a:r>
                  <a:rPr lang="es-ES"/>
                  <a:t>Energía (MWh)</a:t>
                </a:r>
              </a:p>
            </c:rich>
          </c:tx>
          <c:layout>
            <c:manualLayout>
              <c:xMode val="edge"/>
              <c:yMode val="edge"/>
              <c:x val="1.243781094527364E-3"/>
              <c:y val="3.282854794665818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UY"/>
          </a:p>
        </c:txPr>
        <c:crossAx val="132717952"/>
        <c:crosses val="autoZero"/>
        <c:crossBetween val="midCat"/>
      </c:valAx>
      <c:spPr>
        <a:noFill/>
        <a:ln w="12700">
          <a:solidFill>
            <a:srgbClr val="808080"/>
          </a:solidFill>
          <a:prstDash val="solid"/>
        </a:ln>
      </c:spPr>
    </c:plotArea>
    <c:legend>
      <c:legendPos val="r"/>
      <c:layout>
        <c:manualLayout>
          <c:xMode val="edge"/>
          <c:yMode val="edge"/>
          <c:x val="0.77073072955432864"/>
          <c:y val="5.8922558922558923E-3"/>
          <c:w val="0.22662932058865737"/>
          <c:h val="0.28725973647233155"/>
        </c:manualLayout>
      </c:layout>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es-UY"/>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UY"/>
    </a:p>
  </c:txPr>
  <c:printSettings>
    <c:headerFooter alignWithMargins="0"/>
    <c:pageMargins b="1" l="0.75000000000000655" r="0.7500000000000065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Generación Nacional</a:t>
            </a:r>
          </a:p>
        </c:rich>
      </c:tx>
      <c:layout>
        <c:manualLayout>
          <c:xMode val="edge"/>
          <c:yMode val="edge"/>
          <c:x val="0.35820947754665305"/>
          <c:y val="4.2929292929292928E-2"/>
        </c:manualLayout>
      </c:layout>
      <c:overlay val="0"/>
      <c:spPr>
        <a:noFill/>
        <a:ln w="25400">
          <a:noFill/>
        </a:ln>
      </c:spPr>
    </c:title>
    <c:autoTitleDeleted val="0"/>
    <c:plotArea>
      <c:layout>
        <c:manualLayout>
          <c:layoutTarget val="inner"/>
          <c:xMode val="edge"/>
          <c:yMode val="edge"/>
          <c:x val="8.5820999763147568E-2"/>
          <c:y val="0.14044089185821693"/>
          <c:w val="0.84825973678936473"/>
          <c:h val="0.77393064503301445"/>
        </c:manualLayout>
      </c:layout>
      <c:areaChart>
        <c:grouping val="stacked"/>
        <c:varyColors val="0"/>
        <c:ser>
          <c:idx val="1"/>
          <c:order val="0"/>
          <c:tx>
            <c:v>Generación Hidráulica</c:v>
          </c:tx>
          <c:spPr>
            <a:solidFill>
              <a:srgbClr val="3366FF"/>
            </a:solidFill>
            <a:ln w="12700">
              <a:solidFill>
                <a:srgbClr val="000000"/>
              </a:solidFill>
              <a:prstDash val="solid"/>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hidro!$W$5:$W$35</c:f>
              <c:numCache>
                <c:formatCode>#,##0.00</c:formatCode>
                <c:ptCount val="31"/>
                <c:pt idx="0">
                  <c:v>13452.5059</c:v>
                </c:pt>
                <c:pt idx="1">
                  <c:v>13453.4234</c:v>
                </c:pt>
                <c:pt idx="2">
                  <c:v>13291.631699999998</c:v>
                </c:pt>
                <c:pt idx="3">
                  <c:v>13333.296700000001</c:v>
                </c:pt>
                <c:pt idx="4">
                  <c:v>12824.4485</c:v>
                </c:pt>
                <c:pt idx="5">
                  <c:v>13421.7979</c:v>
                </c:pt>
                <c:pt idx="6">
                  <c:v>13425.855299999999</c:v>
                </c:pt>
                <c:pt idx="7">
                  <c:v>13376.118699999999</c:v>
                </c:pt>
                <c:pt idx="8">
                  <c:v>13349.1355</c:v>
                </c:pt>
                <c:pt idx="9">
                  <c:v>13275.102799999999</c:v>
                </c:pt>
                <c:pt idx="10">
                  <c:v>13245.545999999998</c:v>
                </c:pt>
                <c:pt idx="11">
                  <c:v>13290.879500000001</c:v>
                </c:pt>
                <c:pt idx="12">
                  <c:v>12732.572400000001</c:v>
                </c:pt>
                <c:pt idx="13">
                  <c:v>12552.376099999998</c:v>
                </c:pt>
                <c:pt idx="14">
                  <c:v>12539.706</c:v>
                </c:pt>
                <c:pt idx="15">
                  <c:v>12345.2606</c:v>
                </c:pt>
                <c:pt idx="16">
                  <c:v>12304.4355</c:v>
                </c:pt>
                <c:pt idx="17">
                  <c:v>12389.054899999999</c:v>
                </c:pt>
                <c:pt idx="18">
                  <c:v>12392.694899999999</c:v>
                </c:pt>
                <c:pt idx="19">
                  <c:v>12333.7279</c:v>
                </c:pt>
                <c:pt idx="20">
                  <c:v>12342.194</c:v>
                </c:pt>
                <c:pt idx="21">
                  <c:v>12304.056400000001</c:v>
                </c:pt>
                <c:pt idx="22">
                  <c:v>12171.617</c:v>
                </c:pt>
                <c:pt idx="23">
                  <c:v>12432.5239</c:v>
                </c:pt>
                <c:pt idx="24">
                  <c:v>12989.314900000001</c:v>
                </c:pt>
                <c:pt idx="25">
                  <c:v>12879.608200000001</c:v>
                </c:pt>
                <c:pt idx="26">
                  <c:v>12875.1219</c:v>
                </c:pt>
                <c:pt idx="27">
                  <c:v>13012.397300000001</c:v>
                </c:pt>
                <c:pt idx="28">
                  <c:v>12736.5578</c:v>
                </c:pt>
                <c:pt idx="29">
                  <c:v>12990.4799</c:v>
                </c:pt>
                <c:pt idx="30">
                  <c:v>13111.5928</c:v>
                </c:pt>
              </c:numCache>
            </c:numRef>
          </c:val>
        </c:ser>
        <c:ser>
          <c:idx val="2"/>
          <c:order val="1"/>
          <c:tx>
            <c:v>Otros Generadores</c:v>
          </c:tx>
          <c:spPr>
            <a:solidFill>
              <a:srgbClr val="FFFF00"/>
            </a:solidFill>
            <a:ln w="12700">
              <a:solidFill>
                <a:srgbClr val="000000"/>
              </a:solidFill>
              <a:prstDash val="solid"/>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'Gx Distrib.'!$BK$5:$BK$35</c:f>
              <c:numCache>
                <c:formatCode>#,##0.00</c:formatCode>
                <c:ptCount val="31"/>
                <c:pt idx="0">
                  <c:v>6091.1856000000016</c:v>
                </c:pt>
                <c:pt idx="1">
                  <c:v>6249.3174999999992</c:v>
                </c:pt>
                <c:pt idx="2">
                  <c:v>9036.1401999999998</c:v>
                </c:pt>
                <c:pt idx="3">
                  <c:v>9951.9987999999976</c:v>
                </c:pt>
                <c:pt idx="4">
                  <c:v>8280.0401999999976</c:v>
                </c:pt>
                <c:pt idx="5">
                  <c:v>5832.6528000000008</c:v>
                </c:pt>
                <c:pt idx="6">
                  <c:v>2724.0206000000007</c:v>
                </c:pt>
                <c:pt idx="7">
                  <c:v>5042.4047999999993</c:v>
                </c:pt>
                <c:pt idx="8">
                  <c:v>7880.2051999999994</c:v>
                </c:pt>
                <c:pt idx="9">
                  <c:v>7898.3148999999994</c:v>
                </c:pt>
                <c:pt idx="10">
                  <c:v>3955.6253000000011</c:v>
                </c:pt>
                <c:pt idx="11">
                  <c:v>2846.6458000000007</c:v>
                </c:pt>
                <c:pt idx="12">
                  <c:v>1862.5845999999997</c:v>
                </c:pt>
                <c:pt idx="13">
                  <c:v>3115.6632</c:v>
                </c:pt>
                <c:pt idx="14">
                  <c:v>8411.7201999999997</c:v>
                </c:pt>
                <c:pt idx="15">
                  <c:v>4965.8223999999991</c:v>
                </c:pt>
                <c:pt idx="16">
                  <c:v>6007.7801999999992</c:v>
                </c:pt>
                <c:pt idx="17">
                  <c:v>4752.1413999999995</c:v>
                </c:pt>
                <c:pt idx="18">
                  <c:v>4946.7114000000001</c:v>
                </c:pt>
                <c:pt idx="19">
                  <c:v>3254.2660999999998</c:v>
                </c:pt>
                <c:pt idx="20">
                  <c:v>5521.4312</c:v>
                </c:pt>
                <c:pt idx="21">
                  <c:v>7281.4617999999991</c:v>
                </c:pt>
                <c:pt idx="22">
                  <c:v>4090.2783000000013</c:v>
                </c:pt>
                <c:pt idx="23">
                  <c:v>3763.4805999999994</c:v>
                </c:pt>
                <c:pt idx="24">
                  <c:v>4906.4777000000004</c:v>
                </c:pt>
                <c:pt idx="25">
                  <c:v>6694.2905999999994</c:v>
                </c:pt>
                <c:pt idx="26">
                  <c:v>8706.9861999999994</c:v>
                </c:pt>
                <c:pt idx="27">
                  <c:v>5268.5444000000007</c:v>
                </c:pt>
                <c:pt idx="28">
                  <c:v>6800.2653</c:v>
                </c:pt>
                <c:pt idx="29">
                  <c:v>4338.8321999999989</c:v>
                </c:pt>
                <c:pt idx="30">
                  <c:v>5177.7518000000009</c:v>
                </c:pt>
              </c:numCache>
            </c:numRef>
          </c:val>
        </c:ser>
        <c:ser>
          <c:idx val="3"/>
          <c:order val="2"/>
          <c:tx>
            <c:strRef>
              <c:f>'Intercambios VeoMedidas'!$H$37</c:f>
              <c:strCache>
                <c:ptCount val="1"/>
                <c:pt idx="0">
                  <c:v>Suministro SG-UY</c:v>
                </c:pt>
              </c:strCache>
            </c:strRef>
          </c:tx>
          <c:spPr>
            <a:solidFill>
              <a:srgbClr val="CCFFFF"/>
            </a:solidFill>
            <a:ln w="12700">
              <a:solidFill>
                <a:srgbClr val="000000"/>
              </a:solidFill>
              <a:prstDash val="solid"/>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VeoMedidas'!$M$38:$M$68</c:f>
              <c:numCache>
                <c:formatCode>General</c:formatCode>
                <c:ptCount val="31"/>
                <c:pt idx="0">
                  <c:v>28548.97</c:v>
                </c:pt>
                <c:pt idx="1">
                  <c:v>25879.122500000001</c:v>
                </c:pt>
                <c:pt idx="2">
                  <c:v>26950.57</c:v>
                </c:pt>
                <c:pt idx="3">
                  <c:v>27552</c:v>
                </c:pt>
                <c:pt idx="4">
                  <c:v>25132.4175</c:v>
                </c:pt>
                <c:pt idx="5">
                  <c:v>21233.002500000002</c:v>
                </c:pt>
                <c:pt idx="6">
                  <c:v>17146.147499999999</c:v>
                </c:pt>
                <c:pt idx="7">
                  <c:v>19383.5275</c:v>
                </c:pt>
                <c:pt idx="8">
                  <c:v>23171.237499999999</c:v>
                </c:pt>
                <c:pt idx="9">
                  <c:v>24260.485000000001</c:v>
                </c:pt>
                <c:pt idx="10">
                  <c:v>24232.864999999998</c:v>
                </c:pt>
                <c:pt idx="11">
                  <c:v>28456.252499999999</c:v>
                </c:pt>
                <c:pt idx="12">
                  <c:v>24186.285</c:v>
                </c:pt>
                <c:pt idx="13">
                  <c:v>24439.822499999998</c:v>
                </c:pt>
                <c:pt idx="14">
                  <c:v>27384.3</c:v>
                </c:pt>
                <c:pt idx="15">
                  <c:v>24522.424999999999</c:v>
                </c:pt>
                <c:pt idx="16">
                  <c:v>30361.672500000001</c:v>
                </c:pt>
                <c:pt idx="17">
                  <c:v>25623.8125</c:v>
                </c:pt>
                <c:pt idx="18">
                  <c:v>27299.672500000001</c:v>
                </c:pt>
                <c:pt idx="19">
                  <c:v>27323.775000000001</c:v>
                </c:pt>
                <c:pt idx="20">
                  <c:v>31579.8325</c:v>
                </c:pt>
                <c:pt idx="21">
                  <c:v>28712.447499999998</c:v>
                </c:pt>
                <c:pt idx="22">
                  <c:v>27882.397499999999</c:v>
                </c:pt>
                <c:pt idx="23">
                  <c:v>27824.785</c:v>
                </c:pt>
                <c:pt idx="24">
                  <c:v>33248.974999999999</c:v>
                </c:pt>
                <c:pt idx="25">
                  <c:v>34464.622499999998</c:v>
                </c:pt>
                <c:pt idx="26">
                  <c:v>33420.86</c:v>
                </c:pt>
                <c:pt idx="27">
                  <c:v>30989.47</c:v>
                </c:pt>
                <c:pt idx="28">
                  <c:v>30114.0425</c:v>
                </c:pt>
                <c:pt idx="29">
                  <c:v>26130.752499999999</c:v>
                </c:pt>
              </c:numCache>
            </c:numRef>
          </c:val>
        </c:ser>
        <c:ser>
          <c:idx val="0"/>
          <c:order val="3"/>
          <c:tx>
            <c:v>Generación Térmica</c:v>
          </c:tx>
          <c:spPr>
            <a:solidFill>
              <a:srgbClr val="FFCC99"/>
            </a:solidFill>
            <a:ln w="12700">
              <a:solidFill>
                <a:srgbClr val="000000"/>
              </a:solidFill>
              <a:prstDash val="solid"/>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termico!$AY$5:$AY$35</c:f>
              <c:numCache>
                <c:formatCode>#,##0.00</c:formatCode>
                <c:ptCount val="31"/>
                <c:pt idx="0">
                  <c:v>-50.649100000000011</c:v>
                </c:pt>
                <c:pt idx="1">
                  <c:v>-52.121400000000001</c:v>
                </c:pt>
                <c:pt idx="2">
                  <c:v>-52.218800000000009</c:v>
                </c:pt>
                <c:pt idx="3">
                  <c:v>-58.327399999999997</c:v>
                </c:pt>
                <c:pt idx="4">
                  <c:v>-53.659499999999994</c:v>
                </c:pt>
                <c:pt idx="5">
                  <c:v>173.58529999999996</c:v>
                </c:pt>
                <c:pt idx="6">
                  <c:v>412.83699999999999</c:v>
                </c:pt>
                <c:pt idx="7">
                  <c:v>-48.745299999999993</c:v>
                </c:pt>
                <c:pt idx="8">
                  <c:v>-35.80830000000001</c:v>
                </c:pt>
                <c:pt idx="9">
                  <c:v>-53.016699999999993</c:v>
                </c:pt>
                <c:pt idx="10">
                  <c:v>-55.892699999999991</c:v>
                </c:pt>
                <c:pt idx="11">
                  <c:v>-59.305</c:v>
                </c:pt>
                <c:pt idx="12">
                  <c:v>-35.1723</c:v>
                </c:pt>
                <c:pt idx="13">
                  <c:v>163.2646</c:v>
                </c:pt>
                <c:pt idx="14">
                  <c:v>46.402799999999999</c:v>
                </c:pt>
                <c:pt idx="15">
                  <c:v>-5.8929999999999989</c:v>
                </c:pt>
                <c:pt idx="16">
                  <c:v>95.394600000000011</c:v>
                </c:pt>
                <c:pt idx="17">
                  <c:v>-14.600900000000001</c:v>
                </c:pt>
                <c:pt idx="18">
                  <c:v>-14.329499999999999</c:v>
                </c:pt>
                <c:pt idx="19">
                  <c:v>-13.153100000000002</c:v>
                </c:pt>
                <c:pt idx="20">
                  <c:v>-11.055</c:v>
                </c:pt>
                <c:pt idx="21">
                  <c:v>-10.8429</c:v>
                </c:pt>
                <c:pt idx="22">
                  <c:v>-14.768999999999998</c:v>
                </c:pt>
                <c:pt idx="23">
                  <c:v>-12.3261</c:v>
                </c:pt>
                <c:pt idx="24">
                  <c:v>-11.938700000000001</c:v>
                </c:pt>
                <c:pt idx="25">
                  <c:v>-10.931100000000001</c:v>
                </c:pt>
                <c:pt idx="26">
                  <c:v>1089.1227000000001</c:v>
                </c:pt>
                <c:pt idx="27">
                  <c:v>87.531699999999987</c:v>
                </c:pt>
                <c:pt idx="28">
                  <c:v>-24.503600000000006</c:v>
                </c:pt>
                <c:pt idx="29">
                  <c:v>-18.602399999999999</c:v>
                </c:pt>
                <c:pt idx="30">
                  <c:v>-16.9011</c:v>
                </c:pt>
              </c:numCache>
            </c:numRef>
          </c:val>
        </c:ser>
        <c:dLbls>
          <c:showLegendKey val="0"/>
          <c:showVal val="0"/>
          <c:showCatName val="0"/>
          <c:showSerName val="0"/>
          <c:showPercent val="0"/>
          <c:showBubbleSize val="0"/>
        </c:dLbls>
        <c:axId val="132666496"/>
        <c:axId val="132668416"/>
      </c:areaChart>
      <c:catAx>
        <c:axId val="13266649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día</a:t>
                </a:r>
              </a:p>
            </c:rich>
          </c:tx>
          <c:layout>
            <c:manualLayout>
              <c:xMode val="edge"/>
              <c:yMode val="edge"/>
              <c:x val="0.94776236925608159"/>
              <c:y val="0.93350380444868664"/>
            </c:manualLayout>
          </c:layout>
          <c:overlay val="0"/>
          <c:spPr>
            <a:noFill/>
            <a:ln w="25400">
              <a:noFill/>
            </a:ln>
          </c:spPr>
        </c:title>
        <c:numFmt formatCode="d;@"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UY"/>
          </a:p>
        </c:txPr>
        <c:crossAx val="132668416"/>
        <c:crosses val="autoZero"/>
        <c:auto val="1"/>
        <c:lblAlgn val="ctr"/>
        <c:lblOffset val="100"/>
        <c:tickLblSkip val="1"/>
        <c:tickMarkSkip val="1"/>
        <c:noMultiLvlLbl val="0"/>
      </c:catAx>
      <c:valAx>
        <c:axId val="132668416"/>
        <c:scaling>
          <c:orientation val="minMax"/>
          <c:min val="0"/>
        </c:scaling>
        <c:delete val="0"/>
        <c:axPos val="l"/>
        <c:majorGridlines>
          <c:spPr>
            <a:ln w="3175">
              <a:solidFill>
                <a:srgbClr val="000000"/>
              </a:solidFill>
              <a:prstDash val="solid"/>
            </a:ln>
          </c:spPr>
        </c:majorGridlines>
        <c:title>
          <c:tx>
            <c:rich>
              <a:bodyPr rot="0" vert="horz"/>
              <a:lstStyle/>
              <a:p>
                <a:pPr algn="ctr">
                  <a:defRPr sz="1025" b="1" i="0" u="none" strike="noStrike" baseline="0">
                    <a:solidFill>
                      <a:srgbClr val="000000"/>
                    </a:solidFill>
                    <a:latin typeface="Arial"/>
                    <a:ea typeface="Arial"/>
                    <a:cs typeface="Arial"/>
                  </a:defRPr>
                </a:pPr>
                <a:r>
                  <a:rPr lang="es-ES"/>
                  <a:t>Energía (MWh)</a:t>
                </a:r>
              </a:p>
            </c:rich>
          </c:tx>
          <c:layout>
            <c:manualLayout>
              <c:xMode val="edge"/>
              <c:yMode val="edge"/>
              <c:x val="6.2189054726368162E-3"/>
              <c:y val="3.619555131366154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UY"/>
          </a:p>
        </c:txPr>
        <c:crossAx val="132666496"/>
        <c:crosses val="autoZero"/>
        <c:crossBetween val="midCat"/>
      </c:valAx>
      <c:spPr>
        <a:noFill/>
        <a:ln w="12700">
          <a:solidFill>
            <a:srgbClr val="808080"/>
          </a:solidFill>
          <a:prstDash val="solid"/>
        </a:ln>
      </c:spPr>
    </c:plotArea>
    <c:legend>
      <c:legendPos val="r"/>
      <c:layout>
        <c:manualLayout>
          <c:xMode val="edge"/>
          <c:yMode val="edge"/>
          <c:x val="0.7529032005327696"/>
          <c:y val="1.2626262626262626E-2"/>
          <c:w val="0.24087919980151684"/>
          <c:h val="0.23148201171823229"/>
        </c:manualLayout>
      </c:layout>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es-UY"/>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UY"/>
    </a:p>
  </c:txPr>
  <c:printSettings>
    <c:headerFooter alignWithMargins="0"/>
    <c:pageMargins b="1" l="0.75000000000000655" r="0.7500000000000065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s-ES"/>
              <a:t>Cota aguas arriba - Gabriel Terra</a:t>
            </a:r>
          </a:p>
        </c:rich>
      </c:tx>
      <c:layout>
        <c:manualLayout>
          <c:xMode val="edge"/>
          <c:yMode val="edge"/>
          <c:x val="0.31689815139054889"/>
          <c:y val="2.3147973170020496E-2"/>
        </c:manualLayout>
      </c:layout>
      <c:overlay val="1"/>
    </c:title>
    <c:autoTitleDeleted val="0"/>
    <c:plotArea>
      <c:layout>
        <c:manualLayout>
          <c:layoutTarget val="inner"/>
          <c:xMode val="edge"/>
          <c:yMode val="edge"/>
          <c:x val="6.9673568581705078E-2"/>
          <c:y val="0.14876270789059401"/>
          <c:w val="0.87890956059515524"/>
          <c:h val="0.68692710329301165"/>
        </c:manualLayout>
      </c:layout>
      <c:lineChart>
        <c:grouping val="standard"/>
        <c:varyColors val="0"/>
        <c:ser>
          <c:idx val="0"/>
          <c:order val="0"/>
          <c:tx>
            <c:v>Cota Terra (m)</c:v>
          </c:tx>
          <c:spPr>
            <a:ln>
              <a:solidFill>
                <a:schemeClr val="tx2">
                  <a:lumMod val="75000"/>
                </a:schemeClr>
              </a:solidFill>
            </a:ln>
          </c:spPr>
          <c:marker>
            <c:symbol val="square"/>
            <c:size val="4"/>
            <c:spPr>
              <a:solidFill>
                <a:schemeClr val="tx2">
                  <a:lumMod val="75000"/>
                </a:schemeClr>
              </a:solidFill>
              <a:ln>
                <a:solidFill>
                  <a:srgbClr val="1F497D">
                    <a:lumMod val="75000"/>
                  </a:srgbClr>
                </a:solidFill>
              </a:ln>
            </c:spPr>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Hidro'!$D$6:$AH$6</c:f>
              <c:numCache>
                <c:formatCode>General</c:formatCode>
                <c:ptCount val="31"/>
                <c:pt idx="0">
                  <c:v>81.09</c:v>
                </c:pt>
                <c:pt idx="1">
                  <c:v>81.09</c:v>
                </c:pt>
                <c:pt idx="2">
                  <c:v>81.09</c:v>
                </c:pt>
                <c:pt idx="3">
                  <c:v>81.06</c:v>
                </c:pt>
                <c:pt idx="4">
                  <c:v>80.900000000000006</c:v>
                </c:pt>
                <c:pt idx="5">
                  <c:v>80.88</c:v>
                </c:pt>
                <c:pt idx="6">
                  <c:v>80.84</c:v>
                </c:pt>
                <c:pt idx="7">
                  <c:v>80.81</c:v>
                </c:pt>
                <c:pt idx="8">
                  <c:v>80.8</c:v>
                </c:pt>
                <c:pt idx="9">
                  <c:v>80.900000000000006</c:v>
                </c:pt>
                <c:pt idx="10">
                  <c:v>80.94</c:v>
                </c:pt>
                <c:pt idx="11">
                  <c:v>81</c:v>
                </c:pt>
                <c:pt idx="12">
                  <c:v>81.09</c:v>
                </c:pt>
                <c:pt idx="13">
                  <c:v>81.180000000000007</c:v>
                </c:pt>
                <c:pt idx="14">
                  <c:v>81.31</c:v>
                </c:pt>
                <c:pt idx="15">
                  <c:v>81.59</c:v>
                </c:pt>
                <c:pt idx="16">
                  <c:v>81.709999999999994</c:v>
                </c:pt>
                <c:pt idx="17">
                  <c:v>81.790000000000006</c:v>
                </c:pt>
                <c:pt idx="18">
                  <c:v>81.849999999999994</c:v>
                </c:pt>
                <c:pt idx="19">
                  <c:v>81.900000000000006</c:v>
                </c:pt>
                <c:pt idx="20">
                  <c:v>81.94</c:v>
                </c:pt>
                <c:pt idx="21">
                  <c:v>81.93</c:v>
                </c:pt>
                <c:pt idx="22">
                  <c:v>81.900000000000006</c:v>
                </c:pt>
                <c:pt idx="23">
                  <c:v>81.88</c:v>
                </c:pt>
                <c:pt idx="24">
                  <c:v>81.81</c:v>
                </c:pt>
                <c:pt idx="25">
                  <c:v>81.78</c:v>
                </c:pt>
                <c:pt idx="26">
                  <c:v>81.69</c:v>
                </c:pt>
                <c:pt idx="27">
                  <c:v>81.63</c:v>
                </c:pt>
                <c:pt idx="28">
                  <c:v>81.53</c:v>
                </c:pt>
                <c:pt idx="29">
                  <c:v>81.44</c:v>
                </c:pt>
                <c:pt idx="30" formatCode="0.00">
                  <c:v>81.38</c:v>
                </c:pt>
              </c:numCache>
            </c:numRef>
          </c:val>
          <c:smooth val="0"/>
        </c:ser>
        <c:dLbls>
          <c:showLegendKey val="0"/>
          <c:showVal val="0"/>
          <c:showCatName val="0"/>
          <c:showSerName val="0"/>
          <c:showPercent val="0"/>
          <c:showBubbleSize val="0"/>
        </c:dLbls>
        <c:marker val="1"/>
        <c:smooth val="0"/>
        <c:axId val="129226624"/>
        <c:axId val="129229184"/>
      </c:lineChart>
      <c:dateAx>
        <c:axId val="1292266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s-ES"/>
                  <a:t>día</a:t>
                </a:r>
              </a:p>
            </c:rich>
          </c:tx>
          <c:layout>
            <c:manualLayout>
              <c:xMode val="edge"/>
              <c:yMode val="edge"/>
              <c:x val="0.95162546231913014"/>
              <c:y val="0.88600851560221638"/>
            </c:manualLayout>
          </c:layout>
          <c:overlay val="0"/>
        </c:title>
        <c:numFmt formatCode="dd;@"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9229184"/>
        <c:crosses val="autoZero"/>
        <c:auto val="1"/>
        <c:lblOffset val="100"/>
        <c:baseTimeUnit val="days"/>
        <c:majorUnit val="1"/>
        <c:majorTimeUnit val="days"/>
      </c:dateAx>
      <c:valAx>
        <c:axId val="129229184"/>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s-ES"/>
                  <a:t>(m)</a:t>
                </a:r>
              </a:p>
            </c:rich>
          </c:tx>
          <c:layout>
            <c:manualLayout>
              <c:xMode val="edge"/>
              <c:yMode val="edge"/>
              <c:x val="1.3078003114921938E-2"/>
              <c:y val="2.8741673957421991E-2"/>
            </c:manualLayout>
          </c:layout>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9226624"/>
        <c:crosses val="autoZero"/>
        <c:crossBetween val="between"/>
      </c:valAx>
    </c:plotArea>
    <c:legend>
      <c:legendPos val="r"/>
      <c:legendEntry>
        <c:idx val="0"/>
        <c:txPr>
          <a:bodyPr/>
          <a:lstStyle/>
          <a:p>
            <a:pPr>
              <a:defRPr sz="900" b="0" i="0" u="none" strike="noStrike" baseline="0">
                <a:solidFill>
                  <a:srgbClr val="000000"/>
                </a:solidFill>
                <a:latin typeface="Calibri"/>
                <a:ea typeface="Calibri"/>
                <a:cs typeface="Calibri"/>
              </a:defRPr>
            </a:pPr>
            <a:endParaRPr lang="es-UY"/>
          </a:p>
        </c:txPr>
      </c:legendEntry>
      <c:layout>
        <c:manualLayout>
          <c:xMode val="edge"/>
          <c:yMode val="edge"/>
          <c:x val="0.80489755305765043"/>
          <c:y val="2.9186545075480901E-2"/>
          <c:w val="0.18980440024412648"/>
          <c:h val="0.10171735199766685"/>
        </c:manualLayout>
      </c:layout>
      <c:overlay val="0"/>
      <c:spPr>
        <a:solidFill>
          <a:schemeClr val="bg1"/>
        </a:solidFill>
        <a:ln>
          <a:solidFill>
            <a:sysClr val="windowText" lastClr="000000"/>
          </a:solidFill>
        </a:ln>
      </c:spPr>
      <c:txPr>
        <a:bodyPr/>
        <a:lstStyle/>
        <a:p>
          <a:pPr>
            <a:defRPr sz="900" b="0" i="0" u="none" strike="noStrike" baseline="0">
              <a:solidFill>
                <a:srgbClr val="000000"/>
              </a:solidFill>
              <a:latin typeface="Calibri"/>
              <a:ea typeface="Calibri"/>
              <a:cs typeface="Calibri"/>
            </a:defRPr>
          </a:pPr>
          <a:endParaRPr lang="es-UY"/>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833" l="0.70000000000000062" r="0.70000000000000062" t="0.750000000000008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Arial"/>
                <a:ea typeface="Arial"/>
                <a:cs typeface="Arial"/>
              </a:defRPr>
            </a:pPr>
            <a:r>
              <a:rPr lang="es-ES"/>
              <a:t>Abastecimiento de la Demanda y Exportación</a:t>
            </a:r>
          </a:p>
        </c:rich>
      </c:tx>
      <c:layout>
        <c:manualLayout>
          <c:xMode val="edge"/>
          <c:yMode val="edge"/>
          <c:x val="0.2302800271793437"/>
          <c:y val="2.2835246280714556E-2"/>
        </c:manualLayout>
      </c:layout>
      <c:overlay val="0"/>
      <c:spPr>
        <a:noFill/>
        <a:ln w="25400">
          <a:noFill/>
        </a:ln>
      </c:spPr>
    </c:title>
    <c:autoTitleDeleted val="0"/>
    <c:plotArea>
      <c:layout>
        <c:manualLayout>
          <c:layoutTarget val="inner"/>
          <c:xMode val="edge"/>
          <c:yMode val="edge"/>
          <c:x val="7.0101076593721598E-2"/>
          <c:y val="0.10929806543060989"/>
          <c:w val="0.75417035893021411"/>
          <c:h val="0.77813750397905068"/>
        </c:manualLayout>
      </c:layout>
      <c:areaChart>
        <c:grouping val="stacked"/>
        <c:varyColors val="0"/>
        <c:ser>
          <c:idx val="2"/>
          <c:order val="0"/>
          <c:tx>
            <c:v>Otros Generadores</c:v>
          </c:tx>
          <c:spPr>
            <a:solidFill>
              <a:srgbClr val="FFFF00"/>
            </a:solidFill>
            <a:ln w="12700">
              <a:solidFill>
                <a:srgbClr val="000000"/>
              </a:solidFill>
              <a:prstDash val="solid"/>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'Gx Distrib.'!$BQ$5:$BQ$34</c:f>
              <c:numCache>
                <c:formatCode>#,##0.00</c:formatCode>
                <c:ptCount val="30"/>
                <c:pt idx="0">
                  <c:v>6091.1856000000007</c:v>
                </c:pt>
                <c:pt idx="1">
                  <c:v>6249.3174999999992</c:v>
                </c:pt>
                <c:pt idx="2">
                  <c:v>9036.1401999999998</c:v>
                </c:pt>
                <c:pt idx="3">
                  <c:v>9951.9988000000012</c:v>
                </c:pt>
                <c:pt idx="4">
                  <c:v>8280.0401999999976</c:v>
                </c:pt>
                <c:pt idx="5">
                  <c:v>5832.6527999999998</c:v>
                </c:pt>
                <c:pt idx="6">
                  <c:v>2724.0205999999998</c:v>
                </c:pt>
                <c:pt idx="7">
                  <c:v>5042.4048000000003</c:v>
                </c:pt>
                <c:pt idx="8">
                  <c:v>7880.2052000000003</c:v>
                </c:pt>
                <c:pt idx="9">
                  <c:v>7898.3148999999994</c:v>
                </c:pt>
                <c:pt idx="10">
                  <c:v>3955.6253000000002</c:v>
                </c:pt>
                <c:pt idx="11">
                  <c:v>2846.6457999999993</c:v>
                </c:pt>
                <c:pt idx="12">
                  <c:v>1862.5846000000001</c:v>
                </c:pt>
                <c:pt idx="13">
                  <c:v>3115.6632000000004</c:v>
                </c:pt>
                <c:pt idx="14">
                  <c:v>8411.7202000000016</c:v>
                </c:pt>
                <c:pt idx="15">
                  <c:v>4965.8224000000009</c:v>
                </c:pt>
                <c:pt idx="16">
                  <c:v>6007.7802000000001</c:v>
                </c:pt>
                <c:pt idx="17">
                  <c:v>4752.1473999999998</c:v>
                </c:pt>
                <c:pt idx="18">
                  <c:v>4946.7114000000001</c:v>
                </c:pt>
                <c:pt idx="19">
                  <c:v>3254.2660999999998</c:v>
                </c:pt>
                <c:pt idx="20">
                  <c:v>5521.4311999999991</c:v>
                </c:pt>
                <c:pt idx="21">
                  <c:v>7281.4617999999991</c:v>
                </c:pt>
                <c:pt idx="22">
                  <c:v>4090.2783000000004</c:v>
                </c:pt>
                <c:pt idx="23">
                  <c:v>3763.4805999999999</c:v>
                </c:pt>
                <c:pt idx="24">
                  <c:v>4906.4776999999995</c:v>
                </c:pt>
                <c:pt idx="25">
                  <c:v>6694.2906000000003</c:v>
                </c:pt>
                <c:pt idx="26">
                  <c:v>8706.9861999999994</c:v>
                </c:pt>
                <c:pt idx="27">
                  <c:v>5268.5444000000007</c:v>
                </c:pt>
                <c:pt idx="28">
                  <c:v>6800.2652999999991</c:v>
                </c:pt>
                <c:pt idx="29">
                  <c:v>4338.8321999999998</c:v>
                </c:pt>
              </c:numCache>
            </c:numRef>
          </c:val>
        </c:ser>
        <c:ser>
          <c:idx val="7"/>
          <c:order val="1"/>
          <c:tx>
            <c:v>Importación Brasil</c:v>
          </c:tx>
          <c:spPr>
            <a:solidFill>
              <a:srgbClr val="FF9933"/>
            </a:solidFill>
            <a:ln>
              <a:solidFill>
                <a:prstClr val="black"/>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VeoMedidas'!$J$38:$J$67</c:f>
              <c:numCache>
                <c:formatCode>General</c:formatCode>
                <c:ptCount val="30"/>
              </c:numCache>
            </c:numRef>
          </c:val>
        </c:ser>
        <c:ser>
          <c:idx val="1"/>
          <c:order val="2"/>
          <c:tx>
            <c:strRef>
              <c:f>hidro!$Y$3</c:f>
              <c:strCache>
                <c:ptCount val="1"/>
                <c:pt idx="0">
                  <c:v>Terra</c:v>
                </c:pt>
              </c:strCache>
            </c:strRef>
          </c:tx>
          <c:spPr>
            <a:solidFill>
              <a:srgbClr val="0000FF"/>
            </a:solidFill>
            <a:ln>
              <a:solidFill>
                <a:prstClr val="black"/>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hidro!$AN$5:$AN$34</c:f>
              <c:numCache>
                <c:formatCode>#,##0.00</c:formatCode>
                <c:ptCount val="30"/>
                <c:pt idx="0">
                  <c:v>1268.8492000000001</c:v>
                </c:pt>
                <c:pt idx="1">
                  <c:v>2105.9232000000002</c:v>
                </c:pt>
                <c:pt idx="2">
                  <c:v>1527.2780000000002</c:v>
                </c:pt>
                <c:pt idx="3">
                  <c:v>780.51000000000022</c:v>
                </c:pt>
                <c:pt idx="4">
                  <c:v>634.00960000000032</c:v>
                </c:pt>
                <c:pt idx="5">
                  <c:v>2353.8140000000003</c:v>
                </c:pt>
                <c:pt idx="6">
                  <c:v>3166.1120000000001</c:v>
                </c:pt>
                <c:pt idx="7">
                  <c:v>2766.81</c:v>
                </c:pt>
                <c:pt idx="8">
                  <c:v>2357.2075999999997</c:v>
                </c:pt>
                <c:pt idx="9">
                  <c:v>1713.4143999999997</c:v>
                </c:pt>
                <c:pt idx="10">
                  <c:v>2433.9720000000002</c:v>
                </c:pt>
                <c:pt idx="11">
                  <c:v>832.88560000000052</c:v>
                </c:pt>
                <c:pt idx="12">
                  <c:v>1870.6288</c:v>
                </c:pt>
                <c:pt idx="13">
                  <c:v>1860.42</c:v>
                </c:pt>
                <c:pt idx="14">
                  <c:v>799.76360000000022</c:v>
                </c:pt>
                <c:pt idx="15">
                  <c:v>1726.7536</c:v>
                </c:pt>
                <c:pt idx="16">
                  <c:v>444.33680000000004</c:v>
                </c:pt>
                <c:pt idx="17">
                  <c:v>1274.7619999999997</c:v>
                </c:pt>
                <c:pt idx="18">
                  <c:v>386.16759999999977</c:v>
                </c:pt>
                <c:pt idx="19">
                  <c:v>1342.692</c:v>
                </c:pt>
                <c:pt idx="20">
                  <c:v>824.08159999999998</c:v>
                </c:pt>
                <c:pt idx="21">
                  <c:v>587.51800000000003</c:v>
                </c:pt>
                <c:pt idx="22">
                  <c:v>1691.7604000000001</c:v>
                </c:pt>
                <c:pt idx="23">
                  <c:v>1836.7860000000001</c:v>
                </c:pt>
                <c:pt idx="24">
                  <c:v>486.25599999999986</c:v>
                </c:pt>
                <c:pt idx="25">
                  <c:v>2.2779999999997926</c:v>
                </c:pt>
                <c:pt idx="26">
                  <c:v>1034.7784000000001</c:v>
                </c:pt>
                <c:pt idx="27">
                  <c:v>1624.9416000000001</c:v>
                </c:pt>
                <c:pt idx="28">
                  <c:v>1235.7339999999999</c:v>
                </c:pt>
                <c:pt idx="29">
                  <c:v>1958.4839999999999</c:v>
                </c:pt>
              </c:numCache>
            </c:numRef>
          </c:val>
        </c:ser>
        <c:ser>
          <c:idx val="8"/>
          <c:order val="3"/>
          <c:tx>
            <c:strRef>
              <c:f>hidro!$Z$3</c:f>
              <c:strCache>
                <c:ptCount val="1"/>
                <c:pt idx="0">
                  <c:v>Baygorria</c:v>
                </c:pt>
              </c:strCache>
            </c:strRef>
          </c:tx>
          <c:spPr>
            <a:solidFill>
              <a:schemeClr val="tx2">
                <a:lumMod val="60000"/>
                <a:lumOff val="40000"/>
              </a:schemeClr>
            </a:solidFill>
            <a:ln>
              <a:solidFill>
                <a:prstClr val="black"/>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hidro!$AO$5:$AO$34</c:f>
              <c:numCache>
                <c:formatCode>#,##0.00</c:formatCode>
                <c:ptCount val="30"/>
                <c:pt idx="0">
                  <c:v>1764.6192000000001</c:v>
                </c:pt>
                <c:pt idx="1">
                  <c:v>1754.7318999999998</c:v>
                </c:pt>
                <c:pt idx="2">
                  <c:v>1512.0978999999998</c:v>
                </c:pt>
                <c:pt idx="3">
                  <c:v>1129.3175000000001</c:v>
                </c:pt>
                <c:pt idx="4">
                  <c:v>729.07639999999992</c:v>
                </c:pt>
                <c:pt idx="5">
                  <c:v>1688.7588999999998</c:v>
                </c:pt>
                <c:pt idx="6">
                  <c:v>2202.3557999999998</c:v>
                </c:pt>
                <c:pt idx="7">
                  <c:v>2119.1028999999999</c:v>
                </c:pt>
                <c:pt idx="8">
                  <c:v>1741.6770000000001</c:v>
                </c:pt>
                <c:pt idx="9">
                  <c:v>1638.5451000000003</c:v>
                </c:pt>
                <c:pt idx="10">
                  <c:v>2011.3681999999999</c:v>
                </c:pt>
                <c:pt idx="11">
                  <c:v>1355.9247</c:v>
                </c:pt>
                <c:pt idx="12">
                  <c:v>1823.2061000000003</c:v>
                </c:pt>
                <c:pt idx="13">
                  <c:v>1788.5686000000001</c:v>
                </c:pt>
                <c:pt idx="14">
                  <c:v>1557.8607000000002</c:v>
                </c:pt>
                <c:pt idx="15">
                  <c:v>1442.8887</c:v>
                </c:pt>
                <c:pt idx="16">
                  <c:v>1262.6794999999997</c:v>
                </c:pt>
                <c:pt idx="17">
                  <c:v>1365.0437999999999</c:v>
                </c:pt>
                <c:pt idx="18">
                  <c:v>908.32639999999992</c:v>
                </c:pt>
                <c:pt idx="19">
                  <c:v>1557.3984</c:v>
                </c:pt>
                <c:pt idx="20">
                  <c:v>1036.8191000000002</c:v>
                </c:pt>
                <c:pt idx="21">
                  <c:v>1200.3442</c:v>
                </c:pt>
                <c:pt idx="22">
                  <c:v>1310.8566000000001</c:v>
                </c:pt>
                <c:pt idx="23">
                  <c:v>1612.1638</c:v>
                </c:pt>
                <c:pt idx="24">
                  <c:v>1015.558</c:v>
                </c:pt>
                <c:pt idx="25">
                  <c:v>50.536000000000058</c:v>
                </c:pt>
                <c:pt idx="26">
                  <c:v>1023.3627000000001</c:v>
                </c:pt>
                <c:pt idx="27">
                  <c:v>1411.2624000000001</c:v>
                </c:pt>
                <c:pt idx="28">
                  <c:v>1002.4113</c:v>
                </c:pt>
                <c:pt idx="29">
                  <c:v>1458.0325</c:v>
                </c:pt>
              </c:numCache>
            </c:numRef>
          </c:val>
        </c:ser>
        <c:ser>
          <c:idx val="9"/>
          <c:order val="4"/>
          <c:tx>
            <c:strRef>
              <c:f>hidro!$AA$3</c:f>
              <c:strCache>
                <c:ptCount val="1"/>
                <c:pt idx="0">
                  <c:v>Palmar</c:v>
                </c:pt>
              </c:strCache>
            </c:strRef>
          </c:tx>
          <c:spPr>
            <a:solidFill>
              <a:schemeClr val="tx2">
                <a:lumMod val="40000"/>
                <a:lumOff val="60000"/>
              </a:schemeClr>
            </a:solidFill>
            <a:ln>
              <a:solidFill>
                <a:prstClr val="black"/>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hidro!$AP$5:$AP$34</c:f>
              <c:numCache>
                <c:formatCode>#,##0.00</c:formatCode>
                <c:ptCount val="30"/>
                <c:pt idx="0">
                  <c:v>530.03749999999945</c:v>
                </c:pt>
                <c:pt idx="1">
                  <c:v>1227.7682999999997</c:v>
                </c:pt>
                <c:pt idx="2">
                  <c:v>202.25580000000082</c:v>
                </c:pt>
                <c:pt idx="3">
                  <c:v>157.46919999999955</c:v>
                </c:pt>
                <c:pt idx="4">
                  <c:v>334.36250000000018</c:v>
                </c:pt>
                <c:pt idx="5">
                  <c:v>2676.2249999999995</c:v>
                </c:pt>
                <c:pt idx="6">
                  <c:v>4784.3875000000007</c:v>
                </c:pt>
                <c:pt idx="7">
                  <c:v>3307.2057999999997</c:v>
                </c:pt>
                <c:pt idx="8">
                  <c:v>1004.2509</c:v>
                </c:pt>
                <c:pt idx="9">
                  <c:v>1010.1432999999997</c:v>
                </c:pt>
                <c:pt idx="10">
                  <c:v>807.20579999999973</c:v>
                </c:pt>
                <c:pt idx="11">
                  <c:v>449.06919999999991</c:v>
                </c:pt>
                <c:pt idx="12">
                  <c:v>2956.7375000000011</c:v>
                </c:pt>
                <c:pt idx="13">
                  <c:v>2310.3874999999998</c:v>
                </c:pt>
                <c:pt idx="14">
                  <c:v>114.08169999999973</c:v>
                </c:pt>
                <c:pt idx="15">
                  <c:v>2284.6183000000001</c:v>
                </c:pt>
                <c:pt idx="16">
                  <c:v>1.4191999999993641</c:v>
                </c:pt>
                <c:pt idx="17">
                  <c:v>1487.2490999999991</c:v>
                </c:pt>
                <c:pt idx="18">
                  <c:v>309.20089999999982</c:v>
                </c:pt>
                <c:pt idx="19">
                  <c:v>1125.6375000000007</c:v>
                </c:pt>
                <c:pt idx="20">
                  <c:v>165.29329999999936</c:v>
                </c:pt>
                <c:pt idx="21">
                  <c:v>707.19419999999991</c:v>
                </c:pt>
                <c:pt idx="22">
                  <c:v>1801</c:v>
                </c:pt>
                <c:pt idx="23">
                  <c:v>1457.5740999999998</c:v>
                </c:pt>
                <c:pt idx="24">
                  <c:v>-1.499100000000908</c:v>
                </c:pt>
                <c:pt idx="25">
                  <c:v>4.7942000000002736</c:v>
                </c:pt>
                <c:pt idx="26">
                  <c:v>260.98079999999936</c:v>
                </c:pt>
                <c:pt idx="27">
                  <c:v>549.19329999999991</c:v>
                </c:pt>
                <c:pt idx="28">
                  <c:v>421.41250000000036</c:v>
                </c:pt>
                <c:pt idx="29">
                  <c:v>1374.9634000000005</c:v>
                </c:pt>
              </c:numCache>
            </c:numRef>
          </c:val>
        </c:ser>
        <c:ser>
          <c:idx val="3"/>
          <c:order val="5"/>
          <c:tx>
            <c:strRef>
              <c:f>'Intercambios VeoMedidas'!$H$37</c:f>
              <c:strCache>
                <c:ptCount val="1"/>
                <c:pt idx="0">
                  <c:v>Suministro SG-UY</c:v>
                </c:pt>
              </c:strCache>
            </c:strRef>
          </c:tx>
          <c:spPr>
            <a:solidFill>
              <a:srgbClr val="CCFFFF"/>
            </a:solidFill>
            <a:ln w="12700">
              <a:solidFill>
                <a:srgbClr val="000000"/>
              </a:solidFill>
              <a:prstDash val="solid"/>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VeoMedidas'!$H$38:$H$68</c:f>
              <c:numCache>
                <c:formatCode>General</c:formatCode>
                <c:ptCount val="31"/>
                <c:pt idx="0">
                  <c:v>18394.97</c:v>
                </c:pt>
                <c:pt idx="1">
                  <c:v>17214.122500000001</c:v>
                </c:pt>
                <c:pt idx="2">
                  <c:v>16078.57</c:v>
                </c:pt>
                <c:pt idx="3">
                  <c:v>14758</c:v>
                </c:pt>
                <c:pt idx="4">
                  <c:v>13060.4175</c:v>
                </c:pt>
                <c:pt idx="5">
                  <c:v>14321.002500000001</c:v>
                </c:pt>
                <c:pt idx="6">
                  <c:v>13873.147499999999</c:v>
                </c:pt>
                <c:pt idx="7">
                  <c:v>14200.5275</c:v>
                </c:pt>
                <c:pt idx="8">
                  <c:v>14751.237499999999</c:v>
                </c:pt>
                <c:pt idx="9">
                  <c:v>15038.485000000001</c:v>
                </c:pt>
                <c:pt idx="10">
                  <c:v>16239.865</c:v>
                </c:pt>
                <c:pt idx="11">
                  <c:v>17377.252499999999</c:v>
                </c:pt>
                <c:pt idx="12">
                  <c:v>18061.285</c:v>
                </c:pt>
                <c:pt idx="13">
                  <c:v>17715.822499999998</c:v>
                </c:pt>
                <c:pt idx="14">
                  <c:v>16113.3</c:v>
                </c:pt>
                <c:pt idx="15">
                  <c:v>16905.424999999999</c:v>
                </c:pt>
                <c:pt idx="16">
                  <c:v>19159.672500000001</c:v>
                </c:pt>
                <c:pt idx="17">
                  <c:v>16209.8125</c:v>
                </c:pt>
                <c:pt idx="18">
                  <c:v>15751.672500000001</c:v>
                </c:pt>
                <c:pt idx="19">
                  <c:v>18344.775000000001</c:v>
                </c:pt>
                <c:pt idx="20">
                  <c:v>19395.8325</c:v>
                </c:pt>
                <c:pt idx="21">
                  <c:v>17768.447499999998</c:v>
                </c:pt>
                <c:pt idx="22">
                  <c:v>19409.397499999999</c:v>
                </c:pt>
                <c:pt idx="23">
                  <c:v>19839.785</c:v>
                </c:pt>
                <c:pt idx="24">
                  <c:v>19907.974999999999</c:v>
                </c:pt>
                <c:pt idx="25">
                  <c:v>17494.622500000001</c:v>
                </c:pt>
                <c:pt idx="26">
                  <c:v>18851.900000000001</c:v>
                </c:pt>
                <c:pt idx="27">
                  <c:v>21130.47</c:v>
                </c:pt>
                <c:pt idx="28">
                  <c:v>18524.0425</c:v>
                </c:pt>
                <c:pt idx="29">
                  <c:v>17719.752499999999</c:v>
                </c:pt>
                <c:pt idx="30">
                  <c:v>17747.0275</c:v>
                </c:pt>
              </c:numCache>
            </c:numRef>
          </c:val>
        </c:ser>
        <c:ser>
          <c:idx val="14"/>
          <c:order val="6"/>
          <c:tx>
            <c:strRef>
              <c:f>termico!$BQ$3</c:f>
              <c:strCache>
                <c:ptCount val="1"/>
                <c:pt idx="0">
                  <c:v>Motores C.Batlle</c:v>
                </c:pt>
              </c:strCache>
            </c:strRef>
          </c:tx>
          <c:spPr>
            <a:solidFill>
              <a:srgbClr val="00FF00"/>
            </a:solidFill>
            <a:ln>
              <a:solidFill>
                <a:prstClr val="black"/>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termico!$BQ$5:$BQ$34</c:f>
              <c:numCache>
                <c:formatCode>#,##0.00</c:formatCode>
                <c:ptCount val="30"/>
                <c:pt idx="0">
                  <c:v>-0.23549999999999999</c:v>
                </c:pt>
                <c:pt idx="1">
                  <c:v>-2.4645000000000001</c:v>
                </c:pt>
                <c:pt idx="2">
                  <c:v>-0.81</c:v>
                </c:pt>
                <c:pt idx="3">
                  <c:v>-3.3000000000000002E-2</c:v>
                </c:pt>
                <c:pt idx="4">
                  <c:v>2.1599999999999997</c:v>
                </c:pt>
                <c:pt idx="5">
                  <c:v>149.0385</c:v>
                </c:pt>
                <c:pt idx="6">
                  <c:v>187.077</c:v>
                </c:pt>
                <c:pt idx="7">
                  <c:v>5.365499999999999</c:v>
                </c:pt>
                <c:pt idx="8">
                  <c:v>-1.4850000000000001</c:v>
                </c:pt>
                <c:pt idx="9">
                  <c:v>-0.91049999999999998</c:v>
                </c:pt>
                <c:pt idx="10">
                  <c:v>-0.91200000000000003</c:v>
                </c:pt>
                <c:pt idx="11">
                  <c:v>-0.16800000000000001</c:v>
                </c:pt>
                <c:pt idx="12">
                  <c:v>-0.77700000000000002</c:v>
                </c:pt>
                <c:pt idx="13">
                  <c:v>-0.74250000000000005</c:v>
                </c:pt>
                <c:pt idx="14">
                  <c:v>-3.5775000000000001</c:v>
                </c:pt>
                <c:pt idx="15">
                  <c:v>11.577</c:v>
                </c:pt>
                <c:pt idx="16">
                  <c:v>-4.9275000000000002</c:v>
                </c:pt>
                <c:pt idx="17">
                  <c:v>-0.27</c:v>
                </c:pt>
                <c:pt idx="18">
                  <c:v>-0.23549999999999999</c:v>
                </c:pt>
                <c:pt idx="19">
                  <c:v>-0.10199999999999999</c:v>
                </c:pt>
                <c:pt idx="20">
                  <c:v>-0.10050000000000001</c:v>
                </c:pt>
                <c:pt idx="21">
                  <c:v>-0.20250000000000001</c:v>
                </c:pt>
                <c:pt idx="22">
                  <c:v>-3.3075000000000001</c:v>
                </c:pt>
                <c:pt idx="23">
                  <c:v>-0.84450000000000003</c:v>
                </c:pt>
                <c:pt idx="24">
                  <c:v>-3.3000000000000002E-2</c:v>
                </c:pt>
                <c:pt idx="25">
                  <c:v>0</c:v>
                </c:pt>
                <c:pt idx="26">
                  <c:v>329.63549999999998</c:v>
                </c:pt>
                <c:pt idx="27">
                  <c:v>15.525</c:v>
                </c:pt>
                <c:pt idx="28">
                  <c:v>7.3920000000000012</c:v>
                </c:pt>
                <c:pt idx="29">
                  <c:v>-0.4395</c:v>
                </c:pt>
              </c:numCache>
            </c:numRef>
          </c:val>
        </c:ser>
        <c:ser>
          <c:idx val="12"/>
          <c:order val="7"/>
          <c:tx>
            <c:strRef>
              <c:f>termico!$BM$3</c:f>
              <c:strCache>
                <c:ptCount val="1"/>
                <c:pt idx="0">
                  <c:v>Unidad 5 C.Batlle</c:v>
                </c:pt>
              </c:strCache>
            </c:strRef>
          </c:tx>
          <c:spPr>
            <a:solidFill>
              <a:srgbClr val="008000"/>
            </a:solidFill>
            <a:ln>
              <a:solidFill>
                <a:srgbClr val="000000"/>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termico!$BM$5:$BM$34</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4"/>
          <c:order val="8"/>
          <c:tx>
            <c:strRef>
              <c:f>termico!$BN$3</c:f>
              <c:strCache>
                <c:ptCount val="1"/>
                <c:pt idx="0">
                  <c:v>Unidad 6 C.Batlle</c:v>
                </c:pt>
              </c:strCache>
            </c:strRef>
          </c:tx>
          <c:spPr>
            <a:solidFill>
              <a:srgbClr val="9BBB59">
                <a:lumMod val="75000"/>
              </a:srgbClr>
            </a:solidFill>
            <a:ln>
              <a:solidFill>
                <a:prstClr val="black"/>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termico!$BN$5:$BN$34</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er>
        <c:ser>
          <c:idx val="13"/>
          <c:order val="9"/>
          <c:tx>
            <c:strRef>
              <c:f>termico!$BO$3</c:f>
              <c:strCache>
                <c:ptCount val="1"/>
                <c:pt idx="0">
                  <c:v>C.Batlle Sala B</c:v>
                </c:pt>
              </c:strCache>
            </c:strRef>
          </c:tx>
          <c:spPr>
            <a:solidFill>
              <a:schemeClr val="accent3">
                <a:lumMod val="60000"/>
                <a:lumOff val="40000"/>
              </a:schemeClr>
            </a:solidFill>
            <a:ln>
              <a:solidFill>
                <a:srgbClr val="000000"/>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termico!$BO$5:$BO$34</c:f>
              <c:numCache>
                <c:formatCode>#,##0.00</c:formatCode>
                <c:ptCount val="30"/>
                <c:pt idx="0">
                  <c:v>-3.7755000000000001</c:v>
                </c:pt>
                <c:pt idx="1">
                  <c:v>-3.7755000000000001</c:v>
                </c:pt>
                <c:pt idx="2">
                  <c:v>-3.7921999999999998</c:v>
                </c:pt>
                <c:pt idx="3">
                  <c:v>-3.827</c:v>
                </c:pt>
                <c:pt idx="4">
                  <c:v>-3.6903000000000001</c:v>
                </c:pt>
                <c:pt idx="5">
                  <c:v>-3.7928999999999999</c:v>
                </c:pt>
                <c:pt idx="6">
                  <c:v>-3.7755000000000001</c:v>
                </c:pt>
                <c:pt idx="7">
                  <c:v>-3.8262999999999998</c:v>
                </c:pt>
                <c:pt idx="8">
                  <c:v>-3.7928999999999999</c:v>
                </c:pt>
                <c:pt idx="9">
                  <c:v>-3.7921999999999998</c:v>
                </c:pt>
                <c:pt idx="10">
                  <c:v>-3.7246999999999999</c:v>
                </c:pt>
                <c:pt idx="11">
                  <c:v>-3.7755000000000001</c:v>
                </c:pt>
                <c:pt idx="12">
                  <c:v>-3.7414000000000001</c:v>
                </c:pt>
                <c:pt idx="13">
                  <c:v>-3.7755000000000001</c:v>
                </c:pt>
                <c:pt idx="14">
                  <c:v>-3.8262999999999998</c:v>
                </c:pt>
                <c:pt idx="15">
                  <c:v>-3.827</c:v>
                </c:pt>
                <c:pt idx="16">
                  <c:v>-3.8096000000000001</c:v>
                </c:pt>
                <c:pt idx="17">
                  <c:v>-3.7755000000000001</c:v>
                </c:pt>
                <c:pt idx="18">
                  <c:v>-3.8437000000000001</c:v>
                </c:pt>
                <c:pt idx="19">
                  <c:v>-3.7755000000000001</c:v>
                </c:pt>
                <c:pt idx="20">
                  <c:v>-3.7921999999999998</c:v>
                </c:pt>
                <c:pt idx="21">
                  <c:v>-3.827</c:v>
                </c:pt>
                <c:pt idx="22">
                  <c:v>-3.8778000000000001</c:v>
                </c:pt>
                <c:pt idx="23">
                  <c:v>-3.8437000000000001</c:v>
                </c:pt>
                <c:pt idx="24">
                  <c:v>-3.7755000000000001</c:v>
                </c:pt>
                <c:pt idx="25">
                  <c:v>-3.8096000000000001</c:v>
                </c:pt>
                <c:pt idx="26">
                  <c:v>-5.0683000000000007</c:v>
                </c:pt>
                <c:pt idx="27">
                  <c:v>-3.9285999999999999</c:v>
                </c:pt>
                <c:pt idx="28">
                  <c:v>-3.827</c:v>
                </c:pt>
                <c:pt idx="29">
                  <c:v>-3.8096000000000001</c:v>
                </c:pt>
              </c:numCache>
            </c:numRef>
          </c:val>
        </c:ser>
        <c:ser>
          <c:idx val="10"/>
          <c:order val="10"/>
          <c:tx>
            <c:v>Punta del Tigre</c:v>
          </c:tx>
          <c:spPr>
            <a:solidFill>
              <a:schemeClr val="accent6">
                <a:lumMod val="50000"/>
              </a:schemeClr>
            </a:solidFill>
            <a:ln>
              <a:solidFill>
                <a:srgbClr val="000000"/>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termico!$BB$5:$BB$34</c:f>
              <c:numCache>
                <c:formatCode>#,##0.00</c:formatCode>
                <c:ptCount val="30"/>
                <c:pt idx="0">
                  <c:v>-2.9331</c:v>
                </c:pt>
                <c:pt idx="1">
                  <c:v>-1.9870000000000001</c:v>
                </c:pt>
                <c:pt idx="2">
                  <c:v>-3.3819999999999997</c:v>
                </c:pt>
                <c:pt idx="3">
                  <c:v>-7.173</c:v>
                </c:pt>
                <c:pt idx="4">
                  <c:v>-6.9765999999999995</c:v>
                </c:pt>
                <c:pt idx="5">
                  <c:v>71.633099999999999</c:v>
                </c:pt>
                <c:pt idx="6">
                  <c:v>273.17310000000003</c:v>
                </c:pt>
                <c:pt idx="7">
                  <c:v>-3.8414999999999999</c:v>
                </c:pt>
                <c:pt idx="8">
                  <c:v>14.699</c:v>
                </c:pt>
                <c:pt idx="9">
                  <c:v>-3.1500000000000004</c:v>
                </c:pt>
                <c:pt idx="10">
                  <c:v>-3.2664</c:v>
                </c:pt>
                <c:pt idx="11">
                  <c:v>-3.0655000000000001</c:v>
                </c:pt>
                <c:pt idx="12">
                  <c:v>-4.3658999999999999</c:v>
                </c:pt>
                <c:pt idx="13">
                  <c:v>-3.1044</c:v>
                </c:pt>
                <c:pt idx="14">
                  <c:v>8.4515999999999991</c:v>
                </c:pt>
                <c:pt idx="15">
                  <c:v>-3.9985999999999997</c:v>
                </c:pt>
                <c:pt idx="16">
                  <c:v>-3.2343000000000002</c:v>
                </c:pt>
                <c:pt idx="17">
                  <c:v>-3.1723999999999997</c:v>
                </c:pt>
                <c:pt idx="18">
                  <c:v>-3.1353</c:v>
                </c:pt>
                <c:pt idx="19">
                  <c:v>-3.7656000000000001</c:v>
                </c:pt>
                <c:pt idx="20">
                  <c:v>-3.0552999999999999</c:v>
                </c:pt>
                <c:pt idx="21">
                  <c:v>-2.9908000000000006</c:v>
                </c:pt>
                <c:pt idx="22">
                  <c:v>-3.5096999999999996</c:v>
                </c:pt>
                <c:pt idx="23">
                  <c:v>-4.2584999999999997</c:v>
                </c:pt>
                <c:pt idx="24">
                  <c:v>-3.9466000000000001</c:v>
                </c:pt>
                <c:pt idx="25">
                  <c:v>-3.2774999999999999</c:v>
                </c:pt>
                <c:pt idx="26">
                  <c:v>-8.5710999999999444</c:v>
                </c:pt>
                <c:pt idx="27">
                  <c:v>-7.4939</c:v>
                </c:pt>
                <c:pt idx="28">
                  <c:v>-3.2505999999999999</c:v>
                </c:pt>
                <c:pt idx="29">
                  <c:v>-3.4202999999999997</c:v>
                </c:pt>
              </c:numCache>
            </c:numRef>
          </c:val>
        </c:ser>
        <c:ser>
          <c:idx val="11"/>
          <c:order val="11"/>
          <c:tx>
            <c:strRef>
              <c:f>termico!$BD$3</c:f>
              <c:strCache>
                <c:ptCount val="1"/>
                <c:pt idx="0">
                  <c:v>CTR</c:v>
                </c:pt>
              </c:strCache>
            </c:strRef>
          </c:tx>
          <c:spPr>
            <a:solidFill>
              <a:srgbClr val="FFCCFF"/>
            </a:solidFill>
            <a:ln>
              <a:solidFill>
                <a:srgbClr val="000000"/>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termico!$BD$5:$BD$34</c:f>
              <c:numCache>
                <c:formatCode>#,##0.00</c:formatCode>
                <c:ptCount val="30"/>
                <c:pt idx="0">
                  <c:v>-40.661999999999999</c:v>
                </c:pt>
                <c:pt idx="1">
                  <c:v>-40.865400000000001</c:v>
                </c:pt>
                <c:pt idx="2">
                  <c:v>-41.187600000000003</c:v>
                </c:pt>
                <c:pt idx="3">
                  <c:v>-44.348399999999998</c:v>
                </c:pt>
                <c:pt idx="4">
                  <c:v>-42.321599999999997</c:v>
                </c:pt>
                <c:pt idx="5">
                  <c:v>-40.217399999999998</c:v>
                </c:pt>
                <c:pt idx="6">
                  <c:v>-40.620600000000003</c:v>
                </c:pt>
                <c:pt idx="7">
                  <c:v>-43.253999999999998</c:v>
                </c:pt>
                <c:pt idx="8">
                  <c:v>-42.1614</c:v>
                </c:pt>
                <c:pt idx="9">
                  <c:v>-41.634</c:v>
                </c:pt>
                <c:pt idx="10">
                  <c:v>-44.994599999999998</c:v>
                </c:pt>
                <c:pt idx="11">
                  <c:v>-49.329000000000001</c:v>
                </c:pt>
                <c:pt idx="12">
                  <c:v>-23.327999999999999</c:v>
                </c:pt>
                <c:pt idx="13">
                  <c:v>-4.4550000000000001</c:v>
                </c:pt>
                <c:pt idx="14">
                  <c:v>-3.8879999999999999</c:v>
                </c:pt>
                <c:pt idx="15">
                  <c:v>-6.3593999999999999</c:v>
                </c:pt>
                <c:pt idx="16">
                  <c:v>110.48400000000001</c:v>
                </c:pt>
                <c:pt idx="17">
                  <c:v>-4.2119999999999997</c:v>
                </c:pt>
                <c:pt idx="18">
                  <c:v>-3.8879999999999999</c:v>
                </c:pt>
                <c:pt idx="19">
                  <c:v>-2.3490000000000002</c:v>
                </c:pt>
                <c:pt idx="20">
                  <c:v>-0.89100000000000001</c:v>
                </c:pt>
                <c:pt idx="21">
                  <c:v>-0.52559999999999996</c:v>
                </c:pt>
                <c:pt idx="22">
                  <c:v>-1.0529999999999999</c:v>
                </c:pt>
                <c:pt idx="23">
                  <c:v>-0.12240000000000006</c:v>
                </c:pt>
                <c:pt idx="24">
                  <c:v>-0.93059999999999998</c:v>
                </c:pt>
                <c:pt idx="25">
                  <c:v>-0.48599999999999999</c:v>
                </c:pt>
                <c:pt idx="26">
                  <c:v>-2.7143999999999999</c:v>
                </c:pt>
                <c:pt idx="27">
                  <c:v>86.713200000000001</c:v>
                </c:pt>
                <c:pt idx="28">
                  <c:v>-21.789000000000001</c:v>
                </c:pt>
                <c:pt idx="29">
                  <c:v>-7.7759999999999998</c:v>
                </c:pt>
              </c:numCache>
            </c:numRef>
          </c:val>
        </c:ser>
        <c:ser>
          <c:idx val="16"/>
          <c:order val="12"/>
          <c:tx>
            <c:v>Importación Arg.</c:v>
          </c:tx>
          <c:spPr>
            <a:solidFill>
              <a:srgbClr val="993366"/>
            </a:solidFill>
            <a:ln>
              <a:solidFill>
                <a:srgbClr val="000000"/>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VeoMedidas'!$I$38:$I$67</c:f>
              <c:numCache>
                <c:formatCode>General</c:formatCode>
                <c:ptCount val="30"/>
              </c:numCache>
            </c:numRef>
          </c:val>
        </c:ser>
        <c:ser>
          <c:idx val="0"/>
          <c:order val="13"/>
          <c:tx>
            <c:v>Exportación a Brasil</c:v>
          </c:tx>
          <c:spPr>
            <a:solidFill>
              <a:srgbClr val="FFFF99"/>
            </a:solidFill>
            <a:ln>
              <a:solidFill>
                <a:srgbClr val="000000"/>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VeoMedidas'!$L$38:$L$67</c:f>
              <c:numCache>
                <c:formatCode>General</c:formatCode>
                <c:ptCount val="30"/>
              </c:numCache>
            </c:numRef>
          </c:val>
        </c:ser>
        <c:ser>
          <c:idx val="5"/>
          <c:order val="14"/>
          <c:tx>
            <c:v>Export. a Argentina</c:v>
          </c:tx>
          <c:spPr>
            <a:solidFill>
              <a:srgbClr val="FFCC99"/>
            </a:solidFill>
            <a:ln>
              <a:solidFill>
                <a:srgbClr val="000000"/>
              </a:solidFill>
            </a:ln>
          </c:spPr>
          <c:cat>
            <c:numRef>
              <c:f>termico!$B$5:$B$35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VeoMedidas'!$K$38:$K$67</c:f>
              <c:numCache>
                <c:formatCode>General</c:formatCode>
                <c:ptCount val="30"/>
                <c:pt idx="0">
                  <c:v>10154</c:v>
                </c:pt>
                <c:pt idx="1">
                  <c:v>8665</c:v>
                </c:pt>
                <c:pt idx="2">
                  <c:v>10872</c:v>
                </c:pt>
                <c:pt idx="3">
                  <c:v>12794</c:v>
                </c:pt>
                <c:pt idx="4">
                  <c:v>12072</c:v>
                </c:pt>
                <c:pt idx="5">
                  <c:v>6912</c:v>
                </c:pt>
                <c:pt idx="6">
                  <c:v>3273</c:v>
                </c:pt>
                <c:pt idx="7">
                  <c:v>5183</c:v>
                </c:pt>
                <c:pt idx="8">
                  <c:v>8420</c:v>
                </c:pt>
                <c:pt idx="9">
                  <c:v>9222</c:v>
                </c:pt>
                <c:pt idx="10">
                  <c:v>7993</c:v>
                </c:pt>
                <c:pt idx="11">
                  <c:v>11079</c:v>
                </c:pt>
                <c:pt idx="12">
                  <c:v>6125</c:v>
                </c:pt>
                <c:pt idx="13">
                  <c:v>6724</c:v>
                </c:pt>
                <c:pt idx="14">
                  <c:v>11271</c:v>
                </c:pt>
                <c:pt idx="15">
                  <c:v>7617</c:v>
                </c:pt>
                <c:pt idx="16">
                  <c:v>11202</c:v>
                </c:pt>
                <c:pt idx="17">
                  <c:v>9414</c:v>
                </c:pt>
                <c:pt idx="18">
                  <c:v>11548</c:v>
                </c:pt>
                <c:pt idx="19">
                  <c:v>8979</c:v>
                </c:pt>
                <c:pt idx="20">
                  <c:v>12184</c:v>
                </c:pt>
                <c:pt idx="21">
                  <c:v>10944</c:v>
                </c:pt>
                <c:pt idx="22">
                  <c:v>8473</c:v>
                </c:pt>
                <c:pt idx="23">
                  <c:v>7985</c:v>
                </c:pt>
                <c:pt idx="24">
                  <c:v>13341</c:v>
                </c:pt>
                <c:pt idx="25">
                  <c:v>16970</c:v>
                </c:pt>
                <c:pt idx="26">
                  <c:v>14568.96</c:v>
                </c:pt>
                <c:pt idx="27">
                  <c:v>9859</c:v>
                </c:pt>
                <c:pt idx="28">
                  <c:v>11590</c:v>
                </c:pt>
                <c:pt idx="29">
                  <c:v>8411</c:v>
                </c:pt>
              </c:numCache>
            </c:numRef>
          </c:val>
        </c:ser>
        <c:ser>
          <c:idx val="6"/>
          <c:order val="16"/>
          <c:tx>
            <c:strRef>
              <c:f>termico!$BG$3</c:f>
              <c:strCache>
                <c:ptCount val="1"/>
                <c:pt idx="0">
                  <c:v>APR A</c:v>
                </c:pt>
              </c:strCache>
            </c:strRef>
          </c:tx>
          <c:val>
            <c:numRef>
              <c:f>termico!$BG$5:$BG$35</c:f>
              <c:numCache>
                <c:formatCode>#,##0.00</c:formatCode>
                <c:ptCount val="31"/>
                <c:pt idx="0">
                  <c:v>-1.7949999999999999</c:v>
                </c:pt>
                <c:pt idx="1">
                  <c:v>-1.774</c:v>
                </c:pt>
                <c:pt idx="2">
                  <c:v>-1.7549999999999999</c:v>
                </c:pt>
                <c:pt idx="3">
                  <c:v>-1.774</c:v>
                </c:pt>
                <c:pt idx="4">
                  <c:v>-1.698</c:v>
                </c:pt>
                <c:pt idx="5">
                  <c:v>-1.829</c:v>
                </c:pt>
                <c:pt idx="6">
                  <c:v>-1.8680000000000001</c:v>
                </c:pt>
                <c:pt idx="7">
                  <c:v>-1.86</c:v>
                </c:pt>
                <c:pt idx="8">
                  <c:v>-1.839</c:v>
                </c:pt>
                <c:pt idx="9">
                  <c:v>-1.7869999999999999</c:v>
                </c:pt>
                <c:pt idx="10">
                  <c:v>-1.802</c:v>
                </c:pt>
                <c:pt idx="11">
                  <c:v>-1.8480000000000001</c:v>
                </c:pt>
                <c:pt idx="12">
                  <c:v>-1.7649999999999999</c:v>
                </c:pt>
                <c:pt idx="13">
                  <c:v>176.613</c:v>
                </c:pt>
                <c:pt idx="14">
                  <c:v>-1.857</c:v>
                </c:pt>
                <c:pt idx="15">
                  <c:v>-1.8879999999999999</c:v>
                </c:pt>
                <c:pt idx="16">
                  <c:v>-1.859</c:v>
                </c:pt>
                <c:pt idx="17">
                  <c:v>-1.8580000000000001</c:v>
                </c:pt>
                <c:pt idx="18">
                  <c:v>-1.88</c:v>
                </c:pt>
                <c:pt idx="19">
                  <c:v>-1.835</c:v>
                </c:pt>
                <c:pt idx="20">
                  <c:v>-1.8280000000000001</c:v>
                </c:pt>
                <c:pt idx="21">
                  <c:v>-1.8740000000000001</c:v>
                </c:pt>
                <c:pt idx="22">
                  <c:v>-1.8779999999999999</c:v>
                </c:pt>
                <c:pt idx="23">
                  <c:v>-1.88</c:v>
                </c:pt>
                <c:pt idx="24">
                  <c:v>-1.8859999999999999</c:v>
                </c:pt>
                <c:pt idx="25">
                  <c:v>-1.925</c:v>
                </c:pt>
                <c:pt idx="26">
                  <c:v>-1.5049999999999955</c:v>
                </c:pt>
                <c:pt idx="27">
                  <c:v>-1.9179999999999999</c:v>
                </c:pt>
                <c:pt idx="28">
                  <c:v>-1.762</c:v>
                </c:pt>
                <c:pt idx="29">
                  <c:v>-1.8109999999999999</c:v>
                </c:pt>
                <c:pt idx="30">
                  <c:v>-1.7989999999999999</c:v>
                </c:pt>
              </c:numCache>
            </c:numRef>
          </c:val>
        </c:ser>
        <c:dLbls>
          <c:showLegendKey val="0"/>
          <c:showVal val="0"/>
          <c:showCatName val="0"/>
          <c:showSerName val="0"/>
          <c:showPercent val="0"/>
          <c:showBubbleSize val="0"/>
        </c:dLbls>
        <c:axId val="132830336"/>
        <c:axId val="132832640"/>
      </c:areaChart>
      <c:lineChart>
        <c:grouping val="standard"/>
        <c:varyColors val="0"/>
        <c:ser>
          <c:idx val="15"/>
          <c:order val="15"/>
          <c:tx>
            <c:strRef>
              <c:f>DNC!$FE$9</c:f>
              <c:strCache>
                <c:ptCount val="1"/>
                <c:pt idx="0">
                  <c:v>Demanda </c:v>
                </c:pt>
              </c:strCache>
            </c:strRef>
          </c:tx>
          <c:spPr>
            <a:ln>
              <a:solidFill>
                <a:srgbClr val="FF0000"/>
              </a:solidFill>
            </a:ln>
          </c:spPr>
          <c:marker>
            <c:symbol val="diamond"/>
            <c:size val="6"/>
            <c:spPr>
              <a:solidFill>
                <a:srgbClr val="002060"/>
              </a:solidFill>
              <a:ln w="19050">
                <a:solidFill>
                  <a:srgbClr val="FFFF00"/>
                </a:solidFill>
              </a:ln>
            </c:spPr>
          </c:marker>
          <c:val>
            <c:numRef>
              <c:f>DNC!$FE$10:$FE$37</c:f>
              <c:numCache>
                <c:formatCode>#,##0.00</c:formatCode>
                <c:ptCount val="28"/>
                <c:pt idx="0">
                  <c:v>27989.247100000001</c:v>
                </c:pt>
                <c:pt idx="1">
                  <c:v>28489.642399999993</c:v>
                </c:pt>
                <c:pt idx="2">
                  <c:v>28294.5285</c:v>
                </c:pt>
                <c:pt idx="3">
                  <c:v>26709.213599999995</c:v>
                </c:pt>
                <c:pt idx="4">
                  <c:v>22974.785100000012</c:v>
                </c:pt>
                <c:pt idx="5">
                  <c:v>27036.714100000008</c:v>
                </c:pt>
                <c:pt idx="6">
                  <c:v>27153.154999999999</c:v>
                </c:pt>
                <c:pt idx="7">
                  <c:v>27378.865500000004</c:v>
                </c:pt>
                <c:pt idx="8">
                  <c:v>27690.260999999995</c:v>
                </c:pt>
                <c:pt idx="9">
                  <c:v>27237.156500000001</c:v>
                </c:pt>
                <c:pt idx="10">
                  <c:v>25382.8609</c:v>
                </c:pt>
                <c:pt idx="11">
                  <c:v>22792.569000000007</c:v>
                </c:pt>
                <c:pt idx="12">
                  <c:v>26530.105</c:v>
                </c:pt>
                <c:pt idx="13">
                  <c:v>26944.642900000003</c:v>
                </c:pt>
                <c:pt idx="14">
                  <c:v>27033.724399999992</c:v>
                </c:pt>
                <c:pt idx="15">
                  <c:v>27310.299799999997</c:v>
                </c:pt>
                <c:pt idx="16">
                  <c:v>26961.905100000004</c:v>
                </c:pt>
                <c:pt idx="17">
                  <c:v>25064.764599999988</c:v>
                </c:pt>
                <c:pt idx="18">
                  <c:v>22277.472499999996</c:v>
                </c:pt>
                <c:pt idx="19">
                  <c:v>25857.841899999999</c:v>
                </c:pt>
                <c:pt idx="20">
                  <c:v>26922.490199999997</c:v>
                </c:pt>
                <c:pt idx="21">
                  <c:v>27525.2968</c:v>
                </c:pt>
                <c:pt idx="22">
                  <c:v>28279.949999999993</c:v>
                </c:pt>
                <c:pt idx="23">
                  <c:v>28488.781999999999</c:v>
                </c:pt>
                <c:pt idx="24">
                  <c:v>26293.412400000008</c:v>
                </c:pt>
                <c:pt idx="25">
                  <c:v>24225.092699999997</c:v>
                </c:pt>
                <c:pt idx="26">
                  <c:v>29849.191499999997</c:v>
                </c:pt>
                <c:pt idx="27">
                  <c:v>30064.694399999997</c:v>
                </c:pt>
              </c:numCache>
            </c:numRef>
          </c:val>
          <c:smooth val="0"/>
        </c:ser>
        <c:dLbls>
          <c:showLegendKey val="0"/>
          <c:showVal val="0"/>
          <c:showCatName val="0"/>
          <c:showSerName val="0"/>
          <c:showPercent val="0"/>
          <c:showBubbleSize val="0"/>
        </c:dLbls>
        <c:marker val="1"/>
        <c:smooth val="0"/>
        <c:axId val="132830336"/>
        <c:axId val="132832640"/>
      </c:lineChart>
      <c:catAx>
        <c:axId val="13283033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día</a:t>
                </a:r>
              </a:p>
            </c:rich>
          </c:tx>
          <c:layout>
            <c:manualLayout>
              <c:xMode val="edge"/>
              <c:yMode val="edge"/>
              <c:x val="0.81397465925896362"/>
              <c:y val="0.94907511847060921"/>
            </c:manualLayout>
          </c:layout>
          <c:overlay val="0"/>
          <c:spPr>
            <a:noFill/>
            <a:ln w="25400">
              <a:noFill/>
            </a:ln>
          </c:spPr>
        </c:title>
        <c:numFmt formatCode="d;@"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UY"/>
          </a:p>
        </c:txPr>
        <c:crossAx val="132832640"/>
        <c:crosses val="autoZero"/>
        <c:auto val="1"/>
        <c:lblAlgn val="ctr"/>
        <c:lblOffset val="100"/>
        <c:tickLblSkip val="1"/>
        <c:tickMarkSkip val="1"/>
        <c:noMultiLvlLbl val="0"/>
      </c:catAx>
      <c:valAx>
        <c:axId val="132832640"/>
        <c:scaling>
          <c:orientation val="minMax"/>
          <c:min val="0"/>
        </c:scaling>
        <c:delete val="0"/>
        <c:axPos val="l"/>
        <c:majorGridlines>
          <c:spPr>
            <a:ln w="3175">
              <a:solidFill>
                <a:srgbClr val="000000"/>
              </a:solidFill>
              <a:prstDash val="solid"/>
            </a:ln>
          </c:spPr>
        </c:majorGridlines>
        <c:title>
          <c:tx>
            <c:rich>
              <a:bodyPr rot="0" vert="horz"/>
              <a:lstStyle/>
              <a:p>
                <a:pPr algn="ctr">
                  <a:defRPr sz="1025" b="1" i="0" u="none" strike="noStrike" baseline="0">
                    <a:solidFill>
                      <a:srgbClr val="000000"/>
                    </a:solidFill>
                    <a:latin typeface="Arial"/>
                    <a:ea typeface="Arial"/>
                    <a:cs typeface="Arial"/>
                  </a:defRPr>
                </a:pPr>
                <a:r>
                  <a:rPr lang="es-ES"/>
                  <a:t>Energía (MWh)</a:t>
                </a:r>
              </a:p>
            </c:rich>
          </c:tx>
          <c:layout>
            <c:manualLayout>
              <c:xMode val="edge"/>
              <c:yMode val="edge"/>
              <c:x val="6.218953595267686E-3"/>
              <c:y val="1.936058907968346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UY"/>
          </a:p>
        </c:txPr>
        <c:crossAx val="132830336"/>
        <c:crosses val="autoZero"/>
        <c:crossBetween val="between"/>
      </c:valAx>
      <c:spPr>
        <a:noFill/>
        <a:ln w="12700">
          <a:solidFill>
            <a:srgbClr val="808080"/>
          </a:solidFill>
          <a:prstDash val="solid"/>
        </a:ln>
      </c:spPr>
    </c:plotArea>
    <c:legend>
      <c:legendPos val="r"/>
      <c:layout>
        <c:manualLayout>
          <c:xMode val="edge"/>
          <c:yMode val="edge"/>
          <c:x val="0.83650814714150579"/>
          <c:y val="1.0430458206454185E-2"/>
          <c:w val="5.8673488149006824E-2"/>
          <c:h val="0.39747839300408683"/>
        </c:manualLayout>
      </c:layout>
      <c:overlay val="0"/>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s-UY"/>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UY"/>
    </a:p>
  </c:txPr>
  <c:printSettings>
    <c:headerFooter alignWithMargins="0"/>
    <c:pageMargins b="1" l="0.75000000000000677" r="0.75000000000000677"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Calibri"/>
                <a:ea typeface="Calibri"/>
                <a:cs typeface="Calibri"/>
              </a:defRPr>
            </a:pPr>
            <a:r>
              <a:rPr lang="es-ES"/>
              <a:t>Composición de la Demanda</a:t>
            </a:r>
          </a:p>
        </c:rich>
      </c:tx>
      <c:layout>
        <c:manualLayout>
          <c:xMode val="edge"/>
          <c:yMode val="edge"/>
          <c:x val="0.28436811023622088"/>
          <c:y val="3.7037037037037056E-2"/>
        </c:manualLayout>
      </c:layout>
      <c:overlay val="0"/>
    </c:title>
    <c:autoTitleDeleted val="0"/>
    <c:plotArea>
      <c:layout/>
      <c:pieChart>
        <c:varyColors val="1"/>
        <c:ser>
          <c:idx val="0"/>
          <c:order val="0"/>
          <c:dPt>
            <c:idx val="0"/>
            <c:bubble3D val="0"/>
            <c:spPr>
              <a:solidFill>
                <a:srgbClr val="0000FF"/>
              </a:solidFill>
              <a:ln>
                <a:solidFill>
                  <a:sysClr val="windowText" lastClr="000000"/>
                </a:solidFill>
              </a:ln>
            </c:spPr>
          </c:dPt>
          <c:dPt>
            <c:idx val="1"/>
            <c:bubble3D val="0"/>
            <c:spPr>
              <a:solidFill>
                <a:srgbClr val="CCFFFF"/>
              </a:solidFill>
              <a:ln>
                <a:solidFill>
                  <a:sysClr val="windowText" lastClr="000000"/>
                </a:solidFill>
              </a:ln>
            </c:spPr>
          </c:dPt>
          <c:dPt>
            <c:idx val="2"/>
            <c:bubble3D val="0"/>
            <c:spPr>
              <a:solidFill>
                <a:srgbClr val="008000"/>
              </a:solidFill>
              <a:ln>
                <a:solidFill>
                  <a:sysClr val="windowText" lastClr="000000"/>
                </a:solidFill>
              </a:ln>
            </c:spPr>
          </c:dPt>
          <c:dPt>
            <c:idx val="3"/>
            <c:bubble3D val="0"/>
            <c:spPr>
              <a:solidFill>
                <a:srgbClr val="990000"/>
              </a:solidFill>
              <a:ln>
                <a:solidFill>
                  <a:sysClr val="windowText" lastClr="000000"/>
                </a:solidFill>
              </a:ln>
            </c:spPr>
          </c:dPt>
          <c:dPt>
            <c:idx val="4"/>
            <c:bubble3D val="0"/>
            <c:spPr>
              <a:solidFill>
                <a:srgbClr val="FFFF00"/>
              </a:solidFill>
              <a:ln>
                <a:solidFill>
                  <a:sysClr val="windowText" lastClr="000000"/>
                </a:solidFill>
              </a:ln>
            </c:spPr>
          </c:dPt>
          <c:dPt>
            <c:idx val="5"/>
            <c:bubble3D val="0"/>
            <c:spPr>
              <a:solidFill>
                <a:srgbClr val="CC99FF"/>
              </a:solidFill>
              <a:ln>
                <a:solidFill>
                  <a:sysClr val="windowText" lastClr="000000"/>
                </a:solidFill>
              </a:ln>
            </c:spPr>
          </c:dPt>
          <c:dPt>
            <c:idx val="6"/>
            <c:bubble3D val="0"/>
            <c:spPr>
              <a:solidFill>
                <a:srgbClr val="FF9933"/>
              </a:solidFill>
              <a:ln>
                <a:solidFill>
                  <a:sysClr val="windowText" lastClr="000000"/>
                </a:solidFill>
              </a:ln>
            </c:spPr>
          </c:dPt>
          <c:dLbls>
            <c:dLbl>
              <c:idx val="0"/>
              <c:layout>
                <c:manualLayout>
                  <c:x val="4.0142169728783865E-3"/>
                  <c:y val="-2.103346456692946E-2"/>
                </c:manualLayout>
              </c:layout>
              <c:showLegendKey val="0"/>
              <c:showVal val="0"/>
              <c:showCatName val="0"/>
              <c:showSerName val="0"/>
              <c:showPercent val="1"/>
              <c:showBubbleSize val="0"/>
            </c:dLbl>
            <c:dLbl>
              <c:idx val="1"/>
              <c:layout>
                <c:manualLayout>
                  <c:x val="-0.17409514435695544"/>
                  <c:y val="-0.20555701370662041"/>
                </c:manualLayout>
              </c:layout>
              <c:showLegendKey val="0"/>
              <c:showVal val="0"/>
              <c:showCatName val="0"/>
              <c:showSerName val="0"/>
              <c:showPercent val="1"/>
              <c:showBubbleSize val="0"/>
            </c:dLbl>
            <c:dLbl>
              <c:idx val="3"/>
              <c:delete val="1"/>
            </c:dLbl>
            <c:dLbl>
              <c:idx val="5"/>
              <c:delete val="1"/>
            </c:dLbl>
            <c:dLbl>
              <c:idx val="6"/>
              <c:delete val="1"/>
            </c:dLbl>
            <c:numFmt formatCode="#.#00%" sourceLinked="0"/>
            <c:txPr>
              <a:bodyPr/>
              <a:lstStyle/>
              <a:p>
                <a:pPr>
                  <a:defRPr sz="1000" b="0" i="0" u="none" strike="noStrike" baseline="0">
                    <a:solidFill>
                      <a:srgbClr val="000000"/>
                    </a:solidFill>
                    <a:latin typeface="Calibri"/>
                    <a:ea typeface="Calibri"/>
                    <a:cs typeface="Calibri"/>
                  </a:defRPr>
                </a:pPr>
                <a:endParaRPr lang="es-UY"/>
              </a:p>
            </c:txPr>
            <c:showLegendKey val="0"/>
            <c:showVal val="0"/>
            <c:showCatName val="0"/>
            <c:showSerName val="0"/>
            <c:showPercent val="1"/>
            <c:showBubbleSize val="0"/>
            <c:showLeaderLines val="0"/>
          </c:dLbls>
          <c:cat>
            <c:strRef>
              <c:f>('Graf detalladas'!$B$28:$B$34,'Graf detalladas'!$B$36:$B$37)</c:f>
              <c:strCache>
                <c:ptCount val="9"/>
                <c:pt idx="0">
                  <c:v>Río Negro</c:v>
                </c:pt>
                <c:pt idx="1">
                  <c:v>Salto Grande</c:v>
                </c:pt>
                <c:pt idx="2">
                  <c:v>Térmicas TV + Mot.</c:v>
                </c:pt>
                <c:pt idx="3">
                  <c:v>Térmicas TG</c:v>
                </c:pt>
                <c:pt idx="4">
                  <c:v>Otros generadores</c:v>
                </c:pt>
                <c:pt idx="5">
                  <c:v>Import. Argent.</c:v>
                </c:pt>
                <c:pt idx="6">
                  <c:v>Import. Brasil</c:v>
                </c:pt>
                <c:pt idx="7">
                  <c:v>Expo. Arg.</c:v>
                </c:pt>
                <c:pt idx="8">
                  <c:v>Expo. Brasil</c:v>
                </c:pt>
              </c:strCache>
            </c:strRef>
          </c:cat>
          <c:val>
            <c:numRef>
              <c:f>'Graf detalladas'!$D$28:$D$34</c:f>
              <c:numCache>
                <c:formatCode>0.0%</c:formatCode>
                <c:ptCount val="7"/>
                <c:pt idx="0">
                  <c:v>0.14799999999999999</c:v>
                </c:pt>
                <c:pt idx="1">
                  <c:v>0.64</c:v>
                </c:pt>
                <c:pt idx="2">
                  <c:v>1E-3</c:v>
                </c:pt>
                <c:pt idx="3">
                  <c:v>0</c:v>
                </c:pt>
                <c:pt idx="4">
                  <c:v>0.21199999999999999</c:v>
                </c:pt>
                <c:pt idx="5">
                  <c:v>0</c:v>
                </c:pt>
                <c:pt idx="6">
                  <c:v>0</c:v>
                </c:pt>
              </c:numCache>
            </c:numRef>
          </c:val>
        </c:ser>
        <c:dLbls>
          <c:showLegendKey val="0"/>
          <c:showVal val="1"/>
          <c:showCatName val="0"/>
          <c:showSerName val="0"/>
          <c:showPercent val="0"/>
          <c:showBubbleSize val="0"/>
          <c:showLeaderLines val="0"/>
        </c:dLbls>
        <c:firstSliceAng val="0"/>
      </c:pieChart>
      <c:spPr>
        <a:noFill/>
        <a:ln w="25400">
          <a:noFill/>
        </a:ln>
      </c:spPr>
    </c:plotArea>
    <c:legend>
      <c:legendPos val="b"/>
      <c:layout>
        <c:manualLayout>
          <c:xMode val="edge"/>
          <c:yMode val="edge"/>
          <c:x val="3.8954505686789216E-3"/>
          <c:y val="0.77018021462283348"/>
          <c:w val="0.89498665791775756"/>
          <c:h val="0.22516903818153591"/>
        </c:manualLayout>
      </c:layout>
      <c:overlay val="0"/>
      <c:txPr>
        <a:bodyPr/>
        <a:lstStyle/>
        <a:p>
          <a:pPr>
            <a:defRPr sz="670" b="0" i="0" u="none" strike="noStrike" baseline="0">
              <a:solidFill>
                <a:srgbClr val="000000"/>
              </a:solidFill>
              <a:latin typeface="Calibri"/>
              <a:ea typeface="Calibri"/>
              <a:cs typeface="Calibri"/>
            </a:defRPr>
          </a:pPr>
          <a:endParaRPr lang="es-UY"/>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655" l="0.70000000000000062" r="0.70000000000000062" t="0.750000000000006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Calibri"/>
                <a:ea typeface="Calibri"/>
                <a:cs typeface="Calibri"/>
              </a:defRPr>
            </a:pPr>
            <a:r>
              <a:rPr lang="es-ES"/>
              <a:t>Generación por Fuente</a:t>
            </a:r>
          </a:p>
        </c:rich>
      </c:tx>
      <c:layout>
        <c:manualLayout>
          <c:xMode val="edge"/>
          <c:yMode val="edge"/>
          <c:x val="0.16492366579177603"/>
          <c:y val="3.703719793646542E-2"/>
        </c:manualLayout>
      </c:layout>
      <c:overlay val="0"/>
    </c:title>
    <c:autoTitleDeleted val="0"/>
    <c:plotArea>
      <c:layout/>
      <c:pieChart>
        <c:varyColors val="1"/>
        <c:ser>
          <c:idx val="0"/>
          <c:order val="0"/>
          <c:dPt>
            <c:idx val="0"/>
            <c:bubble3D val="0"/>
            <c:spPr>
              <a:solidFill>
                <a:srgbClr val="0000FF"/>
              </a:solidFill>
              <a:ln>
                <a:solidFill>
                  <a:sysClr val="windowText" lastClr="000000"/>
                </a:solidFill>
              </a:ln>
            </c:spPr>
          </c:dPt>
          <c:dPt>
            <c:idx val="1"/>
            <c:bubble3D val="0"/>
            <c:spPr>
              <a:solidFill>
                <a:srgbClr val="CCFFFF"/>
              </a:solidFill>
              <a:ln>
                <a:solidFill>
                  <a:sysClr val="windowText" lastClr="000000"/>
                </a:solidFill>
              </a:ln>
            </c:spPr>
          </c:dPt>
          <c:dPt>
            <c:idx val="2"/>
            <c:bubble3D val="0"/>
            <c:spPr>
              <a:solidFill>
                <a:srgbClr val="008000"/>
              </a:solidFill>
              <a:ln>
                <a:solidFill>
                  <a:sysClr val="windowText" lastClr="000000"/>
                </a:solidFill>
              </a:ln>
            </c:spPr>
          </c:dPt>
          <c:dPt>
            <c:idx val="3"/>
            <c:bubble3D val="0"/>
            <c:spPr>
              <a:solidFill>
                <a:srgbClr val="990000"/>
              </a:solidFill>
              <a:ln>
                <a:solidFill>
                  <a:sysClr val="windowText" lastClr="000000"/>
                </a:solidFill>
              </a:ln>
            </c:spPr>
          </c:dPt>
          <c:dPt>
            <c:idx val="4"/>
            <c:bubble3D val="0"/>
            <c:spPr>
              <a:solidFill>
                <a:srgbClr val="00FF00"/>
              </a:solidFill>
              <a:ln>
                <a:solidFill>
                  <a:sysClr val="windowText" lastClr="000000"/>
                </a:solidFill>
              </a:ln>
            </c:spPr>
          </c:dPt>
          <c:dPt>
            <c:idx val="5"/>
            <c:bubble3D val="0"/>
            <c:spPr>
              <a:solidFill>
                <a:srgbClr val="FFFF00"/>
              </a:solidFill>
              <a:ln>
                <a:solidFill>
                  <a:sysClr val="windowText" lastClr="000000"/>
                </a:solidFill>
              </a:ln>
            </c:spPr>
          </c:dPt>
          <c:dPt>
            <c:idx val="6"/>
            <c:bubble3D val="0"/>
            <c:spPr>
              <a:solidFill>
                <a:srgbClr val="FF99FF"/>
              </a:solidFill>
              <a:ln>
                <a:solidFill>
                  <a:sysClr val="windowText" lastClr="000000"/>
                </a:solidFill>
              </a:ln>
            </c:spPr>
          </c:dPt>
          <c:dLbls>
            <c:dLbl>
              <c:idx val="2"/>
              <c:layout>
                <c:manualLayout>
                  <c:x val="-8.3333333333333367E-3"/>
                  <c:y val="1.3745704467354089E-2"/>
                </c:manualLayout>
              </c:layout>
              <c:dLblPos val="bestFit"/>
              <c:showLegendKey val="0"/>
              <c:showVal val="0"/>
              <c:showCatName val="0"/>
              <c:showSerName val="0"/>
              <c:showPercent val="1"/>
              <c:showBubbleSize val="0"/>
            </c:dLbl>
            <c:dLbl>
              <c:idx val="4"/>
              <c:layout>
                <c:manualLayout>
                  <c:x val="8.3333333333333367E-3"/>
                  <c:y val="-4.5819014891179894E-3"/>
                </c:manualLayout>
              </c:layout>
              <c:dLblPos val="bestFit"/>
              <c:showLegendKey val="0"/>
              <c:showVal val="0"/>
              <c:showCatName val="0"/>
              <c:showSerName val="0"/>
              <c:showPercent val="1"/>
              <c:showBubbleSize val="0"/>
            </c:dLbl>
            <c:dLbl>
              <c:idx val="5"/>
              <c:layout>
                <c:manualLayout>
                  <c:x val="3.055555555555561E-2"/>
                  <c:y val="0"/>
                </c:manualLayout>
              </c:layout>
              <c:dLblPos val="bestFit"/>
              <c:showLegendKey val="0"/>
              <c:showVal val="0"/>
              <c:showCatName val="0"/>
              <c:showSerName val="0"/>
              <c:showPercent val="1"/>
              <c:showBubbleSize val="0"/>
            </c:dLbl>
            <c:dLbl>
              <c:idx val="6"/>
              <c:delete val="1"/>
            </c:dLbl>
            <c:numFmt formatCode="#.#00%" sourceLinked="0"/>
            <c:txPr>
              <a:bodyPr/>
              <a:lstStyle/>
              <a:p>
                <a:pPr>
                  <a:defRPr sz="1200" b="0" i="0" u="none" strike="noStrike" baseline="0">
                    <a:solidFill>
                      <a:srgbClr val="000000"/>
                    </a:solidFill>
                    <a:latin typeface="Calibri"/>
                    <a:ea typeface="Calibri"/>
                    <a:cs typeface="Calibri"/>
                  </a:defRPr>
                </a:pPr>
                <a:endParaRPr lang="es-UY"/>
              </a:p>
            </c:txPr>
            <c:dLblPos val="outEnd"/>
            <c:showLegendKey val="0"/>
            <c:showVal val="0"/>
            <c:showCatName val="0"/>
            <c:showSerName val="0"/>
            <c:showPercent val="1"/>
            <c:showBubbleSize val="0"/>
            <c:showLeaderLines val="0"/>
          </c:dLbls>
          <c:cat>
            <c:strRef>
              <c:f>'Graf detalladas'!$B$49:$B$55</c:f>
              <c:strCache>
                <c:ptCount val="7"/>
                <c:pt idx="0">
                  <c:v>Río Negro</c:v>
                </c:pt>
                <c:pt idx="1">
                  <c:v>Salto Grande</c:v>
                </c:pt>
                <c:pt idx="2">
                  <c:v>Térmicas TV + Mot.</c:v>
                </c:pt>
                <c:pt idx="3">
                  <c:v>Térmicas TG</c:v>
                </c:pt>
                <c:pt idx="4">
                  <c:v>Eólica</c:v>
                </c:pt>
                <c:pt idx="5">
                  <c:v>Biomasa</c:v>
                </c:pt>
                <c:pt idx="6">
                  <c:v>Térmica Distr.</c:v>
                </c:pt>
              </c:strCache>
            </c:strRef>
          </c:cat>
          <c:val>
            <c:numRef>
              <c:f>'Graf detalladas'!$C$49:$C$55</c:f>
              <c:numCache>
                <c:formatCode>#,##0</c:formatCode>
                <c:ptCount val="7"/>
                <c:pt idx="0">
                  <c:v>399175.03429999994</c:v>
                </c:pt>
                <c:pt idx="1">
                  <c:v>834769.57499999995</c:v>
                </c:pt>
                <c:pt idx="2">
                  <c:v>577.85230000000001</c:v>
                </c:pt>
                <c:pt idx="3">
                  <c:v>436.59039999999993</c:v>
                </c:pt>
                <c:pt idx="4">
                  <c:v>112410.68950000001</c:v>
                </c:pt>
                <c:pt idx="5">
                  <c:v>63262.913799999995</c:v>
                </c:pt>
                <c:pt idx="6">
                  <c:v>-18.556000000000001</c:v>
                </c:pt>
              </c:numCache>
            </c:numRef>
          </c:val>
        </c:ser>
        <c:dLbls>
          <c:showLegendKey val="0"/>
          <c:showVal val="0"/>
          <c:showCatName val="0"/>
          <c:showSerName val="0"/>
          <c:showPercent val="0"/>
          <c:showBubbleSize val="0"/>
          <c:showLeaderLines val="0"/>
        </c:dLbls>
        <c:firstSliceAng val="0"/>
      </c:pieChart>
      <c:spPr>
        <a:noFill/>
        <a:ln w="25400">
          <a:noFill/>
        </a:ln>
      </c:spPr>
    </c:plotArea>
    <c:legend>
      <c:legendPos val="b"/>
      <c:overlay val="0"/>
      <c:txPr>
        <a:bodyPr/>
        <a:lstStyle/>
        <a:p>
          <a:pPr>
            <a:defRPr sz="640" b="0" i="0" u="none" strike="noStrike" baseline="0">
              <a:solidFill>
                <a:srgbClr val="000000"/>
              </a:solidFill>
              <a:latin typeface="Calibri"/>
              <a:ea typeface="Calibri"/>
              <a:cs typeface="Calibri"/>
            </a:defRPr>
          </a:pPr>
          <a:endParaRPr lang="es-UY"/>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677" l="0.70000000000000062" r="0.70000000000000062" t="0.750000000000006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Calibri"/>
                <a:ea typeface="Calibri"/>
                <a:cs typeface="Calibri"/>
              </a:defRPr>
            </a:pPr>
            <a:r>
              <a:rPr lang="es-ES"/>
              <a:t>Salto Grande</a:t>
            </a:r>
          </a:p>
        </c:rich>
      </c:tx>
      <c:layout/>
      <c:overlay val="1"/>
      <c:spPr>
        <a:noFill/>
        <a:ln w="25400">
          <a:noFill/>
        </a:ln>
      </c:spPr>
    </c:title>
    <c:autoTitleDeleted val="0"/>
    <c:plotArea>
      <c:layout>
        <c:manualLayout>
          <c:layoutTarget val="inner"/>
          <c:xMode val="edge"/>
          <c:yMode val="edge"/>
          <c:x val="7.6456658782411632E-2"/>
          <c:y val="0.1532524059492564"/>
          <c:w val="0.83327263245190064"/>
          <c:h val="0.6963732137649461"/>
        </c:manualLayout>
      </c:layout>
      <c:lineChart>
        <c:grouping val="standard"/>
        <c:varyColors val="0"/>
        <c:ser>
          <c:idx val="0"/>
          <c:order val="0"/>
          <c:tx>
            <c:v>Aportes SG totales</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Hidro'!$D$21:$AH$21</c:f>
              <c:numCache>
                <c:formatCode>General</c:formatCode>
                <c:ptCount val="31"/>
                <c:pt idx="0">
                  <c:v>7312</c:v>
                </c:pt>
                <c:pt idx="1">
                  <c:v>8607</c:v>
                </c:pt>
                <c:pt idx="2">
                  <c:v>10827</c:v>
                </c:pt>
                <c:pt idx="3">
                  <c:v>12806</c:v>
                </c:pt>
                <c:pt idx="4">
                  <c:v>14724</c:v>
                </c:pt>
                <c:pt idx="5">
                  <c:v>17411</c:v>
                </c:pt>
                <c:pt idx="6">
                  <c:v>20148</c:v>
                </c:pt>
                <c:pt idx="7">
                  <c:v>21791</c:v>
                </c:pt>
                <c:pt idx="8">
                  <c:v>22959</c:v>
                </c:pt>
                <c:pt idx="9">
                  <c:v>25153</c:v>
                </c:pt>
                <c:pt idx="10">
                  <c:v>24841</c:v>
                </c:pt>
                <c:pt idx="11">
                  <c:v>22883</c:v>
                </c:pt>
                <c:pt idx="12">
                  <c:v>19439</c:v>
                </c:pt>
                <c:pt idx="13">
                  <c:v>16259</c:v>
                </c:pt>
                <c:pt idx="14">
                  <c:v>14358</c:v>
                </c:pt>
                <c:pt idx="15">
                  <c:v>12964</c:v>
                </c:pt>
                <c:pt idx="16">
                  <c:v>11327</c:v>
                </c:pt>
                <c:pt idx="17">
                  <c:v>10260</c:v>
                </c:pt>
                <c:pt idx="18">
                  <c:v>9033</c:v>
                </c:pt>
                <c:pt idx="19">
                  <c:v>8044</c:v>
                </c:pt>
                <c:pt idx="20">
                  <c:v>7583</c:v>
                </c:pt>
                <c:pt idx="21">
                  <c:v>7764</c:v>
                </c:pt>
                <c:pt idx="22">
                  <c:v>7969</c:v>
                </c:pt>
                <c:pt idx="23">
                  <c:v>8254</c:v>
                </c:pt>
                <c:pt idx="24">
                  <c:v>8383</c:v>
                </c:pt>
                <c:pt idx="25">
                  <c:v>8518</c:v>
                </c:pt>
                <c:pt idx="26">
                  <c:v>8392</c:v>
                </c:pt>
                <c:pt idx="27">
                  <c:v>7819</c:v>
                </c:pt>
                <c:pt idx="28">
                  <c:v>7826</c:v>
                </c:pt>
                <c:pt idx="29">
                  <c:v>7548</c:v>
                </c:pt>
                <c:pt idx="30">
                  <c:v>7033</c:v>
                </c:pt>
              </c:numCache>
            </c:numRef>
          </c:val>
          <c:smooth val="0"/>
        </c:ser>
        <c:ser>
          <c:idx val="2"/>
          <c:order val="1"/>
          <c:tx>
            <c:v>Turbinado SG uy</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Hidro'!$D$14:$AH$14</c:f>
              <c:numCache>
                <c:formatCode>General</c:formatCode>
                <c:ptCount val="31"/>
                <c:pt idx="0">
                  <c:v>4137.75</c:v>
                </c:pt>
                <c:pt idx="1">
                  <c:v>4253.54</c:v>
                </c:pt>
                <c:pt idx="2">
                  <c:v>4246.57</c:v>
                </c:pt>
                <c:pt idx="3">
                  <c:v>4215.8500000000004</c:v>
                </c:pt>
                <c:pt idx="4">
                  <c:v>3927.82</c:v>
                </c:pt>
                <c:pt idx="5">
                  <c:v>4097.79</c:v>
                </c:pt>
                <c:pt idx="6">
                  <c:v>4035.13</c:v>
                </c:pt>
                <c:pt idx="7">
                  <c:v>4086.9</c:v>
                </c:pt>
                <c:pt idx="8">
                  <c:v>4143.97</c:v>
                </c:pt>
                <c:pt idx="9">
                  <c:v>4084.4</c:v>
                </c:pt>
                <c:pt idx="10">
                  <c:v>4079.28</c:v>
                </c:pt>
                <c:pt idx="11">
                  <c:v>4313.4399999999996</c:v>
                </c:pt>
                <c:pt idx="12">
                  <c:v>4305.33</c:v>
                </c:pt>
                <c:pt idx="13">
                  <c:v>4284.33</c:v>
                </c:pt>
                <c:pt idx="14">
                  <c:v>4204.6000000000004</c:v>
                </c:pt>
                <c:pt idx="15">
                  <c:v>4189.33</c:v>
                </c:pt>
                <c:pt idx="16">
                  <c:v>4248.76</c:v>
                </c:pt>
                <c:pt idx="17">
                  <c:v>3442.01</c:v>
                </c:pt>
                <c:pt idx="18">
                  <c:v>3139.27</c:v>
                </c:pt>
                <c:pt idx="19">
                  <c:v>3665.1</c:v>
                </c:pt>
                <c:pt idx="20">
                  <c:v>4116.7299999999996</c:v>
                </c:pt>
                <c:pt idx="21">
                  <c:v>3611.09</c:v>
                </c:pt>
                <c:pt idx="22">
                  <c:v>3950.84</c:v>
                </c:pt>
                <c:pt idx="23">
                  <c:v>3911.66</c:v>
                </c:pt>
                <c:pt idx="24">
                  <c:v>4209.93</c:v>
                </c:pt>
                <c:pt idx="25">
                  <c:v>4178.4399999999996</c:v>
                </c:pt>
                <c:pt idx="26">
                  <c:v>4198.2</c:v>
                </c:pt>
                <c:pt idx="27">
                  <c:v>4167.74</c:v>
                </c:pt>
                <c:pt idx="28">
                  <c:v>3843.12</c:v>
                </c:pt>
                <c:pt idx="29">
                  <c:v>3394.15</c:v>
                </c:pt>
                <c:pt idx="30">
                  <c:v>3431.06</c:v>
                </c:pt>
              </c:numCache>
            </c:numRef>
          </c:val>
          <c:smooth val="0"/>
        </c:ser>
        <c:ser>
          <c:idx val="1"/>
          <c:order val="2"/>
          <c:tx>
            <c:v>Vertimiento</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Hidro'!$D$29:$AH$29</c:f>
              <c:numCache>
                <c:formatCode>General</c:formatCode>
                <c:ptCount val="31"/>
                <c:pt idx="0">
                  <c:v>3462</c:v>
                </c:pt>
                <c:pt idx="1">
                  <c:v>4842</c:v>
                </c:pt>
                <c:pt idx="2">
                  <c:v>4763</c:v>
                </c:pt>
                <c:pt idx="3">
                  <c:v>5707</c:v>
                </c:pt>
                <c:pt idx="4">
                  <c:v>7120</c:v>
                </c:pt>
                <c:pt idx="5">
                  <c:v>8983</c:v>
                </c:pt>
                <c:pt idx="6">
                  <c:v>10406</c:v>
                </c:pt>
                <c:pt idx="7">
                  <c:v>10224</c:v>
                </c:pt>
                <c:pt idx="8">
                  <c:v>10068</c:v>
                </c:pt>
                <c:pt idx="9">
                  <c:v>9944</c:v>
                </c:pt>
                <c:pt idx="10">
                  <c:v>9844</c:v>
                </c:pt>
                <c:pt idx="11">
                  <c:v>9394</c:v>
                </c:pt>
                <c:pt idx="12">
                  <c:v>9855</c:v>
                </c:pt>
                <c:pt idx="13">
                  <c:v>10165</c:v>
                </c:pt>
                <c:pt idx="14">
                  <c:v>10278</c:v>
                </c:pt>
                <c:pt idx="15">
                  <c:v>6242</c:v>
                </c:pt>
                <c:pt idx="16">
                  <c:v>1962</c:v>
                </c:pt>
                <c:pt idx="17">
                  <c:v>781</c:v>
                </c:pt>
                <c:pt idx="18">
                  <c:v>245</c:v>
                </c:pt>
                <c:pt idx="19">
                  <c:v>610</c:v>
                </c:pt>
                <c:pt idx="20">
                  <c:v>0</c:v>
                </c:pt>
                <c:pt idx="21">
                  <c:v>0</c:v>
                </c:pt>
                <c:pt idx="22">
                  <c:v>0</c:v>
                </c:pt>
                <c:pt idx="23">
                  <c:v>0</c:v>
                </c:pt>
                <c:pt idx="24">
                  <c:v>0</c:v>
                </c:pt>
                <c:pt idx="25">
                  <c:v>0</c:v>
                </c:pt>
                <c:pt idx="26">
                  <c:v>0</c:v>
                </c:pt>
                <c:pt idx="27">
                  <c:v>0</c:v>
                </c:pt>
                <c:pt idx="28">
                  <c:v>0</c:v>
                </c:pt>
                <c:pt idx="29">
                  <c:v>0</c:v>
                </c:pt>
                <c:pt idx="30">
                  <c:v>0</c:v>
                </c:pt>
              </c:numCache>
            </c:numRef>
          </c:val>
          <c:smooth val="0"/>
        </c:ser>
        <c:dLbls>
          <c:showLegendKey val="0"/>
          <c:showVal val="0"/>
          <c:showCatName val="0"/>
          <c:showSerName val="0"/>
          <c:showPercent val="0"/>
          <c:showBubbleSize val="0"/>
        </c:dLbls>
        <c:marker val="1"/>
        <c:smooth val="0"/>
        <c:axId val="129528192"/>
        <c:axId val="129530112"/>
      </c:lineChart>
      <c:dateAx>
        <c:axId val="12952819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s-ES"/>
                  <a:t>día</a:t>
                </a:r>
              </a:p>
            </c:rich>
          </c:tx>
          <c:layout>
            <c:manualLayout>
              <c:xMode val="edge"/>
              <c:yMode val="edge"/>
              <c:x val="0.94384038278401061"/>
              <c:y val="0.88330978390547044"/>
            </c:manualLayout>
          </c:layout>
          <c:overlay val="0"/>
        </c:title>
        <c:numFmt formatCode="d;@"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9530112"/>
        <c:crosses val="autoZero"/>
        <c:auto val="1"/>
        <c:lblOffset val="100"/>
        <c:baseTimeUnit val="days"/>
        <c:majorUnit val="1"/>
      </c:dateAx>
      <c:valAx>
        <c:axId val="129530112"/>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s-ES"/>
                  <a:t>m3/s</a:t>
                </a:r>
              </a:p>
            </c:rich>
          </c:tx>
          <c:layout>
            <c:manualLayout>
              <c:xMode val="edge"/>
              <c:yMode val="edge"/>
              <c:x val="1.35527528085538E-2"/>
              <c:y val="3.2626435529551016E-2"/>
            </c:manualLayout>
          </c:layout>
          <c:overlay val="0"/>
          <c:spPr>
            <a:noFill/>
            <a:ln w="25400">
              <a:noFill/>
            </a:ln>
          </c:sp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9528192"/>
        <c:crosses val="autoZero"/>
        <c:crossBetween val="between"/>
      </c:valAx>
    </c:plotArea>
    <c:legend>
      <c:legendPos val="r"/>
      <c:layout>
        <c:manualLayout>
          <c:xMode val="edge"/>
          <c:yMode val="edge"/>
          <c:x val="0.77444751024879022"/>
          <c:y val="2.0060861026934603E-2"/>
          <c:w val="0.21011543910993677"/>
          <c:h val="0.19427634786758374"/>
        </c:manualLayout>
      </c:layout>
      <c:overlay val="0"/>
      <c:spPr>
        <a:solidFill>
          <a:schemeClr val="bg1"/>
        </a:solidFill>
        <a:ln>
          <a:solidFill>
            <a:sysClr val="windowText" lastClr="000000"/>
          </a:solidFill>
        </a:ln>
      </c:spPr>
      <c:txPr>
        <a:bodyPr/>
        <a:lstStyle/>
        <a:p>
          <a:pPr>
            <a:defRPr sz="900" b="0" i="0" u="none" strike="noStrike" baseline="0">
              <a:solidFill>
                <a:srgbClr val="000000"/>
              </a:solidFill>
              <a:latin typeface="Calibri"/>
              <a:ea typeface="Calibri"/>
              <a:cs typeface="Calibri"/>
            </a:defRPr>
          </a:pPr>
          <a:endParaRPr lang="es-UY"/>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81" l="0.70000000000000062" r="0.70000000000000062" t="0.7500000000000081"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Calibri"/>
                <a:ea typeface="Calibri"/>
                <a:cs typeface="Calibri"/>
              </a:defRPr>
            </a:pPr>
            <a:r>
              <a:rPr lang="es-ES"/>
              <a:t>Dr. G.Terra (Rincón del Bonete)</a:t>
            </a:r>
          </a:p>
        </c:rich>
      </c:tx>
      <c:layout/>
      <c:overlay val="1"/>
      <c:spPr>
        <a:noFill/>
        <a:ln w="25400">
          <a:noFill/>
        </a:ln>
      </c:spPr>
    </c:title>
    <c:autoTitleDeleted val="0"/>
    <c:plotArea>
      <c:layout>
        <c:manualLayout>
          <c:layoutTarget val="inner"/>
          <c:xMode val="edge"/>
          <c:yMode val="edge"/>
          <c:x val="9.1216743663499647E-2"/>
          <c:y val="0.1478321917077455"/>
          <c:w val="0.83327263245190064"/>
          <c:h val="0.71002703020332392"/>
        </c:manualLayout>
      </c:layout>
      <c:lineChart>
        <c:grouping val="standard"/>
        <c:varyColors val="0"/>
        <c:ser>
          <c:idx val="0"/>
          <c:order val="0"/>
          <c:tx>
            <c:v>Aportes</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Hidro'!$D$23:$AH$23</c:f>
              <c:numCache>
                <c:formatCode>General</c:formatCode>
                <c:ptCount val="31"/>
                <c:pt idx="0">
                  <c:v>562.38</c:v>
                </c:pt>
                <c:pt idx="1">
                  <c:v>1440.74</c:v>
                </c:pt>
                <c:pt idx="2">
                  <c:v>858.91</c:v>
                </c:pt>
                <c:pt idx="3">
                  <c:v>700.34</c:v>
                </c:pt>
                <c:pt idx="4">
                  <c:v>-1172.45</c:v>
                </c:pt>
                <c:pt idx="5">
                  <c:v>869.79</c:v>
                </c:pt>
                <c:pt idx="6">
                  <c:v>580.9</c:v>
                </c:pt>
                <c:pt idx="7">
                  <c:v>725.69</c:v>
                </c:pt>
                <c:pt idx="8">
                  <c:v>1008.33</c:v>
                </c:pt>
                <c:pt idx="9">
                  <c:v>2550.34</c:v>
                </c:pt>
                <c:pt idx="10">
                  <c:v>1712.96</c:v>
                </c:pt>
                <c:pt idx="11">
                  <c:v>1939.46</c:v>
                </c:pt>
                <c:pt idx="12">
                  <c:v>2337.15</c:v>
                </c:pt>
                <c:pt idx="13">
                  <c:v>2300.92</c:v>
                </c:pt>
                <c:pt idx="14">
                  <c:v>2891.43</c:v>
                </c:pt>
                <c:pt idx="15">
                  <c:v>5515.74</c:v>
                </c:pt>
                <c:pt idx="16">
                  <c:v>3611.11</c:v>
                </c:pt>
                <c:pt idx="17">
                  <c:v>3300.69</c:v>
                </c:pt>
                <c:pt idx="18">
                  <c:v>2870.37</c:v>
                </c:pt>
                <c:pt idx="19">
                  <c:v>3450.81</c:v>
                </c:pt>
                <c:pt idx="20">
                  <c:v>3165.39</c:v>
                </c:pt>
                <c:pt idx="21">
                  <c:v>2403.9299999999998</c:v>
                </c:pt>
                <c:pt idx="22">
                  <c:v>2086.8000000000002</c:v>
                </c:pt>
                <c:pt idx="23">
                  <c:v>2290.16</c:v>
                </c:pt>
                <c:pt idx="24">
                  <c:v>1632.6</c:v>
                </c:pt>
                <c:pt idx="25">
                  <c:v>2117.36</c:v>
                </c:pt>
                <c:pt idx="26">
                  <c:v>1037.8399999999999</c:v>
                </c:pt>
                <c:pt idx="27">
                  <c:v>1484.14</c:v>
                </c:pt>
                <c:pt idx="28">
                  <c:v>854.62</c:v>
                </c:pt>
                <c:pt idx="29">
                  <c:v>1025.57</c:v>
                </c:pt>
                <c:pt idx="30" formatCode="0_)">
                  <c:v>1485.3</c:v>
                </c:pt>
              </c:numCache>
            </c:numRef>
          </c:val>
          <c:smooth val="0"/>
        </c:ser>
        <c:ser>
          <c:idx val="2"/>
          <c:order val="1"/>
          <c:tx>
            <c:v>Turbinado</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Hidro'!$D$15:$AH$15</c:f>
              <c:numCache>
                <c:formatCode>General</c:formatCode>
                <c:ptCount val="31"/>
                <c:pt idx="0">
                  <c:v>650.23</c:v>
                </c:pt>
                <c:pt idx="1">
                  <c:v>650.34</c:v>
                </c:pt>
                <c:pt idx="2">
                  <c:v>646.52</c:v>
                </c:pt>
                <c:pt idx="3">
                  <c:v>638.77</c:v>
                </c:pt>
                <c:pt idx="4">
                  <c:v>623.84</c:v>
                </c:pt>
                <c:pt idx="5">
                  <c:v>654.74</c:v>
                </c:pt>
                <c:pt idx="6">
                  <c:v>656.13</c:v>
                </c:pt>
                <c:pt idx="7">
                  <c:v>651.73</c:v>
                </c:pt>
                <c:pt idx="8">
                  <c:v>656.59</c:v>
                </c:pt>
                <c:pt idx="9">
                  <c:v>658.79</c:v>
                </c:pt>
                <c:pt idx="10">
                  <c:v>651.85</c:v>
                </c:pt>
                <c:pt idx="11">
                  <c:v>640.62</c:v>
                </c:pt>
                <c:pt idx="12">
                  <c:v>518.51</c:v>
                </c:pt>
                <c:pt idx="13">
                  <c:v>477.54</c:v>
                </c:pt>
                <c:pt idx="14">
                  <c:v>472.1</c:v>
                </c:pt>
                <c:pt idx="15">
                  <c:v>482.87</c:v>
                </c:pt>
                <c:pt idx="16">
                  <c:v>485.64</c:v>
                </c:pt>
                <c:pt idx="17">
                  <c:v>492.47</c:v>
                </c:pt>
                <c:pt idx="18">
                  <c:v>503.35</c:v>
                </c:pt>
                <c:pt idx="19">
                  <c:v>498.95</c:v>
                </c:pt>
                <c:pt idx="20">
                  <c:v>508.68</c:v>
                </c:pt>
                <c:pt idx="21">
                  <c:v>507.63</c:v>
                </c:pt>
                <c:pt idx="22">
                  <c:v>508.44</c:v>
                </c:pt>
                <c:pt idx="23">
                  <c:v>555.66999999999996</c:v>
                </c:pt>
                <c:pt idx="24">
                  <c:v>683.68</c:v>
                </c:pt>
                <c:pt idx="25">
                  <c:v>686.34</c:v>
                </c:pt>
                <c:pt idx="26">
                  <c:v>673.26</c:v>
                </c:pt>
                <c:pt idx="27">
                  <c:v>673.37</c:v>
                </c:pt>
                <c:pt idx="28">
                  <c:v>671.75</c:v>
                </c:pt>
                <c:pt idx="29">
                  <c:v>675.69</c:v>
                </c:pt>
                <c:pt idx="30">
                  <c:v>684.95</c:v>
                </c:pt>
              </c:numCache>
            </c:numRef>
          </c:val>
          <c:smooth val="0"/>
        </c:ser>
        <c:ser>
          <c:idx val="1"/>
          <c:order val="2"/>
          <c:tx>
            <c:v>Vertimiento</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Hidro'!$D$30:$AH$30</c:f>
              <c:numCache>
                <c:formatCode>General</c:formatCode>
                <c:ptCount val="31"/>
                <c:pt idx="0">
                  <c:v>435.18</c:v>
                </c:pt>
                <c:pt idx="1">
                  <c:v>433.91</c:v>
                </c:pt>
                <c:pt idx="2">
                  <c:v>434.6</c:v>
                </c:pt>
                <c:pt idx="3">
                  <c:v>433.91</c:v>
                </c:pt>
                <c:pt idx="4">
                  <c:v>428.47</c:v>
                </c:pt>
                <c:pt idx="5">
                  <c:v>426.73</c:v>
                </c:pt>
                <c:pt idx="6">
                  <c:v>425.92</c:v>
                </c:pt>
                <c:pt idx="7">
                  <c:v>424.88</c:v>
                </c:pt>
                <c:pt idx="8">
                  <c:v>425</c:v>
                </c:pt>
                <c:pt idx="9">
                  <c:v>658.79</c:v>
                </c:pt>
                <c:pt idx="10">
                  <c:v>427.89</c:v>
                </c:pt>
                <c:pt idx="11">
                  <c:v>387.73</c:v>
                </c:pt>
                <c:pt idx="12">
                  <c:v>432.52</c:v>
                </c:pt>
                <c:pt idx="13">
                  <c:v>436.8</c:v>
                </c:pt>
                <c:pt idx="14">
                  <c:v>442.12</c:v>
                </c:pt>
                <c:pt idx="15">
                  <c:v>798.3</c:v>
                </c:pt>
                <c:pt idx="16">
                  <c:v>1227.19</c:v>
                </c:pt>
                <c:pt idx="17">
                  <c:v>1511.22</c:v>
                </c:pt>
                <c:pt idx="18">
                  <c:v>1682.98</c:v>
                </c:pt>
                <c:pt idx="19">
                  <c:v>1816.31</c:v>
                </c:pt>
                <c:pt idx="20">
                  <c:v>1972.1</c:v>
                </c:pt>
                <c:pt idx="21">
                  <c:v>1975.34</c:v>
                </c:pt>
                <c:pt idx="22">
                  <c:v>1970.2</c:v>
                </c:pt>
                <c:pt idx="23">
                  <c:v>1964.23</c:v>
                </c:pt>
                <c:pt idx="24">
                  <c:v>1953.7</c:v>
                </c:pt>
                <c:pt idx="25">
                  <c:v>1811.8</c:v>
                </c:pt>
                <c:pt idx="26">
                  <c:v>1671.41</c:v>
                </c:pt>
                <c:pt idx="27">
                  <c:v>1655.9</c:v>
                </c:pt>
                <c:pt idx="28">
                  <c:v>1640.85</c:v>
                </c:pt>
                <c:pt idx="29">
                  <c:v>1623.14</c:v>
                </c:pt>
                <c:pt idx="30">
                  <c:v>1611.11</c:v>
                </c:pt>
              </c:numCache>
            </c:numRef>
          </c:val>
          <c:smooth val="0"/>
        </c:ser>
        <c:dLbls>
          <c:showLegendKey val="0"/>
          <c:showVal val="0"/>
          <c:showCatName val="0"/>
          <c:showSerName val="0"/>
          <c:showPercent val="0"/>
          <c:showBubbleSize val="0"/>
        </c:dLbls>
        <c:marker val="1"/>
        <c:smooth val="0"/>
        <c:axId val="129659648"/>
        <c:axId val="129661568"/>
      </c:lineChart>
      <c:dateAx>
        <c:axId val="12965964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s-ES"/>
                  <a:t>día</a:t>
                </a:r>
              </a:p>
            </c:rich>
          </c:tx>
          <c:layout>
            <c:manualLayout>
              <c:xMode val="edge"/>
              <c:yMode val="edge"/>
              <c:x val="0.94384041405763974"/>
              <c:y val="0.88331000291630157"/>
            </c:manualLayout>
          </c:layout>
          <c:overlay val="0"/>
        </c:title>
        <c:numFmt formatCode="d;@" sourceLinked="0"/>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es-UY"/>
          </a:p>
        </c:txPr>
        <c:crossAx val="129661568"/>
        <c:crosses val="autoZero"/>
        <c:auto val="1"/>
        <c:lblOffset val="100"/>
        <c:baseTimeUnit val="days"/>
        <c:majorUnit val="1"/>
      </c:dateAx>
      <c:valAx>
        <c:axId val="129661568"/>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s-ES"/>
                  <a:t>m3/s</a:t>
                </a:r>
              </a:p>
            </c:rich>
          </c:tx>
          <c:layout>
            <c:manualLayout>
              <c:xMode val="edge"/>
              <c:yMode val="edge"/>
              <c:x val="1.1110939323327925E-2"/>
              <c:y val="1.7628213140024166E-2"/>
            </c:manualLayout>
          </c:layout>
          <c:overlay val="0"/>
          <c:spPr>
            <a:noFill/>
            <a:ln w="25400">
              <a:noFill/>
            </a:ln>
          </c:sp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9659648"/>
        <c:crosses val="autoZero"/>
        <c:crossBetween val="between"/>
      </c:valAx>
    </c:plotArea>
    <c:legend>
      <c:legendPos val="r"/>
      <c:legendEntry>
        <c:idx val="2"/>
        <c:txPr>
          <a:bodyPr/>
          <a:lstStyle/>
          <a:p>
            <a:pPr>
              <a:defRPr sz="900" b="0" i="0" u="none" strike="noStrike" baseline="0">
                <a:solidFill>
                  <a:srgbClr val="000000"/>
                </a:solidFill>
                <a:latin typeface="Calibri"/>
                <a:ea typeface="Calibri"/>
                <a:cs typeface="Calibri"/>
              </a:defRPr>
            </a:pPr>
            <a:endParaRPr lang="es-UY"/>
          </a:p>
        </c:txPr>
      </c:legendEntry>
      <c:layout>
        <c:manualLayout>
          <c:xMode val="edge"/>
          <c:yMode val="edge"/>
          <c:x val="0.78415372766071934"/>
          <c:y val="2.8125112876529544E-2"/>
          <c:w val="0.20582581455017979"/>
          <c:h val="0.1894554847310789"/>
        </c:manualLayout>
      </c:layout>
      <c:overlay val="0"/>
      <c:spPr>
        <a:solidFill>
          <a:schemeClr val="bg1"/>
        </a:solidFill>
        <a:ln>
          <a:solidFill>
            <a:sysClr val="windowText" lastClr="000000"/>
          </a:solidFill>
        </a:ln>
      </c:spPr>
      <c:txPr>
        <a:bodyPr/>
        <a:lstStyle/>
        <a:p>
          <a:pPr>
            <a:defRPr sz="900" b="0" i="0" u="none" strike="noStrike" baseline="0">
              <a:solidFill>
                <a:srgbClr val="000000"/>
              </a:solidFill>
              <a:latin typeface="Calibri"/>
              <a:ea typeface="Calibri"/>
              <a:cs typeface="Calibri"/>
            </a:defRPr>
          </a:pPr>
          <a:endParaRPr lang="es-UY"/>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833" l="0.70000000000000062" r="0.70000000000000062" t="0.75000000000000833"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Calibri"/>
                <a:ea typeface="Calibri"/>
                <a:cs typeface="Calibri"/>
              </a:defRPr>
            </a:pPr>
            <a:r>
              <a:rPr lang="es-ES"/>
              <a:t>Constitución (Palmar)</a:t>
            </a:r>
          </a:p>
        </c:rich>
      </c:tx>
      <c:layout/>
      <c:overlay val="1"/>
      <c:spPr>
        <a:noFill/>
        <a:ln w="25400">
          <a:noFill/>
        </a:ln>
      </c:spPr>
    </c:title>
    <c:autoTitleDeleted val="0"/>
    <c:plotArea>
      <c:layout>
        <c:manualLayout>
          <c:layoutTarget val="inner"/>
          <c:xMode val="edge"/>
          <c:yMode val="edge"/>
          <c:x val="7.6456658782411632E-2"/>
          <c:y val="0.1532524059492564"/>
          <c:w val="0.83327263245190064"/>
          <c:h val="0.6963732137649461"/>
        </c:manualLayout>
      </c:layout>
      <c:lineChart>
        <c:grouping val="standard"/>
        <c:varyColors val="0"/>
        <c:ser>
          <c:idx val="0"/>
          <c:order val="0"/>
          <c:tx>
            <c:v>Aportes propios</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Hidro'!$D$25:$AH$25</c:f>
              <c:numCache>
                <c:formatCode>General</c:formatCode>
                <c:ptCount val="31"/>
                <c:pt idx="0">
                  <c:v>170.26</c:v>
                </c:pt>
                <c:pt idx="1">
                  <c:v>219.1</c:v>
                </c:pt>
                <c:pt idx="2">
                  <c:v>146.65</c:v>
                </c:pt>
                <c:pt idx="3">
                  <c:v>180.1</c:v>
                </c:pt>
                <c:pt idx="4">
                  <c:v>120.99</c:v>
                </c:pt>
                <c:pt idx="5">
                  <c:v>218.16</c:v>
                </c:pt>
                <c:pt idx="6">
                  <c:v>251.39</c:v>
                </c:pt>
                <c:pt idx="7">
                  <c:v>126.72</c:v>
                </c:pt>
                <c:pt idx="8">
                  <c:v>1115.1099999999999</c:v>
                </c:pt>
                <c:pt idx="9">
                  <c:v>2129.41</c:v>
                </c:pt>
                <c:pt idx="10">
                  <c:v>1681.96</c:v>
                </c:pt>
                <c:pt idx="11">
                  <c:v>1560.64</c:v>
                </c:pt>
                <c:pt idx="12">
                  <c:v>1319.81</c:v>
                </c:pt>
                <c:pt idx="13">
                  <c:v>1125.58</c:v>
                </c:pt>
                <c:pt idx="14">
                  <c:v>1009.03</c:v>
                </c:pt>
                <c:pt idx="15">
                  <c:v>798.84</c:v>
                </c:pt>
                <c:pt idx="16">
                  <c:v>723.51</c:v>
                </c:pt>
                <c:pt idx="17">
                  <c:v>248.99</c:v>
                </c:pt>
                <c:pt idx="18">
                  <c:v>53.01</c:v>
                </c:pt>
                <c:pt idx="19">
                  <c:v>198.5</c:v>
                </c:pt>
                <c:pt idx="20">
                  <c:v>136.22999999999999</c:v>
                </c:pt>
                <c:pt idx="21">
                  <c:v>133.06</c:v>
                </c:pt>
                <c:pt idx="22">
                  <c:v>48.39</c:v>
                </c:pt>
                <c:pt idx="23">
                  <c:v>-21.4</c:v>
                </c:pt>
                <c:pt idx="24">
                  <c:v>-196.52</c:v>
                </c:pt>
                <c:pt idx="25">
                  <c:v>-269.29000000000002</c:v>
                </c:pt>
                <c:pt idx="26">
                  <c:v>76.28</c:v>
                </c:pt>
                <c:pt idx="27">
                  <c:v>-75.23</c:v>
                </c:pt>
                <c:pt idx="28">
                  <c:v>-83.91</c:v>
                </c:pt>
                <c:pt idx="29">
                  <c:v>357.87</c:v>
                </c:pt>
                <c:pt idx="30">
                  <c:v>262.38</c:v>
                </c:pt>
              </c:numCache>
            </c:numRef>
          </c:val>
          <c:smooth val="0"/>
        </c:ser>
        <c:ser>
          <c:idx val="2"/>
          <c:order val="1"/>
          <c:tx>
            <c:v>Turbinado</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Hidro'!$D$17:$AH$17</c:f>
              <c:numCache>
                <c:formatCode>General</c:formatCode>
                <c:ptCount val="31"/>
                <c:pt idx="0">
                  <c:v>1258.56</c:v>
                </c:pt>
                <c:pt idx="1">
                  <c:v>1264.81</c:v>
                </c:pt>
                <c:pt idx="2">
                  <c:v>1235.53</c:v>
                </c:pt>
                <c:pt idx="3">
                  <c:v>1251.5</c:v>
                </c:pt>
                <c:pt idx="4">
                  <c:v>1198.3</c:v>
                </c:pt>
                <c:pt idx="5">
                  <c:v>1257.8699999999999</c:v>
                </c:pt>
                <c:pt idx="6">
                  <c:v>1248.3699999999999</c:v>
                </c:pt>
                <c:pt idx="7">
                  <c:v>1283.21</c:v>
                </c:pt>
                <c:pt idx="8">
                  <c:v>1325.34</c:v>
                </c:pt>
                <c:pt idx="9">
                  <c:v>1444.44</c:v>
                </c:pt>
                <c:pt idx="10">
                  <c:v>1452.19</c:v>
                </c:pt>
                <c:pt idx="11">
                  <c:v>1456.1</c:v>
                </c:pt>
                <c:pt idx="12">
                  <c:v>1473.26</c:v>
                </c:pt>
                <c:pt idx="13">
                  <c:v>1442.7</c:v>
                </c:pt>
                <c:pt idx="14">
                  <c:v>1345.37</c:v>
                </c:pt>
                <c:pt idx="15">
                  <c:v>1332.98</c:v>
                </c:pt>
                <c:pt idx="16">
                  <c:v>1488.88</c:v>
                </c:pt>
                <c:pt idx="17">
                  <c:v>1508.91</c:v>
                </c:pt>
                <c:pt idx="18">
                  <c:v>1459.14</c:v>
                </c:pt>
                <c:pt idx="19">
                  <c:v>1444.9</c:v>
                </c:pt>
                <c:pt idx="20">
                  <c:v>1428.93</c:v>
                </c:pt>
                <c:pt idx="21">
                  <c:v>1420.13</c:v>
                </c:pt>
                <c:pt idx="22">
                  <c:v>1405.32</c:v>
                </c:pt>
                <c:pt idx="23">
                  <c:v>1388.65</c:v>
                </c:pt>
                <c:pt idx="24">
                  <c:v>1383.21</c:v>
                </c:pt>
                <c:pt idx="25">
                  <c:v>1383.91</c:v>
                </c:pt>
                <c:pt idx="26">
                  <c:v>1377.54</c:v>
                </c:pt>
                <c:pt idx="27">
                  <c:v>1393.4</c:v>
                </c:pt>
                <c:pt idx="28">
                  <c:v>1395.71</c:v>
                </c:pt>
                <c:pt idx="29">
                  <c:v>1414.93</c:v>
                </c:pt>
                <c:pt idx="30">
                  <c:v>1414.69</c:v>
                </c:pt>
              </c:numCache>
            </c:numRef>
          </c:val>
          <c:smooth val="0"/>
        </c:ser>
        <c:ser>
          <c:idx val="1"/>
          <c:order val="2"/>
          <c:tx>
            <c:v>Vertimiento</c:v>
          </c:tx>
          <c:marker>
            <c:symbol val="none"/>
          </c:marker>
          <c:cat>
            <c:numRef>
              <c:f>'Datos Hidro'!$D$4:$AH$4</c:f>
              <c:numCache>
                <c:formatCode>[$-C0A]dddd\ dd</c:formatCode>
                <c:ptCount val="31"/>
                <c:pt idx="0">
                  <c:v>41913</c:v>
                </c:pt>
                <c:pt idx="1">
                  <c:v>41914</c:v>
                </c:pt>
                <c:pt idx="2">
                  <c:v>41915</c:v>
                </c:pt>
                <c:pt idx="3">
                  <c:v>41916</c:v>
                </c:pt>
                <c:pt idx="4">
                  <c:v>41917</c:v>
                </c:pt>
                <c:pt idx="5">
                  <c:v>41918</c:v>
                </c:pt>
                <c:pt idx="6">
                  <c:v>41919</c:v>
                </c:pt>
                <c:pt idx="7">
                  <c:v>41920</c:v>
                </c:pt>
                <c:pt idx="8">
                  <c:v>41921</c:v>
                </c:pt>
                <c:pt idx="9">
                  <c:v>41922</c:v>
                </c:pt>
                <c:pt idx="10">
                  <c:v>41923</c:v>
                </c:pt>
                <c:pt idx="11">
                  <c:v>41924</c:v>
                </c:pt>
                <c:pt idx="12">
                  <c:v>41925</c:v>
                </c:pt>
                <c:pt idx="13">
                  <c:v>41926</c:v>
                </c:pt>
                <c:pt idx="14">
                  <c:v>41927</c:v>
                </c:pt>
                <c:pt idx="15">
                  <c:v>41928</c:v>
                </c:pt>
                <c:pt idx="16">
                  <c:v>41929</c:v>
                </c:pt>
                <c:pt idx="17">
                  <c:v>41930</c:v>
                </c:pt>
                <c:pt idx="18">
                  <c:v>41931</c:v>
                </c:pt>
                <c:pt idx="19">
                  <c:v>41932</c:v>
                </c:pt>
                <c:pt idx="20">
                  <c:v>41933</c:v>
                </c:pt>
                <c:pt idx="21">
                  <c:v>41934</c:v>
                </c:pt>
                <c:pt idx="22">
                  <c:v>41935</c:v>
                </c:pt>
                <c:pt idx="23">
                  <c:v>41936</c:v>
                </c:pt>
                <c:pt idx="24">
                  <c:v>41937</c:v>
                </c:pt>
                <c:pt idx="25">
                  <c:v>41938</c:v>
                </c:pt>
                <c:pt idx="26">
                  <c:v>41939</c:v>
                </c:pt>
                <c:pt idx="27">
                  <c:v>41940</c:v>
                </c:pt>
                <c:pt idx="28">
                  <c:v>41941</c:v>
                </c:pt>
                <c:pt idx="29">
                  <c:v>41942</c:v>
                </c:pt>
                <c:pt idx="30">
                  <c:v>41943</c:v>
                </c:pt>
              </c:numCache>
            </c:numRef>
          </c:cat>
          <c:val>
            <c:numRef>
              <c:f>'Datos Hidro'!$D$32:$AH$32</c:f>
              <c:numCache>
                <c:formatCode>General</c:formatCode>
                <c:ptCount val="31"/>
                <c:pt idx="0">
                  <c:v>0</c:v>
                </c:pt>
                <c:pt idx="1">
                  <c:v>0</c:v>
                </c:pt>
                <c:pt idx="2">
                  <c:v>0</c:v>
                </c:pt>
                <c:pt idx="3">
                  <c:v>0</c:v>
                </c:pt>
                <c:pt idx="4">
                  <c:v>0</c:v>
                </c:pt>
                <c:pt idx="5">
                  <c:v>0</c:v>
                </c:pt>
                <c:pt idx="6">
                  <c:v>56.25</c:v>
                </c:pt>
                <c:pt idx="7">
                  <c:v>225.11</c:v>
                </c:pt>
                <c:pt idx="8">
                  <c:v>630.42999999999995</c:v>
                </c:pt>
                <c:pt idx="9">
                  <c:v>1576.4</c:v>
                </c:pt>
                <c:pt idx="10">
                  <c:v>1576.4</c:v>
                </c:pt>
                <c:pt idx="11">
                  <c:v>1576.4</c:v>
                </c:pt>
                <c:pt idx="12">
                  <c:v>1780.67</c:v>
                </c:pt>
                <c:pt idx="13">
                  <c:v>1181.3599999999999</c:v>
                </c:pt>
                <c:pt idx="14">
                  <c:v>473.84</c:v>
                </c:pt>
                <c:pt idx="15">
                  <c:v>744.9</c:v>
                </c:pt>
                <c:pt idx="16">
                  <c:v>1783.1</c:v>
                </c:pt>
                <c:pt idx="17">
                  <c:v>1519.56</c:v>
                </c:pt>
                <c:pt idx="18">
                  <c:v>1163.31</c:v>
                </c:pt>
                <c:pt idx="19">
                  <c:v>1161.8</c:v>
                </c:pt>
                <c:pt idx="20">
                  <c:v>1161.68</c:v>
                </c:pt>
                <c:pt idx="21">
                  <c:v>1163.8800000000001</c:v>
                </c:pt>
                <c:pt idx="22">
                  <c:v>1164.93</c:v>
                </c:pt>
                <c:pt idx="23">
                  <c:v>1167.24</c:v>
                </c:pt>
                <c:pt idx="24">
                  <c:v>1167.93</c:v>
                </c:pt>
                <c:pt idx="25">
                  <c:v>1169.56</c:v>
                </c:pt>
                <c:pt idx="26">
                  <c:v>1172.22</c:v>
                </c:pt>
                <c:pt idx="27">
                  <c:v>1167.7</c:v>
                </c:pt>
                <c:pt idx="28">
                  <c:v>1164</c:v>
                </c:pt>
                <c:pt idx="29">
                  <c:v>1164.93</c:v>
                </c:pt>
                <c:pt idx="30">
                  <c:v>1164.46</c:v>
                </c:pt>
              </c:numCache>
            </c:numRef>
          </c:val>
          <c:smooth val="0"/>
        </c:ser>
        <c:dLbls>
          <c:showLegendKey val="0"/>
          <c:showVal val="0"/>
          <c:showCatName val="0"/>
          <c:showSerName val="0"/>
          <c:showPercent val="0"/>
          <c:showBubbleSize val="0"/>
        </c:dLbls>
        <c:marker val="1"/>
        <c:smooth val="0"/>
        <c:axId val="129565824"/>
        <c:axId val="129567744"/>
      </c:lineChart>
      <c:dateAx>
        <c:axId val="1295658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s-ES"/>
                  <a:t>día</a:t>
                </a:r>
              </a:p>
            </c:rich>
          </c:tx>
          <c:layout>
            <c:manualLayout>
              <c:xMode val="edge"/>
              <c:yMode val="edge"/>
              <c:x val="0.93406996000499931"/>
              <c:y val="0.77775449222694115"/>
            </c:manualLayout>
          </c:layout>
          <c:overlay val="0"/>
        </c:title>
        <c:numFmt formatCode="d;@"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9567744"/>
        <c:crosses val="autoZero"/>
        <c:auto val="1"/>
        <c:lblOffset val="100"/>
        <c:baseTimeUnit val="days"/>
        <c:majorUnit val="1"/>
      </c:dateAx>
      <c:valAx>
        <c:axId val="129567744"/>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s-ES"/>
                  <a:t>m3/s</a:t>
                </a:r>
              </a:p>
            </c:rich>
          </c:tx>
          <c:layout>
            <c:manualLayout>
              <c:xMode val="edge"/>
              <c:yMode val="edge"/>
              <c:x val="1.3552837145356841E-2"/>
              <c:y val="3.2768826973551386E-2"/>
            </c:manualLayout>
          </c:layout>
          <c:overlay val="0"/>
          <c:spPr>
            <a:noFill/>
            <a:ln w="25400">
              <a:noFill/>
            </a:ln>
          </c:sp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UY"/>
          </a:p>
        </c:txPr>
        <c:crossAx val="129565824"/>
        <c:crosses val="autoZero"/>
        <c:crossBetween val="between"/>
      </c:valAx>
    </c:plotArea>
    <c:legend>
      <c:legendPos val="r"/>
      <c:layout>
        <c:manualLayout>
          <c:xMode val="edge"/>
          <c:yMode val="edge"/>
          <c:x val="0.75375937382827174"/>
          <c:y val="2.5823541288108213E-2"/>
          <c:w val="0.23851565429321309"/>
          <c:h val="0.1902426812033112"/>
        </c:manualLayout>
      </c:layout>
      <c:overlay val="0"/>
      <c:spPr>
        <a:solidFill>
          <a:schemeClr val="bg1"/>
        </a:solidFill>
        <a:ln>
          <a:solidFill>
            <a:sysClr val="windowText" lastClr="000000"/>
          </a:solidFill>
        </a:ln>
      </c:spPr>
      <c:txPr>
        <a:bodyPr/>
        <a:lstStyle/>
        <a:p>
          <a:pPr>
            <a:defRPr sz="900" b="0" i="0" u="none" strike="noStrike" baseline="0">
              <a:solidFill>
                <a:srgbClr val="000000"/>
              </a:solidFill>
              <a:latin typeface="Calibri"/>
              <a:ea typeface="Calibri"/>
              <a:cs typeface="Calibri"/>
            </a:defRPr>
          </a:pPr>
          <a:endParaRPr lang="es-UY"/>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833" l="0.70000000000000062" r="0.70000000000000062" t="0.75000000000000833"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Demanda diaria</a:t>
            </a:r>
          </a:p>
        </c:rich>
      </c:tx>
      <c:layout>
        <c:manualLayout>
          <c:xMode val="edge"/>
          <c:yMode val="edge"/>
          <c:x val="0.39710774999642662"/>
          <c:y val="2.7084251791763016E-2"/>
        </c:manualLayout>
      </c:layout>
      <c:overlay val="0"/>
      <c:spPr>
        <a:noFill/>
        <a:ln w="25400">
          <a:noFill/>
        </a:ln>
      </c:spPr>
    </c:title>
    <c:autoTitleDeleted val="0"/>
    <c:plotArea>
      <c:layout>
        <c:manualLayout>
          <c:layoutTarget val="inner"/>
          <c:xMode val="edge"/>
          <c:yMode val="edge"/>
          <c:x val="0.10540554450689472"/>
          <c:y val="0.15420595932653541"/>
          <c:w val="0.81985944614066164"/>
          <c:h val="0.73364653376563815"/>
        </c:manualLayout>
      </c:layout>
      <c:lineChart>
        <c:grouping val="standard"/>
        <c:varyColors val="0"/>
        <c:ser>
          <c:idx val="1"/>
          <c:order val="0"/>
          <c:tx>
            <c:v>Demanda</c:v>
          </c:tx>
          <c:spPr>
            <a:ln w="38100">
              <a:solidFill>
                <a:srgbClr val="000080"/>
              </a:solidFill>
              <a:prstDash val="solid"/>
            </a:ln>
          </c:spPr>
          <c:marker>
            <c:symbol val="none"/>
          </c:marke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DNC!$FE$10:$FE$40</c:f>
              <c:numCache>
                <c:formatCode>#,##0.00</c:formatCode>
                <c:ptCount val="31"/>
                <c:pt idx="0">
                  <c:v>27989.247100000001</c:v>
                </c:pt>
                <c:pt idx="1">
                  <c:v>28489.642399999993</c:v>
                </c:pt>
                <c:pt idx="2">
                  <c:v>28294.5285</c:v>
                </c:pt>
                <c:pt idx="3">
                  <c:v>26709.213599999995</c:v>
                </c:pt>
                <c:pt idx="4">
                  <c:v>22974.785100000012</c:v>
                </c:pt>
                <c:pt idx="5">
                  <c:v>27036.714100000008</c:v>
                </c:pt>
                <c:pt idx="6">
                  <c:v>27153.154999999999</c:v>
                </c:pt>
                <c:pt idx="7">
                  <c:v>27378.865500000004</c:v>
                </c:pt>
                <c:pt idx="8">
                  <c:v>27690.260999999995</c:v>
                </c:pt>
                <c:pt idx="9">
                  <c:v>27237.156500000001</c:v>
                </c:pt>
                <c:pt idx="10">
                  <c:v>25382.8609</c:v>
                </c:pt>
                <c:pt idx="11">
                  <c:v>22792.569000000007</c:v>
                </c:pt>
                <c:pt idx="12">
                  <c:v>26530.105</c:v>
                </c:pt>
                <c:pt idx="13">
                  <c:v>26944.642900000003</c:v>
                </c:pt>
                <c:pt idx="14">
                  <c:v>27033.724399999992</c:v>
                </c:pt>
                <c:pt idx="15">
                  <c:v>27310.299799999997</c:v>
                </c:pt>
                <c:pt idx="16">
                  <c:v>26961.905100000004</c:v>
                </c:pt>
                <c:pt idx="17">
                  <c:v>25064.764599999988</c:v>
                </c:pt>
                <c:pt idx="18">
                  <c:v>22277.472499999996</c:v>
                </c:pt>
                <c:pt idx="19">
                  <c:v>25857.841899999999</c:v>
                </c:pt>
                <c:pt idx="20">
                  <c:v>26922.490199999997</c:v>
                </c:pt>
                <c:pt idx="21">
                  <c:v>27525.2968</c:v>
                </c:pt>
                <c:pt idx="22">
                  <c:v>28279.949999999993</c:v>
                </c:pt>
                <c:pt idx="23">
                  <c:v>28488.781999999999</c:v>
                </c:pt>
                <c:pt idx="24">
                  <c:v>26293.412400000008</c:v>
                </c:pt>
                <c:pt idx="25">
                  <c:v>24225.092699999997</c:v>
                </c:pt>
                <c:pt idx="26">
                  <c:v>29849.191499999997</c:v>
                </c:pt>
                <c:pt idx="27">
                  <c:v>30064.694399999997</c:v>
                </c:pt>
                <c:pt idx="28">
                  <c:v>27954.207700000006</c:v>
                </c:pt>
                <c:pt idx="29">
                  <c:v>26822.377600000003</c:v>
                </c:pt>
                <c:pt idx="30">
                  <c:v>26576.645699999997</c:v>
                </c:pt>
              </c:numCache>
            </c:numRef>
          </c:val>
          <c:smooth val="0"/>
        </c:ser>
        <c:dLbls>
          <c:showLegendKey val="0"/>
          <c:showVal val="0"/>
          <c:showCatName val="0"/>
          <c:showSerName val="0"/>
          <c:showPercent val="0"/>
          <c:showBubbleSize val="0"/>
        </c:dLbls>
        <c:marker val="1"/>
        <c:smooth val="0"/>
        <c:axId val="129612416"/>
        <c:axId val="129622784"/>
      </c:lineChart>
      <c:lineChart>
        <c:grouping val="standard"/>
        <c:varyColors val="0"/>
        <c:ser>
          <c:idx val="0"/>
          <c:order val="1"/>
          <c:tx>
            <c:v>Tmín(ºC)</c:v>
          </c:tx>
          <c:marker>
            <c:symbol val="none"/>
          </c:marker>
          <c:val>
            <c:numRef>
              <c:f>Temperatura!$C$5:$AG$5</c:f>
              <c:numCache>
                <c:formatCode>General</c:formatCode>
                <c:ptCount val="31"/>
                <c:pt idx="0">
                  <c:v>10.199999999999999</c:v>
                </c:pt>
                <c:pt idx="1">
                  <c:v>9</c:v>
                </c:pt>
                <c:pt idx="2">
                  <c:v>11.8</c:v>
                </c:pt>
                <c:pt idx="3">
                  <c:v>14.5</c:v>
                </c:pt>
                <c:pt idx="4">
                  <c:v>15.6</c:v>
                </c:pt>
                <c:pt idx="5">
                  <c:v>14.8</c:v>
                </c:pt>
                <c:pt idx="6">
                  <c:v>12.2</c:v>
                </c:pt>
                <c:pt idx="7">
                  <c:v>13.2</c:v>
                </c:pt>
                <c:pt idx="8">
                  <c:v>15.8</c:v>
                </c:pt>
                <c:pt idx="9">
                  <c:v>12</c:v>
                </c:pt>
                <c:pt idx="10">
                  <c:v>12.8</c:v>
                </c:pt>
                <c:pt idx="11">
                  <c:v>11.6</c:v>
                </c:pt>
                <c:pt idx="12">
                  <c:v>10.6</c:v>
                </c:pt>
                <c:pt idx="13">
                  <c:v>11.8</c:v>
                </c:pt>
                <c:pt idx="14">
                  <c:v>13.6</c:v>
                </c:pt>
                <c:pt idx="15">
                  <c:v>18.2</c:v>
                </c:pt>
                <c:pt idx="16">
                  <c:v>16.3</c:v>
                </c:pt>
                <c:pt idx="17">
                  <c:v>16.5</c:v>
                </c:pt>
                <c:pt idx="18">
                  <c:v>16.600000000000001</c:v>
                </c:pt>
                <c:pt idx="19">
                  <c:v>14.2</c:v>
                </c:pt>
                <c:pt idx="20">
                  <c:v>12</c:v>
                </c:pt>
                <c:pt idx="21">
                  <c:v>14.2</c:v>
                </c:pt>
                <c:pt idx="22">
                  <c:v>14.8</c:v>
                </c:pt>
                <c:pt idx="23">
                  <c:v>18</c:v>
                </c:pt>
                <c:pt idx="24">
                  <c:v>17</c:v>
                </c:pt>
                <c:pt idx="25">
                  <c:v>17.7</c:v>
                </c:pt>
                <c:pt idx="26">
                  <c:v>19.600000000000001</c:v>
                </c:pt>
                <c:pt idx="27">
                  <c:v>18.8</c:v>
                </c:pt>
                <c:pt idx="28">
                  <c:v>15</c:v>
                </c:pt>
                <c:pt idx="29">
                  <c:v>15</c:v>
                </c:pt>
                <c:pt idx="30">
                  <c:v>12</c:v>
                </c:pt>
              </c:numCache>
            </c:numRef>
          </c:val>
          <c:smooth val="0"/>
        </c:ser>
        <c:ser>
          <c:idx val="2"/>
          <c:order val="2"/>
          <c:tx>
            <c:v>Tmáx(ºC)</c:v>
          </c:tx>
          <c:spPr>
            <a:ln>
              <a:solidFill>
                <a:srgbClr val="FF0000"/>
              </a:solidFill>
            </a:ln>
          </c:spPr>
          <c:marker>
            <c:symbol val="none"/>
          </c:marker>
          <c:val>
            <c:numRef>
              <c:f>Temperatura!$C$4:$AG$4</c:f>
              <c:numCache>
                <c:formatCode>General</c:formatCode>
                <c:ptCount val="31"/>
                <c:pt idx="0">
                  <c:v>15.4</c:v>
                </c:pt>
                <c:pt idx="1">
                  <c:v>15.2</c:v>
                </c:pt>
                <c:pt idx="2">
                  <c:v>18.5</c:v>
                </c:pt>
                <c:pt idx="3">
                  <c:v>19.2</c:v>
                </c:pt>
                <c:pt idx="4">
                  <c:v>21.3</c:v>
                </c:pt>
                <c:pt idx="5">
                  <c:v>21.5</c:v>
                </c:pt>
                <c:pt idx="6">
                  <c:v>23</c:v>
                </c:pt>
                <c:pt idx="7">
                  <c:v>25.4</c:v>
                </c:pt>
                <c:pt idx="8">
                  <c:v>22.8</c:v>
                </c:pt>
                <c:pt idx="9">
                  <c:v>15.8</c:v>
                </c:pt>
                <c:pt idx="10">
                  <c:v>17.5</c:v>
                </c:pt>
                <c:pt idx="11">
                  <c:v>19.600000000000001</c:v>
                </c:pt>
                <c:pt idx="12">
                  <c:v>22.2</c:v>
                </c:pt>
                <c:pt idx="13">
                  <c:v>25.4</c:v>
                </c:pt>
                <c:pt idx="14">
                  <c:v>27.4</c:v>
                </c:pt>
                <c:pt idx="15">
                  <c:v>25.6</c:v>
                </c:pt>
                <c:pt idx="16">
                  <c:v>22.8</c:v>
                </c:pt>
                <c:pt idx="17">
                  <c:v>21.2</c:v>
                </c:pt>
                <c:pt idx="18">
                  <c:v>22</c:v>
                </c:pt>
                <c:pt idx="19">
                  <c:v>18.5</c:v>
                </c:pt>
                <c:pt idx="20">
                  <c:v>26.8</c:v>
                </c:pt>
                <c:pt idx="21">
                  <c:v>29.8</c:v>
                </c:pt>
                <c:pt idx="22">
                  <c:v>27.8</c:v>
                </c:pt>
                <c:pt idx="23">
                  <c:v>27</c:v>
                </c:pt>
                <c:pt idx="24">
                  <c:v>25.2</c:v>
                </c:pt>
                <c:pt idx="25">
                  <c:v>30.5</c:v>
                </c:pt>
                <c:pt idx="26">
                  <c:v>33.1</c:v>
                </c:pt>
                <c:pt idx="27">
                  <c:v>24.1</c:v>
                </c:pt>
                <c:pt idx="28">
                  <c:v>19.5</c:v>
                </c:pt>
                <c:pt idx="29">
                  <c:v>21.8</c:v>
                </c:pt>
                <c:pt idx="30">
                  <c:v>20.2</c:v>
                </c:pt>
              </c:numCache>
            </c:numRef>
          </c:val>
          <c:smooth val="0"/>
        </c:ser>
        <c:dLbls>
          <c:showLegendKey val="0"/>
          <c:showVal val="0"/>
          <c:showCatName val="0"/>
          <c:showSerName val="0"/>
          <c:showPercent val="0"/>
          <c:showBubbleSize val="0"/>
        </c:dLbls>
        <c:marker val="1"/>
        <c:smooth val="0"/>
        <c:axId val="129624704"/>
        <c:axId val="129376640"/>
      </c:lineChart>
      <c:catAx>
        <c:axId val="1296124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día</a:t>
                </a:r>
              </a:p>
            </c:rich>
          </c:tx>
          <c:layout>
            <c:manualLayout>
              <c:xMode val="edge"/>
              <c:yMode val="edge"/>
              <c:x val="0.92410096465214553"/>
              <c:y val="0.90880489938758424"/>
            </c:manualLayout>
          </c:layout>
          <c:overlay val="0"/>
        </c:title>
        <c:numFmt formatCode="d;@"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UY"/>
          </a:p>
        </c:txPr>
        <c:crossAx val="129622784"/>
        <c:crosses val="autoZero"/>
        <c:auto val="1"/>
        <c:lblAlgn val="ctr"/>
        <c:lblOffset val="100"/>
        <c:tickMarkSkip val="1"/>
        <c:noMultiLvlLbl val="0"/>
      </c:catAx>
      <c:valAx>
        <c:axId val="129622784"/>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rPr lang="es-ES"/>
                  <a:t>E (MWh)</a:t>
                </a:r>
              </a:p>
            </c:rich>
          </c:tx>
          <c:layout>
            <c:manualLayout>
              <c:xMode val="edge"/>
              <c:yMode val="edge"/>
              <c:x val="0"/>
              <c:y val="2.0185914260717409E-2"/>
            </c:manualLayout>
          </c:layout>
          <c:overlay val="0"/>
        </c:title>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es-UY"/>
          </a:p>
        </c:txPr>
        <c:crossAx val="129612416"/>
        <c:crosses val="autoZero"/>
        <c:crossBetween val="between"/>
      </c:valAx>
      <c:catAx>
        <c:axId val="129624704"/>
        <c:scaling>
          <c:orientation val="minMax"/>
        </c:scaling>
        <c:delete val="1"/>
        <c:axPos val="b"/>
        <c:majorTickMark val="out"/>
        <c:minorTickMark val="none"/>
        <c:tickLblPos val="none"/>
        <c:crossAx val="129376640"/>
        <c:crosses val="autoZero"/>
        <c:auto val="1"/>
        <c:lblAlgn val="ctr"/>
        <c:lblOffset val="100"/>
        <c:noMultiLvlLbl val="0"/>
      </c:catAx>
      <c:valAx>
        <c:axId val="129376640"/>
        <c:scaling>
          <c:orientation val="minMax"/>
          <c:max val="50"/>
        </c:scaling>
        <c:delete val="0"/>
        <c:axPos val="r"/>
        <c:title>
          <c:tx>
            <c:rich>
              <a:bodyPr rot="0" vert="horz"/>
              <a:lstStyle/>
              <a:p>
                <a:pPr algn="ctr">
                  <a:defRPr sz="1000" b="1" i="0" u="none" strike="noStrike" baseline="0">
                    <a:solidFill>
                      <a:srgbClr val="000000"/>
                    </a:solidFill>
                    <a:latin typeface="Arial"/>
                    <a:ea typeface="Arial"/>
                    <a:cs typeface="Arial"/>
                  </a:defRPr>
                </a:pPr>
                <a:r>
                  <a:rPr lang="es-ES"/>
                  <a:t>T (ºC)</a:t>
                </a:r>
              </a:p>
            </c:rich>
          </c:tx>
          <c:layout>
            <c:manualLayout>
              <c:xMode val="edge"/>
              <c:yMode val="edge"/>
              <c:x val="0.9052038381566001"/>
              <c:y val="3.078258967629046E-2"/>
            </c:manualLayout>
          </c:layout>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UY"/>
          </a:p>
        </c:txPr>
        <c:crossAx val="129624704"/>
        <c:crosses val="max"/>
        <c:crossBetween val="between"/>
        <c:majorUnit val="10"/>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UY"/>
    </a:p>
  </c:txPr>
  <c:printSettings>
    <c:headerFooter alignWithMargins="0"/>
    <c:pageMargins b="1" l="0.75000000000000722" r="0.75000000000000722"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FF0000"/>
                </a:solidFill>
                <a:latin typeface="Arial"/>
                <a:ea typeface="Arial"/>
                <a:cs typeface="Arial"/>
              </a:defRPr>
            </a:pPr>
            <a:r>
              <a:rPr lang="es-ES"/>
              <a:t>Crecimiento acumulado mensual de la Demanda</a:t>
            </a:r>
          </a:p>
        </c:rich>
      </c:tx>
      <c:layout>
        <c:manualLayout>
          <c:xMode val="edge"/>
          <c:yMode val="edge"/>
          <c:x val="0.10355802583500591"/>
          <c:y val="3.3425367283635002E-2"/>
        </c:manualLayout>
      </c:layout>
      <c:overlay val="0"/>
      <c:spPr>
        <a:noFill/>
        <a:ln w="25400">
          <a:noFill/>
        </a:ln>
      </c:spPr>
    </c:title>
    <c:autoTitleDeleted val="0"/>
    <c:plotArea>
      <c:layout>
        <c:manualLayout>
          <c:layoutTarget val="inner"/>
          <c:xMode val="edge"/>
          <c:yMode val="edge"/>
          <c:x val="6.4134115588492607E-2"/>
          <c:y val="0.16556291390728478"/>
          <c:w val="0.85947119679555062"/>
          <c:h val="0.63874931740916974"/>
        </c:manualLayout>
      </c:layout>
      <c:barChart>
        <c:barDir val="col"/>
        <c:grouping val="clustered"/>
        <c:varyColors val="0"/>
        <c:ser>
          <c:idx val="0"/>
          <c:order val="0"/>
          <c:tx>
            <c:v>2014-2012</c:v>
          </c:tx>
          <c:spPr>
            <a:solidFill>
              <a:srgbClr val="000080"/>
            </a:solidFill>
            <a:ln w="12700">
              <a:solidFill>
                <a:srgbClr val="000000"/>
              </a:solidFill>
              <a:prstDash val="solid"/>
            </a:ln>
          </c:spPr>
          <c:invertIfNegative val="0"/>
          <c:val>
            <c:numRef>
              <c:f>energia!$AW$89:$BH$89</c:f>
              <c:numCache>
                <c:formatCode>0.00%</c:formatCode>
                <c:ptCount val="12"/>
                <c:pt idx="0">
                  <c:v>5.7254541917233226E-2</c:v>
                </c:pt>
                <c:pt idx="1">
                  <c:v>-1.5082355831563699E-2</c:v>
                </c:pt>
                <c:pt idx="2">
                  <c:v>-2.0210547720743821E-2</c:v>
                </c:pt>
                <c:pt idx="3">
                  <c:v>5.2257590524785957E-2</c:v>
                </c:pt>
                <c:pt idx="4">
                  <c:v>0.10511155708806985</c:v>
                </c:pt>
                <c:pt idx="5">
                  <c:v>7.7067064540826458E-2</c:v>
                </c:pt>
                <c:pt idx="6">
                  <c:v>3.2910310741141036E-3</c:v>
                </c:pt>
                <c:pt idx="7">
                  <c:v>2.835200597575116E-2</c:v>
                </c:pt>
                <c:pt idx="8">
                  <c:v>3.0817124806474805E-2</c:v>
                </c:pt>
                <c:pt idx="9">
                  <c:v>4.0055192761133451E-2</c:v>
                </c:pt>
              </c:numCache>
            </c:numRef>
          </c:val>
        </c:ser>
        <c:ser>
          <c:idx val="1"/>
          <c:order val="1"/>
          <c:tx>
            <c:v>2014-2013</c:v>
          </c:tx>
          <c:spPr>
            <a:solidFill>
              <a:srgbClr val="FF00FF"/>
            </a:solidFill>
            <a:ln w="12700">
              <a:solidFill>
                <a:srgbClr val="000000"/>
              </a:solidFill>
              <a:prstDash val="solid"/>
            </a:ln>
          </c:spPr>
          <c:invertIfNegative val="0"/>
          <c:val>
            <c:numRef>
              <c:f>energia!$AW$95:$BH$95</c:f>
              <c:numCache>
                <c:formatCode>0.00%</c:formatCode>
                <c:ptCount val="12"/>
                <c:pt idx="0">
                  <c:v>4.0080248117408734E-2</c:v>
                </c:pt>
                <c:pt idx="1">
                  <c:v>2.640275475074283E-4</c:v>
                </c:pt>
                <c:pt idx="2">
                  <c:v>2.7568359270248033E-2</c:v>
                </c:pt>
                <c:pt idx="3">
                  <c:v>2.364489981192186E-2</c:v>
                </c:pt>
                <c:pt idx="4">
                  <c:v>3.2820103513436116E-2</c:v>
                </c:pt>
                <c:pt idx="5">
                  <c:v>4.3555227468055291E-2</c:v>
                </c:pt>
                <c:pt idx="6">
                  <c:v>1.7012405361251925E-3</c:v>
                </c:pt>
                <c:pt idx="7">
                  <c:v>-4.0835631065988753E-2</c:v>
                </c:pt>
                <c:pt idx="8">
                  <c:v>-3.0222360076421095E-2</c:v>
                </c:pt>
                <c:pt idx="9">
                  <c:v>3.2433525137650632E-2</c:v>
                </c:pt>
              </c:numCache>
            </c:numRef>
          </c:val>
        </c:ser>
        <c:ser>
          <c:idx val="2"/>
          <c:order val="2"/>
          <c:tx>
            <c:v>2013-2012</c:v>
          </c:tx>
          <c:spPr>
            <a:solidFill>
              <a:srgbClr val="FFFF00"/>
            </a:solidFill>
            <a:ln w="12700">
              <a:solidFill>
                <a:srgbClr val="000000"/>
              </a:solidFill>
              <a:prstDash val="solid"/>
            </a:ln>
          </c:spPr>
          <c:invertIfNegative val="0"/>
          <c:val>
            <c:numRef>
              <c:f>energia!$AW$82:$BH$82</c:f>
              <c:numCache>
                <c:formatCode>0.00%</c:formatCode>
                <c:ptCount val="12"/>
                <c:pt idx="0">
                  <c:v>1.6512469908846583E-2</c:v>
                </c:pt>
                <c:pt idx="1">
                  <c:v>-1.5342332580626783E-2</c:v>
                </c:pt>
                <c:pt idx="2">
                  <c:v>-4.6497059353718617E-2</c:v>
                </c:pt>
                <c:pt idx="3">
                  <c:v>2.795177382129399E-2</c:v>
                </c:pt>
                <c:pt idx="4">
                  <c:v>6.999423551953865E-2</c:v>
                </c:pt>
                <c:pt idx="5">
                  <c:v>3.2113141873746365E-2</c:v>
                </c:pt>
                <c:pt idx="6">
                  <c:v>1.587090515269951E-3</c:v>
                </c:pt>
                <c:pt idx="7">
                  <c:v>7.21332435634916E-2</c:v>
                </c:pt>
                <c:pt idx="8">
                  <c:v>6.2941732589035571E-2</c:v>
                </c:pt>
                <c:pt idx="9">
                  <c:v>7.3822356964499125E-3</c:v>
                </c:pt>
                <c:pt idx="10">
                  <c:v>-3.5124973961665473E-3</c:v>
                </c:pt>
                <c:pt idx="11">
                  <c:v>0.10167323891341273</c:v>
                </c:pt>
              </c:numCache>
            </c:numRef>
          </c:val>
        </c:ser>
        <c:dLbls>
          <c:showLegendKey val="0"/>
          <c:showVal val="0"/>
          <c:showCatName val="0"/>
          <c:showSerName val="0"/>
          <c:showPercent val="0"/>
          <c:showBubbleSize val="0"/>
        </c:dLbls>
        <c:gapWidth val="150"/>
        <c:axId val="129406848"/>
        <c:axId val="129408384"/>
      </c:barChart>
      <c:catAx>
        <c:axId val="1294068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b="1" i="0" u="none" strike="noStrike" baseline="0">
                <a:solidFill>
                  <a:srgbClr val="0000FF"/>
                </a:solidFill>
                <a:latin typeface="Arial"/>
                <a:ea typeface="Arial"/>
                <a:cs typeface="Arial"/>
              </a:defRPr>
            </a:pPr>
            <a:endParaRPr lang="es-UY"/>
          </a:p>
        </c:txPr>
        <c:crossAx val="129408384"/>
        <c:crosses val="autoZero"/>
        <c:auto val="1"/>
        <c:lblAlgn val="ctr"/>
        <c:lblOffset val="100"/>
        <c:tickLblSkip val="1"/>
        <c:tickMarkSkip val="1"/>
        <c:noMultiLvlLbl val="0"/>
      </c:catAx>
      <c:valAx>
        <c:axId val="129408384"/>
        <c:scaling>
          <c:orientation val="minMax"/>
          <c:max val="0.2"/>
          <c:min val="-0.0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UY"/>
          </a:p>
        </c:txPr>
        <c:crossAx val="129406848"/>
        <c:crosses val="autoZero"/>
        <c:crossBetween val="between"/>
        <c:majorUnit val="0.05"/>
      </c:valAx>
      <c:spPr>
        <a:solidFill>
          <a:srgbClr val="C0C0C0"/>
        </a:solidFill>
        <a:ln w="12700">
          <a:solidFill>
            <a:srgbClr val="808080"/>
          </a:solidFill>
          <a:prstDash val="solid"/>
        </a:ln>
      </c:spPr>
    </c:plotArea>
    <c:legend>
      <c:legendPos val="r"/>
      <c:layout>
        <c:manualLayout>
          <c:xMode val="edge"/>
          <c:yMode val="edge"/>
          <c:x val="0.83541460803774159"/>
          <c:y val="3.3070454930567267E-3"/>
          <c:w val="0.1625170089032989"/>
          <c:h val="0.3463217097862809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UY"/>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UY"/>
    </a:p>
  </c:txPr>
  <c:printSettings>
    <c:headerFooter alignWithMargins="0"/>
    <c:pageMargins b="1" l="0.75000000000000833" r="0.75000000000000833"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Arial"/>
                <a:ea typeface="Arial"/>
                <a:cs typeface="Arial"/>
              </a:defRPr>
            </a:pPr>
            <a:r>
              <a:rPr lang="es-ES"/>
              <a:t>Abastecimiento de la Demanda y Exportación</a:t>
            </a:r>
          </a:p>
        </c:rich>
      </c:tx>
      <c:layout>
        <c:manualLayout>
          <c:xMode val="edge"/>
          <c:yMode val="edge"/>
          <c:x val="0.26697660311004079"/>
          <c:y val="3.0700777243964093E-4"/>
        </c:manualLayout>
      </c:layout>
      <c:overlay val="0"/>
      <c:spPr>
        <a:noFill/>
        <a:ln w="25400">
          <a:noFill/>
        </a:ln>
      </c:spPr>
    </c:title>
    <c:autoTitleDeleted val="0"/>
    <c:plotArea>
      <c:layout>
        <c:manualLayout>
          <c:layoutTarget val="inner"/>
          <c:xMode val="edge"/>
          <c:yMode val="edge"/>
          <c:x val="7.0101076593721598E-2"/>
          <c:y val="0.10929806543061009"/>
          <c:w val="0.75417035893021411"/>
          <c:h val="0.77813750397905068"/>
        </c:manualLayout>
      </c:layout>
      <c:areaChart>
        <c:grouping val="stacked"/>
        <c:varyColors val="0"/>
        <c:ser>
          <c:idx val="2"/>
          <c:order val="0"/>
          <c:tx>
            <c:v>Otros Generadores</c:v>
          </c:tx>
          <c:spPr>
            <a:solidFill>
              <a:srgbClr val="FFFF00"/>
            </a:solidFill>
            <a:ln w="12700">
              <a:solidFill>
                <a:srgbClr val="000000"/>
              </a:solidFill>
              <a:prstDash val="solid"/>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'Gx Distrib.'!$BK$5:$BK$35</c:f>
              <c:numCache>
                <c:formatCode>#,##0.00</c:formatCode>
                <c:ptCount val="31"/>
                <c:pt idx="0">
                  <c:v>6091.1856000000016</c:v>
                </c:pt>
                <c:pt idx="1">
                  <c:v>6249.3174999999992</c:v>
                </c:pt>
                <c:pt idx="2">
                  <c:v>9036.1401999999998</c:v>
                </c:pt>
                <c:pt idx="3">
                  <c:v>9951.9987999999976</c:v>
                </c:pt>
                <c:pt idx="4">
                  <c:v>8280.0401999999976</c:v>
                </c:pt>
                <c:pt idx="5">
                  <c:v>5832.6528000000008</c:v>
                </c:pt>
                <c:pt idx="6">
                  <c:v>2724.0206000000007</c:v>
                </c:pt>
                <c:pt idx="7">
                  <c:v>5042.4047999999993</c:v>
                </c:pt>
                <c:pt idx="8">
                  <c:v>7880.2051999999994</c:v>
                </c:pt>
                <c:pt idx="9">
                  <c:v>7898.3148999999994</c:v>
                </c:pt>
                <c:pt idx="10">
                  <c:v>3955.6253000000011</c:v>
                </c:pt>
                <c:pt idx="11">
                  <c:v>2846.6458000000007</c:v>
                </c:pt>
                <c:pt idx="12">
                  <c:v>1862.5845999999997</c:v>
                </c:pt>
                <c:pt idx="13">
                  <c:v>3115.6632</c:v>
                </c:pt>
                <c:pt idx="14">
                  <c:v>8411.7201999999997</c:v>
                </c:pt>
                <c:pt idx="15">
                  <c:v>4965.8223999999991</c:v>
                </c:pt>
                <c:pt idx="16">
                  <c:v>6007.7801999999992</c:v>
                </c:pt>
                <c:pt idx="17">
                  <c:v>4752.1413999999995</c:v>
                </c:pt>
                <c:pt idx="18">
                  <c:v>4946.7114000000001</c:v>
                </c:pt>
                <c:pt idx="19">
                  <c:v>3254.2660999999998</c:v>
                </c:pt>
                <c:pt idx="20">
                  <c:v>5521.4312</c:v>
                </c:pt>
                <c:pt idx="21">
                  <c:v>7281.4617999999991</c:v>
                </c:pt>
                <c:pt idx="22">
                  <c:v>4090.2783000000013</c:v>
                </c:pt>
                <c:pt idx="23">
                  <c:v>3763.4805999999994</c:v>
                </c:pt>
                <c:pt idx="24">
                  <c:v>4906.4777000000004</c:v>
                </c:pt>
                <c:pt idx="25">
                  <c:v>6694.2905999999994</c:v>
                </c:pt>
                <c:pt idx="26">
                  <c:v>8706.9861999999994</c:v>
                </c:pt>
                <c:pt idx="27">
                  <c:v>5268.5444000000007</c:v>
                </c:pt>
                <c:pt idx="28">
                  <c:v>6800.2653</c:v>
                </c:pt>
                <c:pt idx="29">
                  <c:v>4338.8321999999989</c:v>
                </c:pt>
                <c:pt idx="30">
                  <c:v>5177.7518000000009</c:v>
                </c:pt>
              </c:numCache>
            </c:numRef>
          </c:val>
        </c:ser>
        <c:ser>
          <c:idx val="1"/>
          <c:order val="1"/>
          <c:tx>
            <c:strRef>
              <c:f>hidro!$Y$3</c:f>
              <c:strCache>
                <c:ptCount val="1"/>
                <c:pt idx="0">
                  <c:v>Terra</c:v>
                </c:pt>
              </c:strCache>
            </c:strRef>
          </c:tx>
          <c:spPr>
            <a:solidFill>
              <a:srgbClr val="0000FF"/>
            </a:solidFill>
            <a:ln>
              <a:solidFill>
                <a:prstClr val="black"/>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hidro!$AN$5:$AN$35</c:f>
              <c:numCache>
                <c:formatCode>#,##0.00</c:formatCode>
                <c:ptCount val="31"/>
                <c:pt idx="0">
                  <c:v>1268.8492000000001</c:v>
                </c:pt>
                <c:pt idx="1">
                  <c:v>2105.9232000000002</c:v>
                </c:pt>
                <c:pt idx="2">
                  <c:v>1527.2780000000002</c:v>
                </c:pt>
                <c:pt idx="3">
                  <c:v>780.51000000000022</c:v>
                </c:pt>
                <c:pt idx="4">
                  <c:v>634.00960000000032</c:v>
                </c:pt>
                <c:pt idx="5">
                  <c:v>2353.8140000000003</c:v>
                </c:pt>
                <c:pt idx="6">
                  <c:v>3166.1120000000001</c:v>
                </c:pt>
                <c:pt idx="7">
                  <c:v>2766.81</c:v>
                </c:pt>
                <c:pt idx="8">
                  <c:v>2357.2075999999997</c:v>
                </c:pt>
                <c:pt idx="9">
                  <c:v>1713.4143999999997</c:v>
                </c:pt>
                <c:pt idx="10">
                  <c:v>2433.9720000000002</c:v>
                </c:pt>
                <c:pt idx="11">
                  <c:v>832.88560000000052</c:v>
                </c:pt>
                <c:pt idx="12">
                  <c:v>1870.6288</c:v>
                </c:pt>
                <c:pt idx="13">
                  <c:v>1860.42</c:v>
                </c:pt>
                <c:pt idx="14">
                  <c:v>799.76360000000022</c:v>
                </c:pt>
                <c:pt idx="15">
                  <c:v>1726.7536</c:v>
                </c:pt>
                <c:pt idx="16">
                  <c:v>444.33680000000004</c:v>
                </c:pt>
                <c:pt idx="17">
                  <c:v>1274.7619999999997</c:v>
                </c:pt>
                <c:pt idx="18">
                  <c:v>386.16759999999977</c:v>
                </c:pt>
                <c:pt idx="19">
                  <c:v>1342.692</c:v>
                </c:pt>
                <c:pt idx="20">
                  <c:v>824.08159999999998</c:v>
                </c:pt>
                <c:pt idx="21">
                  <c:v>587.51800000000003</c:v>
                </c:pt>
                <c:pt idx="22">
                  <c:v>1691.7604000000001</c:v>
                </c:pt>
                <c:pt idx="23">
                  <c:v>1836.7860000000001</c:v>
                </c:pt>
                <c:pt idx="24">
                  <c:v>486.25599999999986</c:v>
                </c:pt>
                <c:pt idx="25">
                  <c:v>2.2779999999997926</c:v>
                </c:pt>
                <c:pt idx="26">
                  <c:v>1034.7784000000001</c:v>
                </c:pt>
                <c:pt idx="27">
                  <c:v>1624.9416000000001</c:v>
                </c:pt>
                <c:pt idx="28">
                  <c:v>1235.7339999999999</c:v>
                </c:pt>
                <c:pt idx="29">
                  <c:v>1958.4839999999999</c:v>
                </c:pt>
                <c:pt idx="30">
                  <c:v>1493.8004000000001</c:v>
                </c:pt>
              </c:numCache>
            </c:numRef>
          </c:val>
        </c:ser>
        <c:ser>
          <c:idx val="8"/>
          <c:order val="2"/>
          <c:tx>
            <c:strRef>
              <c:f>hidro!$Z$3</c:f>
              <c:strCache>
                <c:ptCount val="1"/>
                <c:pt idx="0">
                  <c:v>Baygorria</c:v>
                </c:pt>
              </c:strCache>
            </c:strRef>
          </c:tx>
          <c:spPr>
            <a:solidFill>
              <a:schemeClr val="tx2">
                <a:lumMod val="60000"/>
                <a:lumOff val="40000"/>
              </a:schemeClr>
            </a:solidFill>
            <a:ln>
              <a:solidFill>
                <a:prstClr val="black"/>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hidro!$AO$5:$AO$35</c:f>
              <c:numCache>
                <c:formatCode>#,##0.00</c:formatCode>
                <c:ptCount val="31"/>
                <c:pt idx="0">
                  <c:v>1764.6192000000001</c:v>
                </c:pt>
                <c:pt idx="1">
                  <c:v>1754.7318999999998</c:v>
                </c:pt>
                <c:pt idx="2">
                  <c:v>1512.0978999999998</c:v>
                </c:pt>
                <c:pt idx="3">
                  <c:v>1129.3175000000001</c:v>
                </c:pt>
                <c:pt idx="4">
                  <c:v>729.07639999999992</c:v>
                </c:pt>
                <c:pt idx="5">
                  <c:v>1688.7588999999998</c:v>
                </c:pt>
                <c:pt idx="6">
                  <c:v>2202.3557999999998</c:v>
                </c:pt>
                <c:pt idx="7">
                  <c:v>2119.1028999999999</c:v>
                </c:pt>
                <c:pt idx="8">
                  <c:v>1741.6770000000001</c:v>
                </c:pt>
                <c:pt idx="9">
                  <c:v>1638.5451000000003</c:v>
                </c:pt>
                <c:pt idx="10">
                  <c:v>2011.3681999999999</c:v>
                </c:pt>
                <c:pt idx="11">
                  <c:v>1355.9247</c:v>
                </c:pt>
                <c:pt idx="12">
                  <c:v>1823.2061000000003</c:v>
                </c:pt>
                <c:pt idx="13">
                  <c:v>1788.5686000000001</c:v>
                </c:pt>
                <c:pt idx="14">
                  <c:v>1557.8607000000002</c:v>
                </c:pt>
                <c:pt idx="15">
                  <c:v>1442.8887</c:v>
                </c:pt>
                <c:pt idx="16">
                  <c:v>1262.6794999999997</c:v>
                </c:pt>
                <c:pt idx="17">
                  <c:v>1365.0437999999999</c:v>
                </c:pt>
                <c:pt idx="18">
                  <c:v>908.32639999999992</c:v>
                </c:pt>
                <c:pt idx="19">
                  <c:v>1557.3984</c:v>
                </c:pt>
                <c:pt idx="20">
                  <c:v>1036.8191000000002</c:v>
                </c:pt>
                <c:pt idx="21">
                  <c:v>1200.3442</c:v>
                </c:pt>
                <c:pt idx="22">
                  <c:v>1310.8566000000001</c:v>
                </c:pt>
                <c:pt idx="23">
                  <c:v>1612.1638</c:v>
                </c:pt>
                <c:pt idx="24">
                  <c:v>1015.558</c:v>
                </c:pt>
                <c:pt idx="25">
                  <c:v>50.536000000000058</c:v>
                </c:pt>
                <c:pt idx="26">
                  <c:v>1023.3627000000001</c:v>
                </c:pt>
                <c:pt idx="27">
                  <c:v>1411.2624000000001</c:v>
                </c:pt>
                <c:pt idx="28">
                  <c:v>1002.4113</c:v>
                </c:pt>
                <c:pt idx="29">
                  <c:v>1458.0325</c:v>
                </c:pt>
                <c:pt idx="30">
                  <c:v>1618.2741000000001</c:v>
                </c:pt>
              </c:numCache>
            </c:numRef>
          </c:val>
        </c:ser>
        <c:ser>
          <c:idx val="9"/>
          <c:order val="3"/>
          <c:tx>
            <c:strRef>
              <c:f>hidro!$AA$3</c:f>
              <c:strCache>
                <c:ptCount val="1"/>
                <c:pt idx="0">
                  <c:v>Palmar</c:v>
                </c:pt>
              </c:strCache>
            </c:strRef>
          </c:tx>
          <c:spPr>
            <a:solidFill>
              <a:schemeClr val="tx2">
                <a:lumMod val="40000"/>
                <a:lumOff val="60000"/>
              </a:schemeClr>
            </a:solidFill>
            <a:ln>
              <a:solidFill>
                <a:prstClr val="black"/>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hidro!$AP$5:$AP$35</c:f>
              <c:numCache>
                <c:formatCode>#,##0.00</c:formatCode>
                <c:ptCount val="31"/>
                <c:pt idx="0">
                  <c:v>530.03749999999945</c:v>
                </c:pt>
                <c:pt idx="1">
                  <c:v>1227.7682999999997</c:v>
                </c:pt>
                <c:pt idx="2">
                  <c:v>202.25580000000082</c:v>
                </c:pt>
                <c:pt idx="3">
                  <c:v>157.46919999999955</c:v>
                </c:pt>
                <c:pt idx="4">
                  <c:v>334.36250000000018</c:v>
                </c:pt>
                <c:pt idx="5">
                  <c:v>2676.2249999999995</c:v>
                </c:pt>
                <c:pt idx="6">
                  <c:v>4784.3875000000007</c:v>
                </c:pt>
                <c:pt idx="7">
                  <c:v>3307.2057999999997</c:v>
                </c:pt>
                <c:pt idx="8">
                  <c:v>1004.2509</c:v>
                </c:pt>
                <c:pt idx="9">
                  <c:v>1010.1432999999997</c:v>
                </c:pt>
                <c:pt idx="10">
                  <c:v>807.20579999999973</c:v>
                </c:pt>
                <c:pt idx="11">
                  <c:v>449.06919999999991</c:v>
                </c:pt>
                <c:pt idx="12">
                  <c:v>2956.7375000000011</c:v>
                </c:pt>
                <c:pt idx="13">
                  <c:v>2310.3874999999998</c:v>
                </c:pt>
                <c:pt idx="14">
                  <c:v>114.08169999999973</c:v>
                </c:pt>
                <c:pt idx="15">
                  <c:v>2284.6183000000001</c:v>
                </c:pt>
                <c:pt idx="16">
                  <c:v>1.4191999999993641</c:v>
                </c:pt>
                <c:pt idx="17">
                  <c:v>1487.2490999999991</c:v>
                </c:pt>
                <c:pt idx="18">
                  <c:v>309.20089999999982</c:v>
                </c:pt>
                <c:pt idx="19">
                  <c:v>1125.6375000000007</c:v>
                </c:pt>
                <c:pt idx="20">
                  <c:v>165.29329999999936</c:v>
                </c:pt>
                <c:pt idx="21">
                  <c:v>707.19419999999991</c:v>
                </c:pt>
                <c:pt idx="22">
                  <c:v>1801</c:v>
                </c:pt>
                <c:pt idx="23">
                  <c:v>1457.5740999999998</c:v>
                </c:pt>
                <c:pt idx="24">
                  <c:v>-1.499100000000908</c:v>
                </c:pt>
                <c:pt idx="25">
                  <c:v>4.7942000000002736</c:v>
                </c:pt>
                <c:pt idx="26">
                  <c:v>260.98079999999936</c:v>
                </c:pt>
                <c:pt idx="27">
                  <c:v>549.19329999999991</c:v>
                </c:pt>
                <c:pt idx="28">
                  <c:v>421.41250000000036</c:v>
                </c:pt>
                <c:pt idx="29">
                  <c:v>1374.9634000000005</c:v>
                </c:pt>
                <c:pt idx="30">
                  <c:v>565.51829999999973</c:v>
                </c:pt>
              </c:numCache>
            </c:numRef>
          </c:val>
        </c:ser>
        <c:ser>
          <c:idx val="3"/>
          <c:order val="4"/>
          <c:tx>
            <c:strRef>
              <c:f>'Intercambios VeoMedidas'!$H$37</c:f>
              <c:strCache>
                <c:ptCount val="1"/>
                <c:pt idx="0">
                  <c:v>Suministro SG-UY</c:v>
                </c:pt>
              </c:strCache>
            </c:strRef>
          </c:tx>
          <c:spPr>
            <a:solidFill>
              <a:srgbClr val="CCFFFF"/>
            </a:solidFill>
            <a:ln w="12700">
              <a:solidFill>
                <a:srgbClr val="000000"/>
              </a:solidFill>
              <a:prstDash val="solid"/>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VeoMedidas'!$H$38:$H$68</c:f>
              <c:numCache>
                <c:formatCode>General</c:formatCode>
                <c:ptCount val="31"/>
                <c:pt idx="0">
                  <c:v>18394.97</c:v>
                </c:pt>
                <c:pt idx="1">
                  <c:v>17214.122500000001</c:v>
                </c:pt>
                <c:pt idx="2">
                  <c:v>16078.57</c:v>
                </c:pt>
                <c:pt idx="3">
                  <c:v>14758</c:v>
                </c:pt>
                <c:pt idx="4">
                  <c:v>13060.4175</c:v>
                </c:pt>
                <c:pt idx="5">
                  <c:v>14321.002500000001</c:v>
                </c:pt>
                <c:pt idx="6">
                  <c:v>13873.147499999999</c:v>
                </c:pt>
                <c:pt idx="7">
                  <c:v>14200.5275</c:v>
                </c:pt>
                <c:pt idx="8">
                  <c:v>14751.237499999999</c:v>
                </c:pt>
                <c:pt idx="9">
                  <c:v>15038.485000000001</c:v>
                </c:pt>
                <c:pt idx="10">
                  <c:v>16239.865</c:v>
                </c:pt>
                <c:pt idx="11">
                  <c:v>17377.252499999999</c:v>
                </c:pt>
                <c:pt idx="12">
                  <c:v>18061.285</c:v>
                </c:pt>
                <c:pt idx="13">
                  <c:v>17715.822499999998</c:v>
                </c:pt>
                <c:pt idx="14">
                  <c:v>16113.3</c:v>
                </c:pt>
                <c:pt idx="15">
                  <c:v>16905.424999999999</c:v>
                </c:pt>
                <c:pt idx="16">
                  <c:v>19159.672500000001</c:v>
                </c:pt>
                <c:pt idx="17">
                  <c:v>16209.8125</c:v>
                </c:pt>
                <c:pt idx="18">
                  <c:v>15751.672500000001</c:v>
                </c:pt>
                <c:pt idx="19">
                  <c:v>18344.775000000001</c:v>
                </c:pt>
                <c:pt idx="20">
                  <c:v>19395.8325</c:v>
                </c:pt>
                <c:pt idx="21">
                  <c:v>17768.447499999998</c:v>
                </c:pt>
                <c:pt idx="22">
                  <c:v>19409.397499999999</c:v>
                </c:pt>
                <c:pt idx="23">
                  <c:v>19839.785</c:v>
                </c:pt>
                <c:pt idx="24">
                  <c:v>19907.974999999999</c:v>
                </c:pt>
                <c:pt idx="25">
                  <c:v>17494.622500000001</c:v>
                </c:pt>
                <c:pt idx="26">
                  <c:v>18851.900000000001</c:v>
                </c:pt>
                <c:pt idx="27">
                  <c:v>21130.47</c:v>
                </c:pt>
                <c:pt idx="28">
                  <c:v>18524.0425</c:v>
                </c:pt>
                <c:pt idx="29">
                  <c:v>17719.752499999999</c:v>
                </c:pt>
                <c:pt idx="30">
                  <c:v>17747.0275</c:v>
                </c:pt>
              </c:numCache>
            </c:numRef>
          </c:val>
        </c:ser>
        <c:ser>
          <c:idx val="14"/>
          <c:order val="5"/>
          <c:tx>
            <c:strRef>
              <c:f>termico!$BQ$3</c:f>
              <c:strCache>
                <c:ptCount val="1"/>
                <c:pt idx="0">
                  <c:v>Motores C.Batlle</c:v>
                </c:pt>
              </c:strCache>
            </c:strRef>
          </c:tx>
          <c:spPr>
            <a:solidFill>
              <a:srgbClr val="00FF00"/>
            </a:solidFill>
            <a:ln>
              <a:solidFill>
                <a:prstClr val="black"/>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termico!$BQ$5:$BQ$35</c:f>
              <c:numCache>
                <c:formatCode>#,##0.00</c:formatCode>
                <c:ptCount val="31"/>
                <c:pt idx="0">
                  <c:v>-0.23549999999999999</c:v>
                </c:pt>
                <c:pt idx="1">
                  <c:v>-2.4645000000000001</c:v>
                </c:pt>
                <c:pt idx="2">
                  <c:v>-0.81</c:v>
                </c:pt>
                <c:pt idx="3">
                  <c:v>-3.3000000000000002E-2</c:v>
                </c:pt>
                <c:pt idx="4">
                  <c:v>2.1599999999999997</c:v>
                </c:pt>
                <c:pt idx="5">
                  <c:v>149.0385</c:v>
                </c:pt>
                <c:pt idx="6">
                  <c:v>187.077</c:v>
                </c:pt>
                <c:pt idx="7">
                  <c:v>5.365499999999999</c:v>
                </c:pt>
                <c:pt idx="8">
                  <c:v>-1.4850000000000001</c:v>
                </c:pt>
                <c:pt idx="9">
                  <c:v>-0.91049999999999998</c:v>
                </c:pt>
                <c:pt idx="10">
                  <c:v>-0.91200000000000003</c:v>
                </c:pt>
                <c:pt idx="11">
                  <c:v>-0.16800000000000001</c:v>
                </c:pt>
                <c:pt idx="12">
                  <c:v>-0.77700000000000002</c:v>
                </c:pt>
                <c:pt idx="13">
                  <c:v>-0.74250000000000005</c:v>
                </c:pt>
                <c:pt idx="14">
                  <c:v>-3.5775000000000001</c:v>
                </c:pt>
                <c:pt idx="15">
                  <c:v>11.577</c:v>
                </c:pt>
                <c:pt idx="16">
                  <c:v>-4.9275000000000002</c:v>
                </c:pt>
                <c:pt idx="17">
                  <c:v>-0.27</c:v>
                </c:pt>
                <c:pt idx="18">
                  <c:v>-0.23549999999999999</c:v>
                </c:pt>
                <c:pt idx="19">
                  <c:v>-0.10199999999999999</c:v>
                </c:pt>
                <c:pt idx="20">
                  <c:v>-0.10050000000000001</c:v>
                </c:pt>
                <c:pt idx="21">
                  <c:v>-0.20250000000000001</c:v>
                </c:pt>
                <c:pt idx="22">
                  <c:v>-3.3075000000000001</c:v>
                </c:pt>
                <c:pt idx="23">
                  <c:v>-0.84450000000000003</c:v>
                </c:pt>
                <c:pt idx="24">
                  <c:v>-3.3000000000000002E-2</c:v>
                </c:pt>
                <c:pt idx="25">
                  <c:v>0</c:v>
                </c:pt>
                <c:pt idx="26">
                  <c:v>329.63549999999998</c:v>
                </c:pt>
                <c:pt idx="27">
                  <c:v>15.525</c:v>
                </c:pt>
                <c:pt idx="28">
                  <c:v>7.3920000000000012</c:v>
                </c:pt>
                <c:pt idx="29">
                  <c:v>-0.4395</c:v>
                </c:pt>
                <c:pt idx="30">
                  <c:v>-0.20250000000000001</c:v>
                </c:pt>
              </c:numCache>
            </c:numRef>
          </c:val>
        </c:ser>
        <c:ser>
          <c:idx val="4"/>
          <c:order val="6"/>
          <c:tx>
            <c:strRef>
              <c:f>termico!$BN$3</c:f>
              <c:strCache>
                <c:ptCount val="1"/>
                <c:pt idx="0">
                  <c:v>Unidad 6 C.Batlle</c:v>
                </c:pt>
              </c:strCache>
            </c:strRef>
          </c:tx>
          <c:spPr>
            <a:solidFill>
              <a:srgbClr val="9BBB59">
                <a:lumMod val="75000"/>
              </a:srgbClr>
            </a:solidFill>
            <a:ln>
              <a:solidFill>
                <a:prstClr val="black"/>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termico!$BN$5:$BN$35</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er>
        <c:ser>
          <c:idx val="12"/>
          <c:order val="7"/>
          <c:tx>
            <c:strRef>
              <c:f>termico!$BM$3</c:f>
              <c:strCache>
                <c:ptCount val="1"/>
                <c:pt idx="0">
                  <c:v>Unidad 5 C.Batlle</c:v>
                </c:pt>
              </c:strCache>
            </c:strRef>
          </c:tx>
          <c:spPr>
            <a:solidFill>
              <a:srgbClr val="008000"/>
            </a:solidFill>
            <a:ln>
              <a:solidFill>
                <a:srgbClr val="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termico!$BM$5:$BM$35</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er>
        <c:ser>
          <c:idx val="10"/>
          <c:order val="8"/>
          <c:tx>
            <c:v>Punta del Tigre</c:v>
          </c:tx>
          <c:spPr>
            <a:solidFill>
              <a:schemeClr val="accent6">
                <a:lumMod val="50000"/>
              </a:schemeClr>
            </a:solidFill>
            <a:ln>
              <a:solidFill>
                <a:srgbClr val="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termico!$BB$5:$BB$35</c:f>
              <c:numCache>
                <c:formatCode>#,##0.00</c:formatCode>
                <c:ptCount val="31"/>
                <c:pt idx="0">
                  <c:v>-2.9331</c:v>
                </c:pt>
                <c:pt idx="1">
                  <c:v>-1.9870000000000001</c:v>
                </c:pt>
                <c:pt idx="2">
                  <c:v>-3.3819999999999997</c:v>
                </c:pt>
                <c:pt idx="3">
                  <c:v>-7.173</c:v>
                </c:pt>
                <c:pt idx="4">
                  <c:v>-6.9765999999999995</c:v>
                </c:pt>
                <c:pt idx="5">
                  <c:v>71.633099999999999</c:v>
                </c:pt>
                <c:pt idx="6">
                  <c:v>273.17310000000003</c:v>
                </c:pt>
                <c:pt idx="7">
                  <c:v>-3.8414999999999999</c:v>
                </c:pt>
                <c:pt idx="8">
                  <c:v>14.699</c:v>
                </c:pt>
                <c:pt idx="9">
                  <c:v>-3.1500000000000004</c:v>
                </c:pt>
                <c:pt idx="10">
                  <c:v>-3.2664</c:v>
                </c:pt>
                <c:pt idx="11">
                  <c:v>-3.0655000000000001</c:v>
                </c:pt>
                <c:pt idx="12">
                  <c:v>-4.3658999999999999</c:v>
                </c:pt>
                <c:pt idx="13">
                  <c:v>-3.1044</c:v>
                </c:pt>
                <c:pt idx="14">
                  <c:v>8.4515999999999991</c:v>
                </c:pt>
                <c:pt idx="15">
                  <c:v>-3.9985999999999997</c:v>
                </c:pt>
                <c:pt idx="16">
                  <c:v>-3.2343000000000002</c:v>
                </c:pt>
                <c:pt idx="17">
                  <c:v>-3.1723999999999997</c:v>
                </c:pt>
                <c:pt idx="18">
                  <c:v>-3.1353</c:v>
                </c:pt>
                <c:pt idx="19">
                  <c:v>-3.7656000000000001</c:v>
                </c:pt>
                <c:pt idx="20">
                  <c:v>-3.0552999999999999</c:v>
                </c:pt>
                <c:pt idx="21">
                  <c:v>-2.9908000000000006</c:v>
                </c:pt>
                <c:pt idx="22">
                  <c:v>-3.5096999999999996</c:v>
                </c:pt>
                <c:pt idx="23">
                  <c:v>-4.2584999999999997</c:v>
                </c:pt>
                <c:pt idx="24">
                  <c:v>-3.9466000000000001</c:v>
                </c:pt>
                <c:pt idx="25">
                  <c:v>-3.2774999999999999</c:v>
                </c:pt>
                <c:pt idx="26">
                  <c:v>-8.5710999999999444</c:v>
                </c:pt>
                <c:pt idx="27">
                  <c:v>-7.4939</c:v>
                </c:pt>
                <c:pt idx="28">
                  <c:v>-3.2505999999999999</c:v>
                </c:pt>
                <c:pt idx="29">
                  <c:v>-3.4202999999999997</c:v>
                </c:pt>
                <c:pt idx="30">
                  <c:v>-4.1132</c:v>
                </c:pt>
              </c:numCache>
            </c:numRef>
          </c:val>
        </c:ser>
        <c:ser>
          <c:idx val="13"/>
          <c:order val="9"/>
          <c:tx>
            <c:strRef>
              <c:f>termico!$BO$3</c:f>
              <c:strCache>
                <c:ptCount val="1"/>
                <c:pt idx="0">
                  <c:v>C.Batlle Sala B</c:v>
                </c:pt>
              </c:strCache>
            </c:strRef>
          </c:tx>
          <c:spPr>
            <a:solidFill>
              <a:schemeClr val="accent3">
                <a:lumMod val="60000"/>
                <a:lumOff val="40000"/>
              </a:schemeClr>
            </a:solidFill>
            <a:ln>
              <a:solidFill>
                <a:srgbClr val="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termico!$BO$5:$BO$35</c:f>
              <c:numCache>
                <c:formatCode>#,##0.00</c:formatCode>
                <c:ptCount val="31"/>
                <c:pt idx="0">
                  <c:v>-3.7755000000000001</c:v>
                </c:pt>
                <c:pt idx="1">
                  <c:v>-3.7755000000000001</c:v>
                </c:pt>
                <c:pt idx="2">
                  <c:v>-3.7921999999999998</c:v>
                </c:pt>
                <c:pt idx="3">
                  <c:v>-3.827</c:v>
                </c:pt>
                <c:pt idx="4">
                  <c:v>-3.6903000000000001</c:v>
                </c:pt>
                <c:pt idx="5">
                  <c:v>-3.7928999999999999</c:v>
                </c:pt>
                <c:pt idx="6">
                  <c:v>-3.7755000000000001</c:v>
                </c:pt>
                <c:pt idx="7">
                  <c:v>-3.8262999999999998</c:v>
                </c:pt>
                <c:pt idx="8">
                  <c:v>-3.7928999999999999</c:v>
                </c:pt>
                <c:pt idx="9">
                  <c:v>-3.7921999999999998</c:v>
                </c:pt>
                <c:pt idx="10">
                  <c:v>-3.7246999999999999</c:v>
                </c:pt>
                <c:pt idx="11">
                  <c:v>-3.7755000000000001</c:v>
                </c:pt>
                <c:pt idx="12">
                  <c:v>-3.7414000000000001</c:v>
                </c:pt>
                <c:pt idx="13">
                  <c:v>-3.7755000000000001</c:v>
                </c:pt>
                <c:pt idx="14">
                  <c:v>-3.8262999999999998</c:v>
                </c:pt>
                <c:pt idx="15">
                  <c:v>-3.827</c:v>
                </c:pt>
                <c:pt idx="16">
                  <c:v>-3.8096000000000001</c:v>
                </c:pt>
                <c:pt idx="17">
                  <c:v>-3.7755000000000001</c:v>
                </c:pt>
                <c:pt idx="18">
                  <c:v>-3.8437000000000001</c:v>
                </c:pt>
                <c:pt idx="19">
                  <c:v>-3.7755000000000001</c:v>
                </c:pt>
                <c:pt idx="20">
                  <c:v>-3.7921999999999998</c:v>
                </c:pt>
                <c:pt idx="21">
                  <c:v>-3.827</c:v>
                </c:pt>
                <c:pt idx="22">
                  <c:v>-3.8778000000000001</c:v>
                </c:pt>
                <c:pt idx="23">
                  <c:v>-3.8437000000000001</c:v>
                </c:pt>
                <c:pt idx="24">
                  <c:v>-3.7755000000000001</c:v>
                </c:pt>
                <c:pt idx="25">
                  <c:v>-3.8096000000000001</c:v>
                </c:pt>
                <c:pt idx="26">
                  <c:v>-5.0683000000000007</c:v>
                </c:pt>
                <c:pt idx="27">
                  <c:v>-3.9285999999999999</c:v>
                </c:pt>
                <c:pt idx="28">
                  <c:v>-3.827</c:v>
                </c:pt>
                <c:pt idx="29">
                  <c:v>-3.8096000000000001</c:v>
                </c:pt>
                <c:pt idx="30">
                  <c:v>-3.8603999999999998</c:v>
                </c:pt>
              </c:numCache>
            </c:numRef>
          </c:val>
        </c:ser>
        <c:ser>
          <c:idx val="7"/>
          <c:order val="10"/>
          <c:tx>
            <c:v>Importación Brasil</c:v>
          </c:tx>
          <c:spPr>
            <a:solidFill>
              <a:srgbClr val="FF9933"/>
            </a:solidFill>
            <a:ln>
              <a:solidFill>
                <a:prstClr val="black"/>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VeoMedidas'!$J$38:$J$68</c:f>
              <c:numCache>
                <c:formatCode>General</c:formatCode>
                <c:ptCount val="31"/>
              </c:numCache>
            </c:numRef>
          </c:val>
        </c:ser>
        <c:ser>
          <c:idx val="16"/>
          <c:order val="11"/>
          <c:tx>
            <c:v>Importación Arg.</c:v>
          </c:tx>
          <c:spPr>
            <a:solidFill>
              <a:srgbClr val="993366"/>
            </a:solidFill>
            <a:ln>
              <a:solidFill>
                <a:srgbClr val="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VeoMedidas'!$I$38:$I$68</c:f>
              <c:numCache>
                <c:formatCode>General</c:formatCode>
                <c:ptCount val="31"/>
              </c:numCache>
            </c:numRef>
          </c:val>
        </c:ser>
        <c:ser>
          <c:idx val="6"/>
          <c:order val="12"/>
          <c:tx>
            <c:strRef>
              <c:f>termico!$BG$3</c:f>
              <c:strCache>
                <c:ptCount val="1"/>
                <c:pt idx="0">
                  <c:v>APR A</c:v>
                </c:pt>
              </c:strCache>
            </c:strRef>
          </c:tx>
          <c:spPr>
            <a:solidFill>
              <a:srgbClr val="FF99CC"/>
            </a:solidFill>
            <a:ln>
              <a:solidFill>
                <a:sysClr val="windowText" lastClr="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termico!$BG$5:$BG$35</c:f>
              <c:numCache>
                <c:formatCode>#,##0.00</c:formatCode>
                <c:ptCount val="31"/>
                <c:pt idx="0">
                  <c:v>-1.7949999999999999</c:v>
                </c:pt>
                <c:pt idx="1">
                  <c:v>-1.774</c:v>
                </c:pt>
                <c:pt idx="2">
                  <c:v>-1.7549999999999999</c:v>
                </c:pt>
                <c:pt idx="3">
                  <c:v>-1.774</c:v>
                </c:pt>
                <c:pt idx="4">
                  <c:v>-1.698</c:v>
                </c:pt>
                <c:pt idx="5">
                  <c:v>-1.829</c:v>
                </c:pt>
                <c:pt idx="6">
                  <c:v>-1.8680000000000001</c:v>
                </c:pt>
                <c:pt idx="7">
                  <c:v>-1.86</c:v>
                </c:pt>
                <c:pt idx="8">
                  <c:v>-1.839</c:v>
                </c:pt>
                <c:pt idx="9">
                  <c:v>-1.7869999999999999</c:v>
                </c:pt>
                <c:pt idx="10">
                  <c:v>-1.802</c:v>
                </c:pt>
                <c:pt idx="11">
                  <c:v>-1.8480000000000001</c:v>
                </c:pt>
                <c:pt idx="12">
                  <c:v>-1.7649999999999999</c:v>
                </c:pt>
                <c:pt idx="13">
                  <c:v>176.613</c:v>
                </c:pt>
                <c:pt idx="14">
                  <c:v>-1.857</c:v>
                </c:pt>
                <c:pt idx="15">
                  <c:v>-1.8879999999999999</c:v>
                </c:pt>
                <c:pt idx="16">
                  <c:v>-1.859</c:v>
                </c:pt>
                <c:pt idx="17">
                  <c:v>-1.8580000000000001</c:v>
                </c:pt>
                <c:pt idx="18">
                  <c:v>-1.88</c:v>
                </c:pt>
                <c:pt idx="19">
                  <c:v>-1.835</c:v>
                </c:pt>
                <c:pt idx="20">
                  <c:v>-1.8280000000000001</c:v>
                </c:pt>
                <c:pt idx="21">
                  <c:v>-1.8740000000000001</c:v>
                </c:pt>
                <c:pt idx="22">
                  <c:v>-1.8779999999999999</c:v>
                </c:pt>
                <c:pt idx="23">
                  <c:v>-1.88</c:v>
                </c:pt>
                <c:pt idx="24">
                  <c:v>-1.8859999999999999</c:v>
                </c:pt>
                <c:pt idx="25">
                  <c:v>-1.925</c:v>
                </c:pt>
                <c:pt idx="26">
                  <c:v>-1.5049999999999955</c:v>
                </c:pt>
                <c:pt idx="27">
                  <c:v>-1.9179999999999999</c:v>
                </c:pt>
                <c:pt idx="28">
                  <c:v>-1.762</c:v>
                </c:pt>
                <c:pt idx="29">
                  <c:v>-1.8109999999999999</c:v>
                </c:pt>
                <c:pt idx="30">
                  <c:v>-1.7989999999999999</c:v>
                </c:pt>
              </c:numCache>
            </c:numRef>
          </c:val>
        </c:ser>
        <c:ser>
          <c:idx val="19"/>
          <c:order val="13"/>
          <c:tx>
            <c:v>APR C</c:v>
          </c:tx>
          <c:spPr>
            <a:ln>
              <a:solidFill>
                <a:sysClr val="windowText" lastClr="000000"/>
              </a:solidFill>
            </a:ln>
          </c:spPr>
          <c:val>
            <c:numRef>
              <c:f>termico!$BK$5:$BK$35</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-3.0999999999999999E-3</c:v>
                </c:pt>
                <c:pt idx="23">
                  <c:v>0</c:v>
                </c:pt>
                <c:pt idx="24">
                  <c:v>0</c:v>
                </c:pt>
                <c:pt idx="25">
                  <c:v>0</c:v>
                </c:pt>
                <c:pt idx="26">
                  <c:v>0</c:v>
                </c:pt>
                <c:pt idx="27">
                  <c:v>0</c:v>
                </c:pt>
                <c:pt idx="28">
                  <c:v>0</c:v>
                </c:pt>
                <c:pt idx="29">
                  <c:v>0</c:v>
                </c:pt>
                <c:pt idx="30">
                  <c:v>0</c:v>
                </c:pt>
              </c:numCache>
            </c:numRef>
          </c:val>
        </c:ser>
        <c:ser>
          <c:idx val="20"/>
          <c:order val="14"/>
          <c:tx>
            <c:v>APR B</c:v>
          </c:tx>
          <c:spPr>
            <a:ln>
              <a:solidFill>
                <a:sysClr val="windowText" lastClr="000000"/>
              </a:solidFill>
            </a:ln>
          </c:spPr>
          <c:val>
            <c:numRef>
              <c:f>termico!$BI$5:$BI$35</c:f>
              <c:numCache>
                <c:formatCode>#,##0.00</c:formatCode>
                <c:ptCount val="31"/>
                <c:pt idx="0">
                  <c:v>-2.1890000000000001</c:v>
                </c:pt>
                <c:pt idx="1">
                  <c:v>-2.2909999999999999</c:v>
                </c:pt>
                <c:pt idx="2">
                  <c:v>-2.302</c:v>
                </c:pt>
                <c:pt idx="3">
                  <c:v>-1.9950000000000001</c:v>
                </c:pt>
                <c:pt idx="4">
                  <c:v>-1.788</c:v>
                </c:pt>
                <c:pt idx="5">
                  <c:v>-2.0649999999999999</c:v>
                </c:pt>
                <c:pt idx="6">
                  <c:v>-2.0529999999999999</c:v>
                </c:pt>
                <c:pt idx="7">
                  <c:v>-2.2810000000000001</c:v>
                </c:pt>
                <c:pt idx="8">
                  <c:v>-2.242</c:v>
                </c:pt>
                <c:pt idx="9">
                  <c:v>-2.2469999999999999</c:v>
                </c:pt>
                <c:pt idx="10">
                  <c:v>-1.913</c:v>
                </c:pt>
                <c:pt idx="11">
                  <c:v>-1.869</c:v>
                </c:pt>
                <c:pt idx="12">
                  <c:v>-2.198</c:v>
                </c:pt>
                <c:pt idx="13">
                  <c:v>-2.1139999999999999</c:v>
                </c:pt>
                <c:pt idx="14">
                  <c:v>-1.9490000000000001</c:v>
                </c:pt>
                <c:pt idx="15">
                  <c:v>-2.141</c:v>
                </c:pt>
                <c:pt idx="16">
                  <c:v>-2.1179999999999999</c:v>
                </c:pt>
                <c:pt idx="17">
                  <c:v>-1.8009999999999999</c:v>
                </c:pt>
                <c:pt idx="18">
                  <c:v>-1.6319999999999999</c:v>
                </c:pt>
                <c:pt idx="19">
                  <c:v>253.995</c:v>
                </c:pt>
                <c:pt idx="20">
                  <c:v>-1.9850000000000001</c:v>
                </c:pt>
                <c:pt idx="21">
                  <c:v>-2.0310000000000001</c:v>
                </c:pt>
                <c:pt idx="22">
                  <c:v>-1.833</c:v>
                </c:pt>
                <c:pt idx="23">
                  <c:v>-1.9370000000000001</c:v>
                </c:pt>
                <c:pt idx="24">
                  <c:v>-2.0089999999999999</c:v>
                </c:pt>
                <c:pt idx="25">
                  <c:v>-2.0619999999999998</c:v>
                </c:pt>
                <c:pt idx="26">
                  <c:v>-2.262</c:v>
                </c:pt>
                <c:pt idx="27">
                  <c:v>-2.2130000000000001</c:v>
                </c:pt>
                <c:pt idx="28">
                  <c:v>-2.2220000000000004</c:v>
                </c:pt>
                <c:pt idx="29">
                  <c:v>-2.153</c:v>
                </c:pt>
                <c:pt idx="30">
                  <c:v>-2.0840000000000001</c:v>
                </c:pt>
              </c:numCache>
            </c:numRef>
          </c:val>
        </c:ser>
        <c:ser>
          <c:idx val="11"/>
          <c:order val="15"/>
          <c:tx>
            <c:strRef>
              <c:f>termico!$BD$3</c:f>
              <c:strCache>
                <c:ptCount val="1"/>
                <c:pt idx="0">
                  <c:v>CTR</c:v>
                </c:pt>
              </c:strCache>
            </c:strRef>
          </c:tx>
          <c:spPr>
            <a:solidFill>
              <a:srgbClr val="FFCCFF"/>
            </a:solidFill>
            <a:ln>
              <a:solidFill>
                <a:srgbClr val="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termico!$BD$5:$BD$35</c:f>
              <c:numCache>
                <c:formatCode>#,##0.00</c:formatCode>
                <c:ptCount val="31"/>
                <c:pt idx="0">
                  <c:v>-40.661999999999999</c:v>
                </c:pt>
                <c:pt idx="1">
                  <c:v>-40.865400000000001</c:v>
                </c:pt>
                <c:pt idx="2">
                  <c:v>-41.187600000000003</c:v>
                </c:pt>
                <c:pt idx="3">
                  <c:v>-44.348399999999998</c:v>
                </c:pt>
                <c:pt idx="4">
                  <c:v>-42.321599999999997</c:v>
                </c:pt>
                <c:pt idx="5">
                  <c:v>-40.217399999999998</c:v>
                </c:pt>
                <c:pt idx="6">
                  <c:v>-40.620600000000003</c:v>
                </c:pt>
                <c:pt idx="7">
                  <c:v>-43.253999999999998</c:v>
                </c:pt>
                <c:pt idx="8">
                  <c:v>-42.1614</c:v>
                </c:pt>
                <c:pt idx="9">
                  <c:v>-41.634</c:v>
                </c:pt>
                <c:pt idx="10">
                  <c:v>-44.994599999999998</c:v>
                </c:pt>
                <c:pt idx="11">
                  <c:v>-49.329000000000001</c:v>
                </c:pt>
                <c:pt idx="12">
                  <c:v>-23.327999999999999</c:v>
                </c:pt>
                <c:pt idx="13">
                  <c:v>-4.4550000000000001</c:v>
                </c:pt>
                <c:pt idx="14">
                  <c:v>-3.8879999999999999</c:v>
                </c:pt>
                <c:pt idx="15">
                  <c:v>-6.3593999999999999</c:v>
                </c:pt>
                <c:pt idx="16">
                  <c:v>110.48400000000001</c:v>
                </c:pt>
                <c:pt idx="17">
                  <c:v>-4.2119999999999997</c:v>
                </c:pt>
                <c:pt idx="18">
                  <c:v>-3.8879999999999999</c:v>
                </c:pt>
                <c:pt idx="19">
                  <c:v>-2.3490000000000002</c:v>
                </c:pt>
                <c:pt idx="20">
                  <c:v>-0.89100000000000001</c:v>
                </c:pt>
                <c:pt idx="21">
                  <c:v>-0.52559999999999996</c:v>
                </c:pt>
                <c:pt idx="22">
                  <c:v>-1.0529999999999999</c:v>
                </c:pt>
                <c:pt idx="23">
                  <c:v>-0.12240000000000006</c:v>
                </c:pt>
                <c:pt idx="24">
                  <c:v>-0.93059999999999998</c:v>
                </c:pt>
                <c:pt idx="25">
                  <c:v>-0.48599999999999999</c:v>
                </c:pt>
                <c:pt idx="26">
                  <c:v>-2.7143999999999999</c:v>
                </c:pt>
                <c:pt idx="27">
                  <c:v>86.713200000000001</c:v>
                </c:pt>
                <c:pt idx="28">
                  <c:v>-21.789000000000001</c:v>
                </c:pt>
                <c:pt idx="29">
                  <c:v>-7.7759999999999998</c:v>
                </c:pt>
                <c:pt idx="30">
                  <c:v>-5.67</c:v>
                </c:pt>
              </c:numCache>
            </c:numRef>
          </c:val>
        </c:ser>
        <c:ser>
          <c:idx val="0"/>
          <c:order val="16"/>
          <c:tx>
            <c:v>Exportación a Brasil</c:v>
          </c:tx>
          <c:spPr>
            <a:solidFill>
              <a:srgbClr val="FFFF99"/>
            </a:solidFill>
            <a:ln>
              <a:solidFill>
                <a:srgbClr val="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VeoMedidas'!$L$38:$L$68</c:f>
              <c:numCache>
                <c:formatCode>General</c:formatCode>
                <c:ptCount val="31"/>
              </c:numCache>
            </c:numRef>
          </c:val>
        </c:ser>
        <c:ser>
          <c:idx val="5"/>
          <c:order val="17"/>
          <c:tx>
            <c:v>Export. a Argentina</c:v>
          </c:tx>
          <c:spPr>
            <a:solidFill>
              <a:srgbClr val="FFCC99"/>
            </a:solidFill>
            <a:ln>
              <a:solidFill>
                <a:srgbClr val="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'Intercambios VeoMedidas'!$K$38:$K$68</c:f>
              <c:numCache>
                <c:formatCode>General</c:formatCode>
                <c:ptCount val="31"/>
                <c:pt idx="0">
                  <c:v>10154</c:v>
                </c:pt>
                <c:pt idx="1">
                  <c:v>8665</c:v>
                </c:pt>
                <c:pt idx="2">
                  <c:v>10872</c:v>
                </c:pt>
                <c:pt idx="3">
                  <c:v>12794</c:v>
                </c:pt>
                <c:pt idx="4">
                  <c:v>12072</c:v>
                </c:pt>
                <c:pt idx="5">
                  <c:v>6912</c:v>
                </c:pt>
                <c:pt idx="6">
                  <c:v>3273</c:v>
                </c:pt>
                <c:pt idx="7">
                  <c:v>5183</c:v>
                </c:pt>
                <c:pt idx="8">
                  <c:v>8420</c:v>
                </c:pt>
                <c:pt idx="9">
                  <c:v>9222</c:v>
                </c:pt>
                <c:pt idx="10">
                  <c:v>7993</c:v>
                </c:pt>
                <c:pt idx="11">
                  <c:v>11079</c:v>
                </c:pt>
                <c:pt idx="12">
                  <c:v>6125</c:v>
                </c:pt>
                <c:pt idx="13">
                  <c:v>6724</c:v>
                </c:pt>
                <c:pt idx="14">
                  <c:v>11271</c:v>
                </c:pt>
                <c:pt idx="15">
                  <c:v>7617</c:v>
                </c:pt>
                <c:pt idx="16">
                  <c:v>11202</c:v>
                </c:pt>
                <c:pt idx="17">
                  <c:v>9414</c:v>
                </c:pt>
                <c:pt idx="18">
                  <c:v>11548</c:v>
                </c:pt>
                <c:pt idx="19">
                  <c:v>8979</c:v>
                </c:pt>
                <c:pt idx="20">
                  <c:v>12184</c:v>
                </c:pt>
                <c:pt idx="21">
                  <c:v>10944</c:v>
                </c:pt>
                <c:pt idx="22">
                  <c:v>8473</c:v>
                </c:pt>
                <c:pt idx="23">
                  <c:v>7985</c:v>
                </c:pt>
                <c:pt idx="24">
                  <c:v>13341</c:v>
                </c:pt>
                <c:pt idx="25">
                  <c:v>16970</c:v>
                </c:pt>
                <c:pt idx="26">
                  <c:v>14568.96</c:v>
                </c:pt>
                <c:pt idx="27">
                  <c:v>9859</c:v>
                </c:pt>
                <c:pt idx="28">
                  <c:v>11590</c:v>
                </c:pt>
                <c:pt idx="29">
                  <c:v>8411</c:v>
                </c:pt>
                <c:pt idx="30">
                  <c:v>9566</c:v>
                </c:pt>
              </c:numCache>
            </c:numRef>
          </c:val>
        </c:ser>
        <c:ser>
          <c:idx val="17"/>
          <c:order val="19"/>
          <c:tx>
            <c:v>MVA</c:v>
          </c:tx>
          <c:spPr>
            <a:ln>
              <a:solidFill>
                <a:sysClr val="windowText" lastClr="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termico!$BS$5:$BS$35</c:f>
              <c:numCache>
                <c:formatCode>#,##0.00</c:formatCode>
                <c:ptCount val="31"/>
                <c:pt idx="0">
                  <c:v>-0.80999999999999994</c:v>
                </c:pt>
                <c:pt idx="1">
                  <c:v>-0.7669999999999999</c:v>
                </c:pt>
                <c:pt idx="2">
                  <c:v>-0.81799999999999995</c:v>
                </c:pt>
                <c:pt idx="3">
                  <c:v>-0.73599999999999999</c:v>
                </c:pt>
                <c:pt idx="4">
                  <c:v>-0.69399999999999995</c:v>
                </c:pt>
                <c:pt idx="5">
                  <c:v>-0.753</c:v>
                </c:pt>
                <c:pt idx="6">
                  <c:v>-0.76600000000000001</c:v>
                </c:pt>
                <c:pt idx="7">
                  <c:v>-0.81899999999999995</c:v>
                </c:pt>
                <c:pt idx="8">
                  <c:v>-0.70899999999999996</c:v>
                </c:pt>
                <c:pt idx="9">
                  <c:v>-1.2809999999999999</c:v>
                </c:pt>
                <c:pt idx="10">
                  <c:v>-0.72799999999999998</c:v>
                </c:pt>
                <c:pt idx="11">
                  <c:v>-0.70499999999999996</c:v>
                </c:pt>
                <c:pt idx="12">
                  <c:v>-0.72699999999999998</c:v>
                </c:pt>
                <c:pt idx="13">
                  <c:v>-0.78</c:v>
                </c:pt>
                <c:pt idx="14">
                  <c:v>25.477</c:v>
                </c:pt>
                <c:pt idx="15">
                  <c:v>-0.86499999999999999</c:v>
                </c:pt>
                <c:pt idx="16">
                  <c:v>-0.73399999999999999</c:v>
                </c:pt>
                <c:pt idx="17">
                  <c:v>-0.81399999999999995</c:v>
                </c:pt>
                <c:pt idx="18">
                  <c:v>-0.86299999999999999</c:v>
                </c:pt>
                <c:pt idx="19">
                  <c:v>-0.82499999999999996</c:v>
                </c:pt>
                <c:pt idx="20">
                  <c:v>-0.85399999999999998</c:v>
                </c:pt>
                <c:pt idx="21">
                  <c:v>-0.86599999999999999</c:v>
                </c:pt>
                <c:pt idx="22">
                  <c:v>-0.57599999999999996</c:v>
                </c:pt>
                <c:pt idx="23">
                  <c:v>-0.81299999999999994</c:v>
                </c:pt>
                <c:pt idx="24">
                  <c:v>-0.80699999999999994</c:v>
                </c:pt>
                <c:pt idx="25">
                  <c:v>-0.85299999999999998</c:v>
                </c:pt>
                <c:pt idx="26">
                  <c:v>-0.89200000000000002</c:v>
                </c:pt>
                <c:pt idx="27">
                  <c:v>-0.81199999999999994</c:v>
                </c:pt>
                <c:pt idx="28">
                  <c:v>-0.77200000000000002</c:v>
                </c:pt>
                <c:pt idx="29">
                  <c:v>-0.83499999999999996</c:v>
                </c:pt>
                <c:pt idx="30">
                  <c:v>-0.74099999999999999</c:v>
                </c:pt>
              </c:numCache>
            </c:numRef>
          </c:val>
        </c:ser>
        <c:ser>
          <c:idx val="18"/>
          <c:order val="20"/>
          <c:tx>
            <c:v>MVB</c:v>
          </c:tx>
          <c:spPr>
            <a:ln>
              <a:solidFill>
                <a:sysClr val="windowText" lastClr="000000"/>
              </a:solidFill>
            </a:ln>
          </c:spPr>
          <c:cat>
            <c:numRef>
              <c:f>Temperatura!$C$3:$AG$3</c:f>
              <c:numCache>
                <c:formatCode>0</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termico!$BU$5:$BU$35</c:f>
              <c:numCache>
                <c:formatCode>#,##0.00</c:formatCode>
                <c:ptCount val="31"/>
                <c:pt idx="0">
                  <c:v>-0.43800000000000006</c:v>
                </c:pt>
                <c:pt idx="1">
                  <c:v>-0.48799999999999999</c:v>
                </c:pt>
                <c:pt idx="2">
                  <c:v>-0.47399999999999998</c:v>
                </c:pt>
                <c:pt idx="3">
                  <c:v>-0.436</c:v>
                </c:pt>
                <c:pt idx="4">
                  <c:v>-0.439</c:v>
                </c:pt>
                <c:pt idx="5">
                  <c:v>-0.49399999999999999</c:v>
                </c:pt>
                <c:pt idx="6">
                  <c:v>-0.38300000000000001</c:v>
                </c:pt>
                <c:pt idx="7">
                  <c:v>-0.51</c:v>
                </c:pt>
                <c:pt idx="8">
                  <c:v>-0.52</c:v>
                </c:pt>
                <c:pt idx="9">
                  <c:v>-0.46199999999999997</c:v>
                </c:pt>
                <c:pt idx="10">
                  <c:v>-0.46499999999999997</c:v>
                </c:pt>
                <c:pt idx="11">
                  <c:v>-0.41399999999999998</c:v>
                </c:pt>
                <c:pt idx="12">
                  <c:v>-0.46799999999999997</c:v>
                </c:pt>
                <c:pt idx="13">
                  <c:v>-0.49099999999999999</c:v>
                </c:pt>
                <c:pt idx="14">
                  <c:v>25.623000000000001</c:v>
                </c:pt>
                <c:pt idx="15">
                  <c:v>-0.53200000000000003</c:v>
                </c:pt>
                <c:pt idx="16">
                  <c:v>-0.52500000000000002</c:v>
                </c:pt>
                <c:pt idx="17">
                  <c:v>-0.505</c:v>
                </c:pt>
                <c:pt idx="18">
                  <c:v>-0.48399999999999999</c:v>
                </c:pt>
                <c:pt idx="19">
                  <c:v>-0.501</c:v>
                </c:pt>
                <c:pt idx="20">
                  <c:v>-0.53400000000000003</c:v>
                </c:pt>
                <c:pt idx="21">
                  <c:v>-0.55700000000000005</c:v>
                </c:pt>
                <c:pt idx="22">
                  <c:v>-0.56700000000000006</c:v>
                </c:pt>
                <c:pt idx="23">
                  <c:v>-0.56400000000000006</c:v>
                </c:pt>
                <c:pt idx="24">
                  <c:v>-0.56000000000000005</c:v>
                </c:pt>
                <c:pt idx="25">
                  <c:v>-0.57999999999999996</c:v>
                </c:pt>
                <c:pt idx="26">
                  <c:v>-0.622</c:v>
                </c:pt>
                <c:pt idx="27">
                  <c:v>-0.55400000000000005</c:v>
                </c:pt>
                <c:pt idx="28">
                  <c:v>-0.495</c:v>
                </c:pt>
                <c:pt idx="29">
                  <c:v>-0.51100000000000001</c:v>
                </c:pt>
                <c:pt idx="30">
                  <c:v>-0.51500000000000001</c:v>
                </c:pt>
              </c:numCache>
            </c:numRef>
          </c:val>
        </c:ser>
        <c:dLbls>
          <c:showLegendKey val="0"/>
          <c:showVal val="0"/>
          <c:showCatName val="0"/>
          <c:showSerName val="0"/>
          <c:showPercent val="0"/>
          <c:showBubbleSize val="0"/>
        </c:dLbls>
        <c:axId val="124402304"/>
        <c:axId val="124413056"/>
      </c:areaChart>
      <c:lineChart>
        <c:grouping val="standard"/>
        <c:varyColors val="0"/>
        <c:ser>
          <c:idx val="15"/>
          <c:order val="18"/>
          <c:tx>
            <c:strRef>
              <c:f>DNC!$FE$9</c:f>
              <c:strCache>
                <c:ptCount val="1"/>
                <c:pt idx="0">
                  <c:v>Demanda </c:v>
                </c:pt>
              </c:strCache>
            </c:strRef>
          </c:tx>
          <c:spPr>
            <a:ln>
              <a:solidFill>
                <a:srgbClr val="FF0000"/>
              </a:solidFill>
            </a:ln>
          </c:spPr>
          <c:marker>
            <c:symbol val="diamond"/>
            <c:size val="6"/>
            <c:spPr>
              <a:solidFill>
                <a:srgbClr val="002060"/>
              </a:solidFill>
              <a:ln w="19050">
                <a:solidFill>
                  <a:srgbClr val="FFFF00"/>
                </a:solidFill>
              </a:ln>
            </c:spPr>
          </c:marker>
          <c:val>
            <c:numRef>
              <c:f>DNC!$FE$10:$FE$40</c:f>
              <c:numCache>
                <c:formatCode>#,##0.00</c:formatCode>
                <c:ptCount val="31"/>
                <c:pt idx="0">
                  <c:v>27989.247100000001</c:v>
                </c:pt>
                <c:pt idx="1">
                  <c:v>28489.642399999993</c:v>
                </c:pt>
                <c:pt idx="2">
                  <c:v>28294.5285</c:v>
                </c:pt>
                <c:pt idx="3">
                  <c:v>26709.213599999995</c:v>
                </c:pt>
                <c:pt idx="4">
                  <c:v>22974.785100000012</c:v>
                </c:pt>
                <c:pt idx="5">
                  <c:v>27036.714100000008</c:v>
                </c:pt>
                <c:pt idx="6">
                  <c:v>27153.154999999999</c:v>
                </c:pt>
                <c:pt idx="7">
                  <c:v>27378.865500000004</c:v>
                </c:pt>
                <c:pt idx="8">
                  <c:v>27690.260999999995</c:v>
                </c:pt>
                <c:pt idx="9">
                  <c:v>27237.156500000001</c:v>
                </c:pt>
                <c:pt idx="10">
                  <c:v>25382.8609</c:v>
                </c:pt>
                <c:pt idx="11">
                  <c:v>22792.569000000007</c:v>
                </c:pt>
                <c:pt idx="12">
                  <c:v>26530.105</c:v>
                </c:pt>
                <c:pt idx="13">
                  <c:v>26944.642900000003</c:v>
                </c:pt>
                <c:pt idx="14">
                  <c:v>27033.724399999992</c:v>
                </c:pt>
                <c:pt idx="15">
                  <c:v>27310.299799999997</c:v>
                </c:pt>
                <c:pt idx="16">
                  <c:v>26961.905100000004</c:v>
                </c:pt>
                <c:pt idx="17">
                  <c:v>25064.764599999988</c:v>
                </c:pt>
                <c:pt idx="18">
                  <c:v>22277.472499999996</c:v>
                </c:pt>
                <c:pt idx="19">
                  <c:v>25857.841899999999</c:v>
                </c:pt>
                <c:pt idx="20">
                  <c:v>26922.490199999997</c:v>
                </c:pt>
                <c:pt idx="21">
                  <c:v>27525.2968</c:v>
                </c:pt>
                <c:pt idx="22">
                  <c:v>28279.949999999993</c:v>
                </c:pt>
                <c:pt idx="23">
                  <c:v>28488.781999999999</c:v>
                </c:pt>
                <c:pt idx="24">
                  <c:v>26293.412400000008</c:v>
                </c:pt>
                <c:pt idx="25">
                  <c:v>24225.092699999997</c:v>
                </c:pt>
                <c:pt idx="26">
                  <c:v>29849.191499999997</c:v>
                </c:pt>
                <c:pt idx="27">
                  <c:v>30064.694399999997</c:v>
                </c:pt>
                <c:pt idx="28">
                  <c:v>27954.207700000006</c:v>
                </c:pt>
                <c:pt idx="29">
                  <c:v>26822.377600000003</c:v>
                </c:pt>
                <c:pt idx="30">
                  <c:v>26576.645699999997</c:v>
                </c:pt>
              </c:numCache>
            </c:numRef>
          </c:val>
          <c:smooth val="0"/>
        </c:ser>
        <c:dLbls>
          <c:showLegendKey val="0"/>
          <c:showVal val="0"/>
          <c:showCatName val="0"/>
          <c:showSerName val="0"/>
          <c:showPercent val="0"/>
          <c:showBubbleSize val="0"/>
        </c:dLbls>
        <c:marker val="1"/>
        <c:smooth val="0"/>
        <c:axId val="124402304"/>
        <c:axId val="124413056"/>
      </c:lineChart>
      <c:catAx>
        <c:axId val="12440230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día</a:t>
                </a:r>
              </a:p>
            </c:rich>
          </c:tx>
          <c:layout>
            <c:manualLayout>
              <c:xMode val="edge"/>
              <c:yMode val="edge"/>
              <c:x val="0.81397456087219866"/>
              <c:y val="0.94907520207773388"/>
            </c:manualLayout>
          </c:layout>
          <c:overlay val="0"/>
          <c:spPr>
            <a:noFill/>
            <a:ln w="25400">
              <a:noFill/>
            </a:ln>
          </c:spPr>
        </c:title>
        <c:numFmt formatCode="d;@"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UY"/>
          </a:p>
        </c:txPr>
        <c:crossAx val="124413056"/>
        <c:crosses val="autoZero"/>
        <c:auto val="1"/>
        <c:lblAlgn val="ctr"/>
        <c:lblOffset val="100"/>
        <c:tickLblSkip val="1"/>
        <c:tickMarkSkip val="1"/>
        <c:noMultiLvlLbl val="0"/>
      </c:catAx>
      <c:valAx>
        <c:axId val="124413056"/>
        <c:scaling>
          <c:orientation val="minMax"/>
          <c:min val="0"/>
        </c:scaling>
        <c:delete val="0"/>
        <c:axPos val="l"/>
        <c:majorGridlines>
          <c:spPr>
            <a:ln w="3175">
              <a:solidFill>
                <a:srgbClr val="000000"/>
              </a:solidFill>
              <a:prstDash val="solid"/>
            </a:ln>
          </c:spPr>
        </c:majorGridlines>
        <c:title>
          <c:tx>
            <c:rich>
              <a:bodyPr rot="0" vert="horz"/>
              <a:lstStyle/>
              <a:p>
                <a:pPr algn="ctr">
                  <a:defRPr sz="1025" b="1" i="0" u="none" strike="noStrike" baseline="0">
                    <a:solidFill>
                      <a:srgbClr val="000000"/>
                    </a:solidFill>
                    <a:latin typeface="Arial"/>
                    <a:ea typeface="Arial"/>
                    <a:cs typeface="Arial"/>
                  </a:defRPr>
                </a:pPr>
                <a:r>
                  <a:rPr lang="es-ES"/>
                  <a:t>Energía (MWh)</a:t>
                </a:r>
              </a:p>
            </c:rich>
          </c:tx>
          <c:layout>
            <c:manualLayout>
              <c:xMode val="edge"/>
              <c:yMode val="edge"/>
              <c:x val="2.1790353128935806E-3"/>
              <c:y val="4.8177311169437164E-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UY"/>
          </a:p>
        </c:txPr>
        <c:crossAx val="124402304"/>
        <c:crosses val="autoZero"/>
        <c:crossBetween val="midCat"/>
      </c:valAx>
      <c:spPr>
        <a:noFill/>
        <a:ln w="12700">
          <a:solidFill>
            <a:srgbClr val="808080"/>
          </a:solidFill>
          <a:prstDash val="solid"/>
        </a:ln>
      </c:spPr>
    </c:plotArea>
    <c:legend>
      <c:legendPos val="r"/>
      <c:layout>
        <c:manualLayout>
          <c:xMode val="edge"/>
          <c:yMode val="edge"/>
          <c:x val="0.84022426837684649"/>
          <c:y val="1.4261593861464321E-2"/>
          <c:w val="0.15977573162315351"/>
          <c:h val="0.96968519834845146"/>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UY"/>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UY"/>
    </a:p>
  </c:txPr>
  <c:printSettings>
    <c:headerFooter alignWithMargins="0">
      <c:oddFooter>&amp;ZADME&amp;CSETIEMBRE  2013&amp;DDNC</c:oddFooter>
    </c:headerFooter>
    <c:pageMargins b="0.74803149606299968" l="0.23622047244094491" r="0.23622047244094491" t="1.2630314960629725" header="0" footer="0"/>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UY"/>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FF0000"/>
                </a:solidFill>
                <a:latin typeface="Calibri"/>
                <a:ea typeface="Calibri"/>
                <a:cs typeface="Calibri"/>
              </a:defRPr>
            </a:pPr>
            <a:r>
              <a:rPr lang="es-ES"/>
              <a:t>Composición de la Demanda</a:t>
            </a:r>
          </a:p>
        </c:rich>
      </c:tx>
      <c:layout>
        <c:manualLayout>
          <c:xMode val="edge"/>
          <c:yMode val="edge"/>
          <c:x val="0.18700412448444143"/>
          <c:y val="3.7037188533251691E-2"/>
        </c:manualLayout>
      </c:layout>
      <c:overlay val="0"/>
    </c:title>
    <c:autoTitleDeleted val="0"/>
    <c:plotArea>
      <c:layout>
        <c:manualLayout>
          <c:layoutTarget val="inner"/>
          <c:xMode val="edge"/>
          <c:yMode val="edge"/>
          <c:x val="0.23814480487644002"/>
          <c:y val="0.26079453711152573"/>
          <c:w val="0.2465045360186657"/>
          <c:h val="0.62431061107434371"/>
        </c:manualLayout>
      </c:layout>
      <c:pieChart>
        <c:varyColors val="1"/>
        <c:ser>
          <c:idx val="0"/>
          <c:order val="0"/>
          <c:dPt>
            <c:idx val="0"/>
            <c:bubble3D val="0"/>
            <c:spPr>
              <a:solidFill>
                <a:srgbClr val="0000FF"/>
              </a:solidFill>
              <a:ln>
                <a:solidFill>
                  <a:sysClr val="windowText" lastClr="000000"/>
                </a:solidFill>
              </a:ln>
            </c:spPr>
          </c:dPt>
          <c:dPt>
            <c:idx val="1"/>
            <c:bubble3D val="0"/>
            <c:spPr>
              <a:solidFill>
                <a:srgbClr val="CCFFFF"/>
              </a:solidFill>
              <a:ln>
                <a:solidFill>
                  <a:sysClr val="windowText" lastClr="000000"/>
                </a:solidFill>
              </a:ln>
            </c:spPr>
          </c:dPt>
          <c:dPt>
            <c:idx val="2"/>
            <c:bubble3D val="0"/>
            <c:spPr>
              <a:solidFill>
                <a:srgbClr val="008000"/>
              </a:solidFill>
              <a:ln>
                <a:solidFill>
                  <a:sysClr val="windowText" lastClr="000000"/>
                </a:solidFill>
              </a:ln>
            </c:spPr>
          </c:dPt>
          <c:dPt>
            <c:idx val="3"/>
            <c:bubble3D val="0"/>
            <c:spPr>
              <a:solidFill>
                <a:srgbClr val="990000"/>
              </a:solidFill>
              <a:ln>
                <a:solidFill>
                  <a:sysClr val="windowText" lastClr="000000"/>
                </a:solidFill>
              </a:ln>
            </c:spPr>
          </c:dPt>
          <c:dPt>
            <c:idx val="4"/>
            <c:bubble3D val="0"/>
            <c:spPr>
              <a:solidFill>
                <a:srgbClr val="FFFF00"/>
              </a:solidFill>
              <a:ln>
                <a:solidFill>
                  <a:sysClr val="windowText" lastClr="000000"/>
                </a:solidFill>
              </a:ln>
            </c:spPr>
          </c:dPt>
          <c:dPt>
            <c:idx val="5"/>
            <c:bubble3D val="0"/>
            <c:spPr>
              <a:solidFill>
                <a:srgbClr val="CC99FF"/>
              </a:solidFill>
              <a:ln>
                <a:solidFill>
                  <a:sysClr val="windowText" lastClr="000000"/>
                </a:solidFill>
              </a:ln>
            </c:spPr>
          </c:dPt>
          <c:dPt>
            <c:idx val="6"/>
            <c:bubble3D val="0"/>
            <c:spPr>
              <a:solidFill>
                <a:srgbClr val="FF9933"/>
              </a:solidFill>
              <a:ln>
                <a:solidFill>
                  <a:sysClr val="windowText" lastClr="000000"/>
                </a:solidFill>
              </a:ln>
            </c:spPr>
          </c:dPt>
          <c:dLbls>
            <c:dLbl>
              <c:idx val="2"/>
              <c:layout>
                <c:manualLayout>
                  <c:x val="4.4435728354945596E-3"/>
                  <c:y val="1.7575578278861081E-2"/>
                </c:manualLayout>
              </c:layout>
              <c:dLblPos val="bestFit"/>
              <c:showLegendKey val="0"/>
              <c:showVal val="1"/>
              <c:showCatName val="0"/>
              <c:showSerName val="0"/>
              <c:showPercent val="0"/>
              <c:showBubbleSize val="0"/>
            </c:dLbl>
            <c:dLbl>
              <c:idx val="3"/>
              <c:delete val="1"/>
            </c:dLbl>
            <c:dLbl>
              <c:idx val="4"/>
              <c:layout>
                <c:manualLayout>
                  <c:x val="2.4394404967727618E-2"/>
                  <c:y val="-1.1747430249632892E-2"/>
                </c:manualLayout>
              </c:layout>
              <c:dLblPos val="bestFit"/>
              <c:showLegendKey val="0"/>
              <c:showVal val="1"/>
              <c:showCatName val="0"/>
              <c:showSerName val="0"/>
              <c:showPercent val="0"/>
              <c:showBubbleSize val="0"/>
            </c:dLbl>
            <c:dLbl>
              <c:idx val="5"/>
              <c:delete val="1"/>
            </c:dLbl>
            <c:dLbl>
              <c:idx val="6"/>
              <c:delete val="1"/>
            </c:dLbl>
            <c:dLblPos val="outEnd"/>
            <c:showLegendKey val="0"/>
            <c:showVal val="1"/>
            <c:showCatName val="0"/>
            <c:showSerName val="0"/>
            <c:showPercent val="0"/>
            <c:showBubbleSize val="0"/>
            <c:showLeaderLines val="0"/>
          </c:dLbls>
          <c:cat>
            <c:strRef>
              <c:f>('Graf detalladas'!$B$28:$B$34,'Graf detalladas'!$B$36:$B$37)</c:f>
              <c:strCache>
                <c:ptCount val="9"/>
                <c:pt idx="0">
                  <c:v>Río Negro</c:v>
                </c:pt>
                <c:pt idx="1">
                  <c:v>Salto Grande</c:v>
                </c:pt>
                <c:pt idx="2">
                  <c:v>Térmicas TV + Mot.</c:v>
                </c:pt>
                <c:pt idx="3">
                  <c:v>Térmicas TG</c:v>
                </c:pt>
                <c:pt idx="4">
                  <c:v>Otros generadores</c:v>
                </c:pt>
                <c:pt idx="5">
                  <c:v>Import. Argent.</c:v>
                </c:pt>
                <c:pt idx="6">
                  <c:v>Import. Brasil</c:v>
                </c:pt>
                <c:pt idx="7">
                  <c:v>Expo. Arg.</c:v>
                </c:pt>
                <c:pt idx="8">
                  <c:v>Expo. Brasil</c:v>
                </c:pt>
              </c:strCache>
            </c:strRef>
          </c:cat>
          <c:val>
            <c:numRef>
              <c:f>'Graf detalladas'!$D$28:$D$34</c:f>
              <c:numCache>
                <c:formatCode>0.0%</c:formatCode>
                <c:ptCount val="7"/>
                <c:pt idx="0">
                  <c:v>0.14799999999999999</c:v>
                </c:pt>
                <c:pt idx="1">
                  <c:v>0.64</c:v>
                </c:pt>
                <c:pt idx="2">
                  <c:v>1E-3</c:v>
                </c:pt>
                <c:pt idx="3">
                  <c:v>0</c:v>
                </c:pt>
                <c:pt idx="4">
                  <c:v>0.21199999999999999</c:v>
                </c:pt>
                <c:pt idx="5">
                  <c:v>0</c:v>
                </c:pt>
                <c:pt idx="6">
                  <c:v>0</c:v>
                </c:pt>
              </c:numCache>
            </c:numRef>
          </c:val>
        </c:ser>
        <c:dLbls>
          <c:showLegendKey val="0"/>
          <c:showVal val="1"/>
          <c:showCatName val="0"/>
          <c:showSerName val="0"/>
          <c:showPercent val="0"/>
          <c:showBubbleSize val="0"/>
          <c:showLeaderLines val="0"/>
        </c:dLbls>
        <c:firstSliceAng val="0"/>
      </c:pieChart>
      <c:spPr>
        <a:noFill/>
        <a:ln w="25400">
          <a:noFill/>
        </a:ln>
      </c:spPr>
    </c:plotArea>
    <c:legend>
      <c:legendPos val="r"/>
      <c:layout>
        <c:manualLayout>
          <c:xMode val="edge"/>
          <c:yMode val="edge"/>
          <c:x val="0.62447771145487052"/>
          <c:y val="2.813340816464561E-3"/>
          <c:w val="0.36218462583971778"/>
          <c:h val="0.99718671529694203"/>
        </c:manualLayout>
      </c:layout>
      <c:overlay val="0"/>
      <c:txPr>
        <a:bodyPr/>
        <a:lstStyle/>
        <a:p>
          <a:pPr>
            <a:defRPr sz="1050" b="0" i="0" u="none" strike="noStrike" baseline="0">
              <a:solidFill>
                <a:srgbClr val="000000"/>
              </a:solidFill>
              <a:latin typeface="Calibri"/>
              <a:ea typeface="Calibri"/>
              <a:cs typeface="Calibri"/>
            </a:defRPr>
          </a:pPr>
          <a:endParaRPr lang="es-UY"/>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UY"/>
    </a:p>
  </c:txPr>
  <c:printSettings>
    <c:headerFooter/>
    <c:pageMargins b="0.75000000000000555" l="0.70000000000000062" r="0.70000000000000062" t="0.7500000000000055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3.emf"/><Relationship Id="rId2" Type="http://schemas.openxmlformats.org/officeDocument/2006/relationships/image" Target="../media/image1.png"/><Relationship Id="rId1" Type="http://schemas.openxmlformats.org/officeDocument/2006/relationships/chart" Target="../charts/chart8.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28575</xdr:rowOff>
    </xdr:from>
    <xdr:to>
      <xdr:col>2</xdr:col>
      <xdr:colOff>704850</xdr:colOff>
      <xdr:row>3</xdr:row>
      <xdr:rowOff>161924</xdr:rowOff>
    </xdr:to>
    <xdr:pic>
      <xdr:nvPicPr>
        <xdr:cNvPr id="61428524" name="Picture 577" descr="logoadme"/>
        <xdr:cNvPicPr>
          <a:picLocks noChangeAspect="1" noChangeArrowheads="1"/>
        </xdr:cNvPicPr>
      </xdr:nvPicPr>
      <xdr:blipFill>
        <a:blip xmlns:r="http://schemas.openxmlformats.org/officeDocument/2006/relationships" r:embed="rId1" cstate="print"/>
        <a:srcRect/>
        <a:stretch>
          <a:fillRect/>
        </a:stretch>
      </xdr:blipFill>
      <xdr:spPr bwMode="auto">
        <a:xfrm>
          <a:off x="1133475" y="200025"/>
          <a:ext cx="866775" cy="647700"/>
        </a:xfrm>
        <a:prstGeom prst="rect">
          <a:avLst/>
        </a:prstGeom>
        <a:noFill/>
        <a:ln w="9525">
          <a:noFill/>
          <a:miter lim="800000"/>
          <a:headEnd/>
          <a:tailEnd/>
        </a:ln>
      </xdr:spPr>
    </xdr:pic>
    <xdr:clientData/>
  </xdr:twoCellAnchor>
  <xdr:twoCellAnchor>
    <xdr:from>
      <xdr:col>6</xdr:col>
      <xdr:colOff>1139452</xdr:colOff>
      <xdr:row>8</xdr:row>
      <xdr:rowOff>33055</xdr:rowOff>
    </xdr:from>
    <xdr:to>
      <xdr:col>8</xdr:col>
      <xdr:colOff>134471</xdr:colOff>
      <xdr:row>11</xdr:row>
      <xdr:rowOff>163044</xdr:rowOff>
    </xdr:to>
    <xdr:sp macro="" textlink="">
      <xdr:nvSpPr>
        <xdr:cNvPr id="3" name="2 CuadroTexto"/>
        <xdr:cNvSpPr txBox="1"/>
      </xdr:nvSpPr>
      <xdr:spPr>
        <a:xfrm>
          <a:off x="7145805" y="1545849"/>
          <a:ext cx="1348254" cy="63425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000"/>
            <a:t>        Demanda (MWh)</a:t>
          </a:r>
        </a:p>
        <a:p>
          <a:r>
            <a:rPr lang="es-ES" sz="1000"/>
            <a:t>        T. Máx (ºC)</a:t>
          </a:r>
        </a:p>
        <a:p>
          <a:r>
            <a:rPr lang="es-ES" sz="1000" baseline="0"/>
            <a:t>        T. Mín. (ºC)</a:t>
          </a:r>
          <a:endParaRPr lang="es-ES" sz="1000"/>
        </a:p>
      </xdr:txBody>
    </xdr:sp>
    <xdr:clientData/>
  </xdr:twoCellAnchor>
  <xdr:twoCellAnchor editAs="oneCell">
    <xdr:from>
      <xdr:col>7</xdr:col>
      <xdr:colOff>28575</xdr:colOff>
      <xdr:row>8</xdr:row>
      <xdr:rowOff>133350</xdr:rowOff>
    </xdr:from>
    <xdr:to>
      <xdr:col>7</xdr:col>
      <xdr:colOff>247650</xdr:colOff>
      <xdr:row>11</xdr:row>
      <xdr:rowOff>57150</xdr:rowOff>
    </xdr:to>
    <xdr:pic>
      <xdr:nvPicPr>
        <xdr:cNvPr id="61428526" name="Picture 834"/>
        <xdr:cNvPicPr>
          <a:picLocks noChangeAspect="1" noChangeArrowheads="1"/>
        </xdr:cNvPicPr>
      </xdr:nvPicPr>
      <xdr:blipFill>
        <a:blip xmlns:r="http://schemas.openxmlformats.org/officeDocument/2006/relationships" r:embed="rId2" cstate="print"/>
        <a:srcRect/>
        <a:stretch>
          <a:fillRect/>
        </a:stretch>
      </xdr:blipFill>
      <xdr:spPr bwMode="auto">
        <a:xfrm>
          <a:off x="7229475" y="1676400"/>
          <a:ext cx="219075" cy="438150"/>
        </a:xfrm>
        <a:prstGeom prst="rect">
          <a:avLst/>
        </a:prstGeom>
        <a:noFill/>
        <a:ln w="1">
          <a:noFill/>
          <a:miter lim="800000"/>
          <a:headEnd/>
          <a:tailEnd/>
        </a:ln>
      </xdr:spPr>
    </xdr:pic>
    <xdr:clientData/>
  </xdr:twoCellAnchor>
  <xdr:twoCellAnchor>
    <xdr:from>
      <xdr:col>2</xdr:col>
      <xdr:colOff>104775</xdr:colOff>
      <xdr:row>103</xdr:row>
      <xdr:rowOff>66675</xdr:rowOff>
    </xdr:from>
    <xdr:to>
      <xdr:col>8</xdr:col>
      <xdr:colOff>533400</xdr:colOff>
      <xdr:row>116</xdr:row>
      <xdr:rowOff>95250</xdr:rowOff>
    </xdr:to>
    <xdr:graphicFrame macro="">
      <xdr:nvGraphicFramePr>
        <xdr:cNvPr id="61428527"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104775</xdr:colOff>
      <xdr:row>89</xdr:row>
      <xdr:rowOff>38100</xdr:rowOff>
    </xdr:from>
    <xdr:to>
      <xdr:col>8</xdr:col>
      <xdr:colOff>514350</xdr:colOff>
      <xdr:row>101</xdr:row>
      <xdr:rowOff>123825</xdr:rowOff>
    </xdr:to>
    <xdr:graphicFrame macro="">
      <xdr:nvGraphicFramePr>
        <xdr:cNvPr id="61428528"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118</xdr:row>
      <xdr:rowOff>19050</xdr:rowOff>
    </xdr:from>
    <xdr:to>
      <xdr:col>7</xdr:col>
      <xdr:colOff>371475</xdr:colOff>
      <xdr:row>132</xdr:row>
      <xdr:rowOff>28575</xdr:rowOff>
    </xdr:to>
    <xdr:graphicFrame macro="">
      <xdr:nvGraphicFramePr>
        <xdr:cNvPr id="61428529"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409575</xdr:colOff>
      <xdr:row>118</xdr:row>
      <xdr:rowOff>19050</xdr:rowOff>
    </xdr:from>
    <xdr:to>
      <xdr:col>13</xdr:col>
      <xdr:colOff>114300</xdr:colOff>
      <xdr:row>132</xdr:row>
      <xdr:rowOff>19050</xdr:rowOff>
    </xdr:to>
    <xdr:graphicFrame macro="">
      <xdr:nvGraphicFramePr>
        <xdr:cNvPr id="61428530"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123825</xdr:colOff>
      <xdr:row>132</xdr:row>
      <xdr:rowOff>152400</xdr:rowOff>
    </xdr:from>
    <xdr:to>
      <xdr:col>7</xdr:col>
      <xdr:colOff>371475</xdr:colOff>
      <xdr:row>147</xdr:row>
      <xdr:rowOff>57150</xdr:rowOff>
    </xdr:to>
    <xdr:graphicFrame macro="">
      <xdr:nvGraphicFramePr>
        <xdr:cNvPr id="614285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164646</xdr:colOff>
      <xdr:row>5</xdr:row>
      <xdr:rowOff>84364</xdr:rowOff>
    </xdr:from>
    <xdr:to>
      <xdr:col>6</xdr:col>
      <xdr:colOff>1059996</xdr:colOff>
      <xdr:row>18</xdr:row>
      <xdr:rowOff>141514</xdr:rowOff>
    </xdr:to>
    <xdr:graphicFrame macro="">
      <xdr:nvGraphicFramePr>
        <xdr:cNvPr id="6142853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8</xdr:col>
      <xdr:colOff>1088571</xdr:colOff>
      <xdr:row>5</xdr:row>
      <xdr:rowOff>81643</xdr:rowOff>
    </xdr:from>
    <xdr:to>
      <xdr:col>12</xdr:col>
      <xdr:colOff>1170215</xdr:colOff>
      <xdr:row>13</xdr:row>
      <xdr:rowOff>136073</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57150</xdr:colOff>
      <xdr:row>7</xdr:row>
      <xdr:rowOff>160895</xdr:rowOff>
    </xdr:from>
    <xdr:to>
      <xdr:col>13</xdr:col>
      <xdr:colOff>66675</xdr:colOff>
      <xdr:row>34</xdr:row>
      <xdr:rowOff>75169</xdr:rowOff>
    </xdr:to>
    <xdr:graphicFrame macro="">
      <xdr:nvGraphicFramePr>
        <xdr:cNvPr id="627838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85725</xdr:colOff>
      <xdr:row>0</xdr:row>
      <xdr:rowOff>28575</xdr:rowOff>
    </xdr:from>
    <xdr:to>
      <xdr:col>2</xdr:col>
      <xdr:colOff>704850</xdr:colOff>
      <xdr:row>3</xdr:row>
      <xdr:rowOff>161924</xdr:rowOff>
    </xdr:to>
    <xdr:pic>
      <xdr:nvPicPr>
        <xdr:cNvPr id="62783813" name="Picture 577" descr="logoadme"/>
        <xdr:cNvPicPr>
          <a:picLocks noChangeAspect="1" noChangeArrowheads="1"/>
        </xdr:cNvPicPr>
      </xdr:nvPicPr>
      <xdr:blipFill>
        <a:blip xmlns:r="http://schemas.openxmlformats.org/officeDocument/2006/relationships" r:embed="rId2" cstate="print"/>
        <a:srcRect/>
        <a:stretch>
          <a:fillRect/>
        </a:stretch>
      </xdr:blipFill>
      <xdr:spPr bwMode="auto">
        <a:xfrm>
          <a:off x="1133475" y="200025"/>
          <a:ext cx="866775" cy="647700"/>
        </a:xfrm>
        <a:prstGeom prst="rect">
          <a:avLst/>
        </a:prstGeom>
        <a:noFill/>
        <a:ln w="9525">
          <a:noFill/>
          <a:miter lim="800000"/>
          <a:headEnd/>
          <a:tailEnd/>
        </a:ln>
      </xdr:spPr>
    </xdr:pic>
    <xdr:clientData/>
  </xdr:twoCellAnchor>
  <xdr:twoCellAnchor>
    <xdr:from>
      <xdr:col>2</xdr:col>
      <xdr:colOff>263022</xdr:colOff>
      <xdr:row>95</xdr:row>
      <xdr:rowOff>40585</xdr:rowOff>
    </xdr:from>
    <xdr:to>
      <xdr:col>7</xdr:col>
      <xdr:colOff>96054</xdr:colOff>
      <xdr:row>108</xdr:row>
      <xdr:rowOff>12010</xdr:rowOff>
    </xdr:to>
    <xdr:graphicFrame macro="">
      <xdr:nvGraphicFramePr>
        <xdr:cNvPr id="62783815"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824947</xdr:colOff>
      <xdr:row>95</xdr:row>
      <xdr:rowOff>32302</xdr:rowOff>
    </xdr:from>
    <xdr:to>
      <xdr:col>12</xdr:col>
      <xdr:colOff>262972</xdr:colOff>
      <xdr:row>108</xdr:row>
      <xdr:rowOff>3727</xdr:rowOff>
    </xdr:to>
    <xdr:graphicFrame macro="">
      <xdr:nvGraphicFramePr>
        <xdr:cNvPr id="6278381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78</xdr:row>
      <xdr:rowOff>121226</xdr:rowOff>
    </xdr:from>
    <xdr:to>
      <xdr:col>7</xdr:col>
      <xdr:colOff>721180</xdr:colOff>
      <xdr:row>92</xdr:row>
      <xdr:rowOff>149677</xdr:rowOff>
    </xdr:to>
    <xdr:graphicFrame macro="">
      <xdr:nvGraphicFramePr>
        <xdr:cNvPr id="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734786</xdr:colOff>
      <xdr:row>78</xdr:row>
      <xdr:rowOff>121227</xdr:rowOff>
    </xdr:from>
    <xdr:to>
      <xdr:col>13</xdr:col>
      <xdr:colOff>217714</xdr:colOff>
      <xdr:row>92</xdr:row>
      <xdr:rowOff>149679</xdr:rowOff>
    </xdr:to>
    <xdr:graphicFrame macro="">
      <xdr:nvGraphicFramePr>
        <xdr:cNvPr id="4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624891</xdr:colOff>
      <xdr:row>9</xdr:row>
      <xdr:rowOff>17845</xdr:rowOff>
    </xdr:from>
    <xdr:to>
      <xdr:col>3</xdr:col>
      <xdr:colOff>652902</xdr:colOff>
      <xdr:row>34</xdr:row>
      <xdr:rowOff>126341</xdr:rowOff>
    </xdr:to>
    <xdr:sp macro="" textlink="">
      <xdr:nvSpPr>
        <xdr:cNvPr id="34" name="1 Conector recto"/>
        <xdr:cNvSpPr/>
      </xdr:nvSpPr>
      <xdr:spPr>
        <a:xfrm rot="5400000" flipH="1" flipV="1">
          <a:off x="960046" y="3671984"/>
          <a:ext cx="4310702" cy="28011"/>
        </a:xfrm>
        <a:prstGeom prst="line">
          <a:avLst/>
        </a:prstGeom>
        <a:noFill/>
        <a:ln w="12700" cap="flat" cmpd="sng" algn="ctr">
          <a:solidFill>
            <a:srgbClr val="FF0000"/>
          </a:solidFill>
          <a:prstDash val="lgDash"/>
        </a:ln>
        <a:effectLst/>
      </xdr:spPr>
      <xdr:style>
        <a:lnRef idx="1">
          <a:schemeClr val="accent1"/>
        </a:lnRef>
        <a:fillRef idx="0">
          <a:schemeClr val="accent1"/>
        </a:fillRef>
        <a:effectRef idx="0">
          <a:schemeClr val="accent1"/>
        </a:effectRef>
        <a:fontRef idx="minor">
          <a:schemeClr val="tx1"/>
        </a:fontRef>
      </xdr:style>
      <xdr:txBody>
        <a:bodyPr wrap="square"/>
        <a:lstStyle/>
        <a:p>
          <a:endParaRPr lang="es-ES"/>
        </a:p>
      </xdr:txBody>
    </xdr:sp>
    <xdr:clientData/>
  </xdr:twoCellAnchor>
  <xdr:twoCellAnchor>
    <xdr:from>
      <xdr:col>3</xdr:col>
      <xdr:colOff>1141610</xdr:colOff>
      <xdr:row>32</xdr:row>
      <xdr:rowOff>134541</xdr:rowOff>
    </xdr:from>
    <xdr:to>
      <xdr:col>4</xdr:col>
      <xdr:colOff>1143370</xdr:colOff>
      <xdr:row>34</xdr:row>
      <xdr:rowOff>97445</xdr:rowOff>
    </xdr:to>
    <xdr:sp macro="" textlink="">
      <xdr:nvSpPr>
        <xdr:cNvPr id="38" name="1 CuadroTexto"/>
        <xdr:cNvSpPr txBox="1"/>
      </xdr:nvSpPr>
      <xdr:spPr>
        <a:xfrm>
          <a:off x="3618110" y="5513365"/>
          <a:ext cx="1178378" cy="299080"/>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S" sz="1400" b="1">
              <a:solidFill>
                <a:srgbClr val="FF0000"/>
              </a:solidFill>
            </a:rPr>
            <a:t>SEMANA 40</a:t>
          </a:r>
        </a:p>
      </xdr:txBody>
    </xdr:sp>
    <xdr:clientData/>
  </xdr:twoCellAnchor>
  <xdr:twoCellAnchor>
    <xdr:from>
      <xdr:col>6</xdr:col>
      <xdr:colOff>1688</xdr:colOff>
      <xdr:row>32</xdr:row>
      <xdr:rowOff>111489</xdr:rowOff>
    </xdr:from>
    <xdr:to>
      <xdr:col>7</xdr:col>
      <xdr:colOff>4008</xdr:colOff>
      <xdr:row>34</xdr:row>
      <xdr:rowOff>56783</xdr:rowOff>
    </xdr:to>
    <xdr:sp macro="" textlink="">
      <xdr:nvSpPr>
        <xdr:cNvPr id="25" name="1 CuadroTexto"/>
        <xdr:cNvSpPr txBox="1"/>
      </xdr:nvSpPr>
      <xdr:spPr>
        <a:xfrm>
          <a:off x="6008041" y="5490313"/>
          <a:ext cx="1178938" cy="281470"/>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S" sz="1400" b="1">
              <a:solidFill>
                <a:srgbClr val="FF0000"/>
              </a:solidFill>
            </a:rPr>
            <a:t>SEMANA  41</a:t>
          </a:r>
        </a:p>
      </xdr:txBody>
    </xdr:sp>
    <xdr:clientData/>
  </xdr:twoCellAnchor>
  <xdr:twoCellAnchor>
    <xdr:from>
      <xdr:col>5</xdr:col>
      <xdr:colOff>567669</xdr:colOff>
      <xdr:row>9</xdr:row>
      <xdr:rowOff>20818</xdr:rowOff>
    </xdr:from>
    <xdr:to>
      <xdr:col>5</xdr:col>
      <xdr:colOff>595680</xdr:colOff>
      <xdr:row>34</xdr:row>
      <xdr:rowOff>129314</xdr:rowOff>
    </xdr:to>
    <xdr:sp macro="" textlink="">
      <xdr:nvSpPr>
        <xdr:cNvPr id="31" name="1 Conector recto"/>
        <xdr:cNvSpPr/>
      </xdr:nvSpPr>
      <xdr:spPr>
        <a:xfrm rot="5400000" flipH="1" flipV="1">
          <a:off x="3256059" y="3674957"/>
          <a:ext cx="4310702" cy="28011"/>
        </a:xfrm>
        <a:prstGeom prst="line">
          <a:avLst/>
        </a:prstGeom>
        <a:noFill/>
        <a:ln w="12700" cap="flat" cmpd="sng" algn="ctr">
          <a:solidFill>
            <a:srgbClr val="FF0000"/>
          </a:solidFill>
          <a:prstDash val="lgDash"/>
        </a:ln>
        <a:effectLst/>
      </xdr:spPr>
      <xdr:style>
        <a:lnRef idx="1">
          <a:schemeClr val="accent1"/>
        </a:lnRef>
        <a:fillRef idx="0">
          <a:schemeClr val="accent1"/>
        </a:fillRef>
        <a:effectRef idx="0">
          <a:schemeClr val="accent1"/>
        </a:effectRef>
        <a:fontRef idx="minor">
          <a:schemeClr val="tx1"/>
        </a:fontRef>
      </xdr:style>
      <xdr:txBody>
        <a:bodyPr wrap="square"/>
        <a:lstStyle/>
        <a:p>
          <a:endParaRPr lang="es-ES"/>
        </a:p>
      </xdr:txBody>
    </xdr:sp>
    <xdr:clientData/>
  </xdr:twoCellAnchor>
  <xdr:twoCellAnchor>
    <xdr:from>
      <xdr:col>7</xdr:col>
      <xdr:colOff>519301</xdr:colOff>
      <xdr:row>9</xdr:row>
      <xdr:rowOff>32342</xdr:rowOff>
    </xdr:from>
    <xdr:to>
      <xdr:col>7</xdr:col>
      <xdr:colOff>542829</xdr:colOff>
      <xdr:row>34</xdr:row>
      <xdr:rowOff>149643</xdr:rowOff>
    </xdr:to>
    <xdr:sp macro="" textlink="">
      <xdr:nvSpPr>
        <xdr:cNvPr id="35" name="1 Conector recto"/>
        <xdr:cNvSpPr/>
      </xdr:nvSpPr>
      <xdr:spPr>
        <a:xfrm rot="5400000" flipH="1" flipV="1">
          <a:off x="5554282" y="3693126"/>
          <a:ext cx="4319507" cy="23528"/>
        </a:xfrm>
        <a:prstGeom prst="line">
          <a:avLst/>
        </a:prstGeom>
        <a:noFill/>
        <a:ln w="12700" cap="flat" cmpd="sng" algn="ctr">
          <a:solidFill>
            <a:srgbClr val="FF0000"/>
          </a:solidFill>
          <a:prstDash val="lgDash"/>
        </a:ln>
        <a:effectLst/>
      </xdr:spPr>
      <xdr:style>
        <a:lnRef idx="1">
          <a:schemeClr val="accent1"/>
        </a:lnRef>
        <a:fillRef idx="0">
          <a:schemeClr val="accent1"/>
        </a:fillRef>
        <a:effectRef idx="0">
          <a:schemeClr val="accent1"/>
        </a:effectRef>
        <a:fontRef idx="minor">
          <a:schemeClr val="tx1"/>
        </a:fontRef>
      </xdr:style>
      <xdr:txBody>
        <a:bodyPr wrap="square"/>
        <a:lstStyle/>
        <a:p>
          <a:endParaRPr lang="es-ES"/>
        </a:p>
      </xdr:txBody>
    </xdr:sp>
    <xdr:clientData/>
  </xdr:twoCellAnchor>
  <xdr:twoCellAnchor>
    <xdr:from>
      <xdr:col>7</xdr:col>
      <xdr:colOff>1107555</xdr:colOff>
      <xdr:row>32</xdr:row>
      <xdr:rowOff>82997</xdr:rowOff>
    </xdr:from>
    <xdr:to>
      <xdr:col>8</xdr:col>
      <xdr:colOff>1119400</xdr:colOff>
      <xdr:row>34</xdr:row>
      <xdr:rowOff>37096</xdr:rowOff>
    </xdr:to>
    <xdr:sp macro="" textlink="">
      <xdr:nvSpPr>
        <xdr:cNvPr id="23" name="1 CuadroTexto"/>
        <xdr:cNvSpPr txBox="1"/>
      </xdr:nvSpPr>
      <xdr:spPr>
        <a:xfrm>
          <a:off x="8290526" y="5461821"/>
          <a:ext cx="1188462" cy="290275"/>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S" sz="1400" b="1">
              <a:solidFill>
                <a:srgbClr val="FF0000"/>
              </a:solidFill>
            </a:rPr>
            <a:t>SEMANA 42</a:t>
          </a:r>
        </a:p>
      </xdr:txBody>
    </xdr:sp>
    <xdr:clientData/>
  </xdr:twoCellAnchor>
  <xdr:twoCellAnchor>
    <xdr:from>
      <xdr:col>9</xdr:col>
      <xdr:colOff>460469</xdr:colOff>
      <xdr:row>9</xdr:row>
      <xdr:rowOff>16654</xdr:rowOff>
    </xdr:from>
    <xdr:to>
      <xdr:col>9</xdr:col>
      <xdr:colOff>488480</xdr:colOff>
      <xdr:row>34</xdr:row>
      <xdr:rowOff>133955</xdr:rowOff>
    </xdr:to>
    <xdr:sp macro="" textlink="">
      <xdr:nvSpPr>
        <xdr:cNvPr id="43" name="1 Conector recto"/>
        <xdr:cNvSpPr/>
      </xdr:nvSpPr>
      <xdr:spPr>
        <a:xfrm rot="5400000" flipH="1" flipV="1">
          <a:off x="7850927" y="3675196"/>
          <a:ext cx="4319507" cy="28011"/>
        </a:xfrm>
        <a:prstGeom prst="line">
          <a:avLst/>
        </a:prstGeom>
        <a:noFill/>
        <a:ln w="12700" cap="flat" cmpd="sng" algn="ctr">
          <a:solidFill>
            <a:srgbClr val="FF0000"/>
          </a:solidFill>
          <a:prstDash val="lgDash"/>
        </a:ln>
        <a:effectLst/>
      </xdr:spPr>
      <xdr:style>
        <a:lnRef idx="1">
          <a:schemeClr val="accent1"/>
        </a:lnRef>
        <a:fillRef idx="0">
          <a:schemeClr val="accent1"/>
        </a:fillRef>
        <a:effectRef idx="0">
          <a:schemeClr val="accent1"/>
        </a:effectRef>
        <a:fontRef idx="minor">
          <a:schemeClr val="tx1"/>
        </a:fontRef>
      </xdr:style>
      <xdr:txBody>
        <a:bodyPr wrap="square"/>
        <a:lstStyle/>
        <a:p>
          <a:endParaRPr lang="es-ES"/>
        </a:p>
      </xdr:txBody>
    </xdr:sp>
    <xdr:clientData/>
  </xdr:twoCellAnchor>
  <xdr:twoCellAnchor>
    <xdr:from>
      <xdr:col>9</xdr:col>
      <xdr:colOff>613937</xdr:colOff>
      <xdr:row>32</xdr:row>
      <xdr:rowOff>100926</xdr:rowOff>
    </xdr:from>
    <xdr:to>
      <xdr:col>10</xdr:col>
      <xdr:colOff>625782</xdr:colOff>
      <xdr:row>34</xdr:row>
      <xdr:rowOff>55025</xdr:rowOff>
    </xdr:to>
    <xdr:sp macro="" textlink="">
      <xdr:nvSpPr>
        <xdr:cNvPr id="41" name="1 CuadroTexto"/>
        <xdr:cNvSpPr txBox="1"/>
      </xdr:nvSpPr>
      <xdr:spPr>
        <a:xfrm>
          <a:off x="10150143" y="5479750"/>
          <a:ext cx="1188463" cy="290275"/>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S" sz="1400" b="1">
              <a:solidFill>
                <a:srgbClr val="FF0000"/>
              </a:solidFill>
            </a:rPr>
            <a:t>SEMANA</a:t>
          </a:r>
          <a:r>
            <a:rPr lang="es-ES" sz="1400" b="1" baseline="0">
              <a:solidFill>
                <a:srgbClr val="FF0000"/>
              </a:solidFill>
            </a:rPr>
            <a:t> 43</a:t>
          </a:r>
          <a:endParaRPr lang="es-ES" sz="1400" b="1">
            <a:solidFill>
              <a:srgbClr val="FF0000"/>
            </a:solidFill>
          </a:endParaRPr>
        </a:p>
      </xdr:txBody>
    </xdr:sp>
    <xdr:clientData/>
  </xdr:twoCellAnchor>
  <xdr:twoCellAnchor>
    <xdr:from>
      <xdr:col>2</xdr:col>
      <xdr:colOff>307890</xdr:colOff>
      <xdr:row>32</xdr:row>
      <xdr:rowOff>118853</xdr:rowOff>
    </xdr:from>
    <xdr:to>
      <xdr:col>3</xdr:col>
      <xdr:colOff>309650</xdr:colOff>
      <xdr:row>34</xdr:row>
      <xdr:rowOff>81757</xdr:rowOff>
    </xdr:to>
    <xdr:sp macro="" textlink="">
      <xdr:nvSpPr>
        <xdr:cNvPr id="67" name="1 CuadroTexto"/>
        <xdr:cNvSpPr txBox="1"/>
      </xdr:nvSpPr>
      <xdr:spPr>
        <a:xfrm>
          <a:off x="1607772" y="5497677"/>
          <a:ext cx="1178378" cy="299080"/>
        </a:xfrm>
        <a:prstGeom prst="rect">
          <a:avLst/>
        </a:prstGeom>
        <a:ln>
          <a:no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S" sz="1400" b="1">
              <a:solidFill>
                <a:srgbClr val="FF0000"/>
              </a:solidFill>
            </a:rPr>
            <a:t>SEMANA 39</a:t>
          </a:r>
        </a:p>
      </xdr:txBody>
    </xdr:sp>
    <xdr:clientData/>
  </xdr:twoCellAnchor>
  <xdr:twoCellAnchor>
    <xdr:from>
      <xdr:col>4</xdr:col>
      <xdr:colOff>367797</xdr:colOff>
      <xdr:row>23</xdr:row>
      <xdr:rowOff>33013</xdr:rowOff>
    </xdr:from>
    <xdr:to>
      <xdr:col>5</xdr:col>
      <xdr:colOff>145677</xdr:colOff>
      <xdr:row>24</xdr:row>
      <xdr:rowOff>100851</xdr:rowOff>
    </xdr:to>
    <xdr:sp macro="" textlink="">
      <xdr:nvSpPr>
        <xdr:cNvPr id="39" name="1 CuadroTexto"/>
        <xdr:cNvSpPr txBox="1"/>
      </xdr:nvSpPr>
      <xdr:spPr>
        <a:xfrm>
          <a:off x="4020915" y="3899042"/>
          <a:ext cx="954497" cy="235927"/>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t>Palmar abre vertederos</a:t>
          </a:r>
        </a:p>
      </xdr:txBody>
    </xdr:sp>
    <xdr:clientData/>
  </xdr:twoCellAnchor>
  <xdr:twoCellAnchor>
    <xdr:from>
      <xdr:col>4</xdr:col>
      <xdr:colOff>638735</xdr:colOff>
      <xdr:row>24</xdr:row>
      <xdr:rowOff>100851</xdr:rowOff>
    </xdr:from>
    <xdr:to>
      <xdr:col>4</xdr:col>
      <xdr:colOff>845046</xdr:colOff>
      <xdr:row>26</xdr:row>
      <xdr:rowOff>134471</xdr:rowOff>
    </xdr:to>
    <xdr:cxnSp macro="">
      <xdr:nvCxnSpPr>
        <xdr:cNvPr id="45" name="44 Conector recto de flecha"/>
        <xdr:cNvCxnSpPr>
          <a:stCxn id="39" idx="2"/>
        </xdr:cNvCxnSpPr>
      </xdr:nvCxnSpPr>
      <xdr:spPr>
        <a:xfrm flipH="1">
          <a:off x="4291853" y="4134969"/>
          <a:ext cx="206311" cy="36979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181266</xdr:colOff>
      <xdr:row>22</xdr:row>
      <xdr:rowOff>87212</xdr:rowOff>
    </xdr:from>
    <xdr:to>
      <xdr:col>3</xdr:col>
      <xdr:colOff>1176617</xdr:colOff>
      <xdr:row>24</xdr:row>
      <xdr:rowOff>160293</xdr:rowOff>
    </xdr:to>
    <xdr:sp macro="" textlink="">
      <xdr:nvSpPr>
        <xdr:cNvPr id="77" name="1 CuadroTexto"/>
        <xdr:cNvSpPr txBox="1"/>
      </xdr:nvSpPr>
      <xdr:spPr>
        <a:xfrm>
          <a:off x="2657766" y="3785153"/>
          <a:ext cx="995351" cy="409258"/>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t>Vertimiento en Terra, Baygorria y Salto</a:t>
          </a:r>
        </a:p>
      </xdr:txBody>
    </xdr:sp>
    <xdr:clientData/>
  </xdr:twoCellAnchor>
  <xdr:twoCellAnchor>
    <xdr:from>
      <xdr:col>4</xdr:col>
      <xdr:colOff>153201</xdr:colOff>
      <xdr:row>14</xdr:row>
      <xdr:rowOff>0</xdr:rowOff>
    </xdr:from>
    <xdr:to>
      <xdr:col>5</xdr:col>
      <xdr:colOff>33617</xdr:colOff>
      <xdr:row>17</xdr:row>
      <xdr:rowOff>67235</xdr:rowOff>
    </xdr:to>
    <xdr:sp macro="" textlink="">
      <xdr:nvSpPr>
        <xdr:cNvPr id="82" name="1 CuadroTexto"/>
        <xdr:cNvSpPr txBox="1"/>
      </xdr:nvSpPr>
      <xdr:spPr>
        <a:xfrm>
          <a:off x="3806319" y="2353235"/>
          <a:ext cx="1057033" cy="571500"/>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t>Se precisó de térmico para suministrar picos de potencia</a:t>
          </a:r>
        </a:p>
      </xdr:txBody>
    </xdr:sp>
    <xdr:clientData/>
  </xdr:twoCellAnchor>
  <xdr:twoCellAnchor>
    <xdr:from>
      <xdr:col>3</xdr:col>
      <xdr:colOff>100679</xdr:colOff>
      <xdr:row>15</xdr:row>
      <xdr:rowOff>168086</xdr:rowOff>
    </xdr:from>
    <xdr:to>
      <xdr:col>3</xdr:col>
      <xdr:colOff>1086971</xdr:colOff>
      <xdr:row>18</xdr:row>
      <xdr:rowOff>112057</xdr:rowOff>
    </xdr:to>
    <xdr:sp macro="" textlink="">
      <xdr:nvSpPr>
        <xdr:cNvPr id="49" name="1 CuadroTexto"/>
        <xdr:cNvSpPr txBox="1"/>
      </xdr:nvSpPr>
      <xdr:spPr>
        <a:xfrm>
          <a:off x="2577179" y="2689410"/>
          <a:ext cx="986292" cy="448235"/>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effectLst/>
              <a:latin typeface="+mn-lt"/>
              <a:ea typeface="+mn-ea"/>
              <a:cs typeface="+mn-cs"/>
            </a:rPr>
            <a:t>Exportación de  excedentes hacia Argentina</a:t>
          </a:r>
          <a:endParaRPr lang="es-ES" sz="600">
            <a:effectLst/>
          </a:endParaRPr>
        </a:p>
      </xdr:txBody>
    </xdr:sp>
    <xdr:clientData/>
  </xdr:twoCellAnchor>
  <xdr:twoCellAnchor>
    <xdr:from>
      <xdr:col>7</xdr:col>
      <xdr:colOff>357244</xdr:colOff>
      <xdr:row>14</xdr:row>
      <xdr:rowOff>1</xdr:rowOff>
    </xdr:from>
    <xdr:to>
      <xdr:col>8</xdr:col>
      <xdr:colOff>56031</xdr:colOff>
      <xdr:row>16</xdr:row>
      <xdr:rowOff>126402</xdr:rowOff>
    </xdr:to>
    <xdr:sp macro="" textlink="">
      <xdr:nvSpPr>
        <xdr:cNvPr id="62" name="1 CuadroTexto"/>
        <xdr:cNvSpPr txBox="1"/>
      </xdr:nvSpPr>
      <xdr:spPr>
        <a:xfrm>
          <a:off x="7540215" y="2353236"/>
          <a:ext cx="875404" cy="462578"/>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t>Gen. APR y AGREKKO por pruebas</a:t>
          </a:r>
        </a:p>
      </xdr:txBody>
    </xdr:sp>
    <xdr:clientData/>
  </xdr:twoCellAnchor>
  <xdr:twoCellAnchor>
    <xdr:from>
      <xdr:col>7</xdr:col>
      <xdr:colOff>720096</xdr:colOff>
      <xdr:row>16</xdr:row>
      <xdr:rowOff>126402</xdr:rowOff>
    </xdr:from>
    <xdr:to>
      <xdr:col>7</xdr:col>
      <xdr:colOff>794946</xdr:colOff>
      <xdr:row>18</xdr:row>
      <xdr:rowOff>34290</xdr:rowOff>
    </xdr:to>
    <xdr:cxnSp macro="">
      <xdr:nvCxnSpPr>
        <xdr:cNvPr id="63" name="62 Conector recto de flecha"/>
        <xdr:cNvCxnSpPr>
          <a:stCxn id="62" idx="2"/>
        </xdr:cNvCxnSpPr>
      </xdr:nvCxnSpPr>
      <xdr:spPr>
        <a:xfrm flipH="1">
          <a:off x="7903067" y="2815814"/>
          <a:ext cx="74850" cy="24406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33617</xdr:colOff>
      <xdr:row>12</xdr:row>
      <xdr:rowOff>100853</xdr:rowOff>
    </xdr:from>
    <xdr:to>
      <xdr:col>11</xdr:col>
      <xdr:colOff>44824</xdr:colOff>
      <xdr:row>14</xdr:row>
      <xdr:rowOff>133496</xdr:rowOff>
    </xdr:to>
    <xdr:sp macro="" textlink="">
      <xdr:nvSpPr>
        <xdr:cNvPr id="66" name="1 CuadroTexto"/>
        <xdr:cNvSpPr txBox="1"/>
      </xdr:nvSpPr>
      <xdr:spPr>
        <a:xfrm>
          <a:off x="10746441" y="2117912"/>
          <a:ext cx="1187824" cy="368819"/>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t>Potencia máxima en el mes (1596 MW)</a:t>
          </a:r>
        </a:p>
      </xdr:txBody>
    </xdr:sp>
    <xdr:clientData/>
  </xdr:twoCellAnchor>
  <xdr:twoCellAnchor>
    <xdr:from>
      <xdr:col>10</xdr:col>
      <xdr:colOff>526679</xdr:colOff>
      <xdr:row>14</xdr:row>
      <xdr:rowOff>133496</xdr:rowOff>
    </xdr:from>
    <xdr:to>
      <xdr:col>10</xdr:col>
      <xdr:colOff>627529</xdr:colOff>
      <xdr:row>18</xdr:row>
      <xdr:rowOff>100853</xdr:rowOff>
    </xdr:to>
    <xdr:cxnSp macro="">
      <xdr:nvCxnSpPr>
        <xdr:cNvPr id="69" name="68 Conector recto de flecha"/>
        <xdr:cNvCxnSpPr>
          <a:stCxn id="66" idx="2"/>
        </xdr:cNvCxnSpPr>
      </xdr:nvCxnSpPr>
      <xdr:spPr>
        <a:xfrm flipH="1">
          <a:off x="11239503" y="2486731"/>
          <a:ext cx="100850" cy="63971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302558</xdr:colOff>
      <xdr:row>108</xdr:row>
      <xdr:rowOff>44823</xdr:rowOff>
    </xdr:from>
    <xdr:to>
      <xdr:col>13</xdr:col>
      <xdr:colOff>233641</xdr:colOff>
      <xdr:row>108</xdr:row>
      <xdr:rowOff>134471</xdr:rowOff>
    </xdr:to>
    <xdr:pic>
      <xdr:nvPicPr>
        <xdr:cNvPr id="47" name="46 Imagen"/>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616" t="21661" b="20576"/>
        <a:stretch/>
      </xdr:blipFill>
      <xdr:spPr bwMode="auto">
        <a:xfrm>
          <a:off x="12191999" y="18220764"/>
          <a:ext cx="2407583" cy="89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1094206</xdr:colOff>
      <xdr:row>21</xdr:row>
      <xdr:rowOff>33618</xdr:rowOff>
    </xdr:from>
    <xdr:to>
      <xdr:col>10</xdr:col>
      <xdr:colOff>885265</xdr:colOff>
      <xdr:row>23</xdr:row>
      <xdr:rowOff>156884</xdr:rowOff>
    </xdr:to>
    <xdr:sp macro="" textlink="">
      <xdr:nvSpPr>
        <xdr:cNvPr id="56" name="1 CuadroTexto"/>
        <xdr:cNvSpPr txBox="1"/>
      </xdr:nvSpPr>
      <xdr:spPr>
        <a:xfrm>
          <a:off x="10630412" y="3563471"/>
          <a:ext cx="967677" cy="459442"/>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t>Demanda diaria máxima del mes</a:t>
          </a:r>
        </a:p>
        <a:p>
          <a:pPr algn="ctr"/>
          <a:r>
            <a:rPr lang="es-ES" sz="900" b="1" baseline="0"/>
            <a:t>(30.065 MW)</a:t>
          </a:r>
        </a:p>
      </xdr:txBody>
    </xdr:sp>
    <xdr:clientData/>
  </xdr:twoCellAnchor>
  <xdr:twoCellAnchor>
    <xdr:from>
      <xdr:col>10</xdr:col>
      <xdr:colOff>156882</xdr:colOff>
      <xdr:row>19</xdr:row>
      <xdr:rowOff>100853</xdr:rowOff>
    </xdr:from>
    <xdr:to>
      <xdr:col>10</xdr:col>
      <xdr:colOff>401427</xdr:colOff>
      <xdr:row>21</xdr:row>
      <xdr:rowOff>33618</xdr:rowOff>
    </xdr:to>
    <xdr:cxnSp macro="">
      <xdr:nvCxnSpPr>
        <xdr:cNvPr id="64" name="63 Conector recto de flecha"/>
        <xdr:cNvCxnSpPr>
          <a:stCxn id="56" idx="0"/>
        </xdr:cNvCxnSpPr>
      </xdr:nvCxnSpPr>
      <xdr:spPr>
        <a:xfrm flipH="1" flipV="1">
          <a:off x="10869706" y="3294529"/>
          <a:ext cx="244545" cy="26894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526678</xdr:colOff>
      <xdr:row>17</xdr:row>
      <xdr:rowOff>67235</xdr:rowOff>
    </xdr:from>
    <xdr:to>
      <xdr:col>4</xdr:col>
      <xdr:colOff>681718</xdr:colOff>
      <xdr:row>20</xdr:row>
      <xdr:rowOff>0</xdr:rowOff>
    </xdr:to>
    <xdr:cxnSp macro="">
      <xdr:nvCxnSpPr>
        <xdr:cNvPr id="68" name="67 Conector recto de flecha"/>
        <xdr:cNvCxnSpPr>
          <a:stCxn id="82" idx="2"/>
        </xdr:cNvCxnSpPr>
      </xdr:nvCxnSpPr>
      <xdr:spPr>
        <a:xfrm flipH="1">
          <a:off x="4179796" y="2924735"/>
          <a:ext cx="155040" cy="43703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712521</xdr:colOff>
      <xdr:row>17</xdr:row>
      <xdr:rowOff>6722</xdr:rowOff>
    </xdr:from>
    <xdr:to>
      <xdr:col>6</xdr:col>
      <xdr:colOff>522195</xdr:colOff>
      <xdr:row>19</xdr:row>
      <xdr:rowOff>118781</xdr:rowOff>
    </xdr:to>
    <xdr:sp macro="" textlink="">
      <xdr:nvSpPr>
        <xdr:cNvPr id="70" name="1 CuadroTexto"/>
        <xdr:cNvSpPr txBox="1"/>
      </xdr:nvSpPr>
      <xdr:spPr>
        <a:xfrm>
          <a:off x="5542256" y="2864222"/>
          <a:ext cx="986292" cy="448235"/>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effectLst/>
              <a:latin typeface="+mn-lt"/>
              <a:ea typeface="+mn-ea"/>
              <a:cs typeface="+mn-cs"/>
            </a:rPr>
            <a:t>Exportación de  excedentes hacia Argentina</a:t>
          </a:r>
          <a:endParaRPr lang="es-ES" sz="600">
            <a:effectLst/>
          </a:endParaRPr>
        </a:p>
      </xdr:txBody>
    </xdr:sp>
    <xdr:clientData/>
  </xdr:twoCellAnchor>
  <xdr:twoCellAnchor>
    <xdr:from>
      <xdr:col>8</xdr:col>
      <xdr:colOff>976979</xdr:colOff>
      <xdr:row>15</xdr:row>
      <xdr:rowOff>114298</xdr:rowOff>
    </xdr:from>
    <xdr:to>
      <xdr:col>9</xdr:col>
      <xdr:colOff>786653</xdr:colOff>
      <xdr:row>18</xdr:row>
      <xdr:rowOff>58269</xdr:rowOff>
    </xdr:to>
    <xdr:sp macro="" textlink="">
      <xdr:nvSpPr>
        <xdr:cNvPr id="71" name="1 CuadroTexto"/>
        <xdr:cNvSpPr txBox="1"/>
      </xdr:nvSpPr>
      <xdr:spPr>
        <a:xfrm>
          <a:off x="9336567" y="2635622"/>
          <a:ext cx="986292" cy="448235"/>
        </a:xfrm>
        <a:prstGeom prst="rect">
          <a:avLst/>
        </a:prstGeom>
        <a:solidFill>
          <a:schemeClr val="bg1"/>
        </a:solidFill>
        <a:ln>
          <a:solidFill>
            <a:sysClr val="windowText" lastClr="000000"/>
          </a:solidFill>
        </a:ln>
      </xdr:spPr>
      <xdr:txBody>
        <a:bodyPr wrap="square"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s-ES" sz="900" b="1" baseline="0">
              <a:effectLst/>
              <a:latin typeface="+mn-lt"/>
              <a:ea typeface="+mn-ea"/>
              <a:cs typeface="+mn-cs"/>
            </a:rPr>
            <a:t>Exportación de  excedentes hacia Argentina</a:t>
          </a:r>
          <a:endParaRPr lang="es-ES" sz="600">
            <a:effectLst/>
          </a:endParaRPr>
        </a:p>
      </xdr:txBody>
    </xdr:sp>
    <xdr:clientData/>
  </xdr:twoCellAnchor>
  <xdr:twoCellAnchor>
    <xdr:from>
      <xdr:col>11</xdr:col>
      <xdr:colOff>377568</xdr:colOff>
      <xdr:row>9</xdr:row>
      <xdr:rowOff>23376</xdr:rowOff>
    </xdr:from>
    <xdr:to>
      <xdr:col>11</xdr:col>
      <xdr:colOff>405579</xdr:colOff>
      <xdr:row>34</xdr:row>
      <xdr:rowOff>140677</xdr:rowOff>
    </xdr:to>
    <xdr:sp macro="" textlink="">
      <xdr:nvSpPr>
        <xdr:cNvPr id="72" name="1 Conector recto"/>
        <xdr:cNvSpPr/>
      </xdr:nvSpPr>
      <xdr:spPr>
        <a:xfrm rot="5400000" flipH="1" flipV="1">
          <a:off x="10121261" y="3681918"/>
          <a:ext cx="4319507" cy="28011"/>
        </a:xfrm>
        <a:prstGeom prst="line">
          <a:avLst/>
        </a:prstGeom>
        <a:noFill/>
        <a:ln w="12700" cap="flat" cmpd="sng" algn="ctr">
          <a:solidFill>
            <a:srgbClr val="FF0000"/>
          </a:solidFill>
          <a:prstDash val="lgDash"/>
        </a:ln>
        <a:effectLst/>
      </xdr:spPr>
      <xdr:style>
        <a:lnRef idx="1">
          <a:schemeClr val="accent1"/>
        </a:lnRef>
        <a:fillRef idx="0">
          <a:schemeClr val="accent1"/>
        </a:fillRef>
        <a:effectRef idx="0">
          <a:schemeClr val="accent1"/>
        </a:effectRef>
        <a:fontRef idx="minor">
          <a:schemeClr val="tx1"/>
        </a:fontRef>
      </xdr:style>
      <xdr:txBody>
        <a:bodyPr wrap="square"/>
        <a:lstStyle/>
        <a:p>
          <a:endParaRPr lang="es-E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57</xdr:row>
          <xdr:rowOff>0</xdr:rowOff>
        </xdr:from>
        <xdr:to>
          <xdr:col>11</xdr:col>
          <xdr:colOff>914400</xdr:colOff>
          <xdr:row>60</xdr:row>
          <xdr:rowOff>266700</xdr:rowOff>
        </xdr:to>
        <xdr:sp macro="" textlink="">
          <xdr:nvSpPr>
            <xdr:cNvPr id="43963404" name="Control 12" hidden="1">
              <a:extLst>
                <a:ext uri="{63B3BB69-23CF-44E3-9099-C40C66FF867C}">
                  <a14:compatExt spid="_x0000_s43963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11</xdr:col>
          <xdr:colOff>914400</xdr:colOff>
          <xdr:row>61</xdr:row>
          <xdr:rowOff>104775</xdr:rowOff>
        </xdr:to>
        <xdr:sp macro="" textlink="">
          <xdr:nvSpPr>
            <xdr:cNvPr id="43963405" name="Control 13" hidden="1">
              <a:extLst>
                <a:ext uri="{63B3BB69-23CF-44E3-9099-C40C66FF867C}">
                  <a14:compatExt spid="_x0000_s43963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914400</xdr:colOff>
          <xdr:row>62</xdr:row>
          <xdr:rowOff>104775</xdr:rowOff>
        </xdr:to>
        <xdr:sp macro="" textlink="">
          <xdr:nvSpPr>
            <xdr:cNvPr id="43963406" name="Control 14" hidden="1">
              <a:extLst>
                <a:ext uri="{63B3BB69-23CF-44E3-9099-C40C66FF867C}">
                  <a14:compatExt spid="_x0000_s43963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xdr:row>
          <xdr:rowOff>0</xdr:rowOff>
        </xdr:from>
        <xdr:to>
          <xdr:col>11</xdr:col>
          <xdr:colOff>914400</xdr:colOff>
          <xdr:row>60</xdr:row>
          <xdr:rowOff>266700</xdr:rowOff>
        </xdr:to>
        <xdr:sp macro="" textlink="">
          <xdr:nvSpPr>
            <xdr:cNvPr id="43963407" name="Control 15" hidden="1">
              <a:extLst>
                <a:ext uri="{63B3BB69-23CF-44E3-9099-C40C66FF867C}">
                  <a14:compatExt spid="_x0000_s43963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11</xdr:col>
          <xdr:colOff>914400</xdr:colOff>
          <xdr:row>61</xdr:row>
          <xdr:rowOff>104775</xdr:rowOff>
        </xdr:to>
        <xdr:sp macro="" textlink="">
          <xdr:nvSpPr>
            <xdr:cNvPr id="43963408" name="Control 16" hidden="1">
              <a:extLst>
                <a:ext uri="{63B3BB69-23CF-44E3-9099-C40C66FF867C}">
                  <a14:compatExt spid="_x0000_s43963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914400</xdr:colOff>
          <xdr:row>62</xdr:row>
          <xdr:rowOff>104775</xdr:rowOff>
        </xdr:to>
        <xdr:sp macro="" textlink="">
          <xdr:nvSpPr>
            <xdr:cNvPr id="43963409" name="Control 17" hidden="1">
              <a:extLst>
                <a:ext uri="{63B3BB69-23CF-44E3-9099-C40C66FF867C}">
                  <a14:compatExt spid="_x0000_s43963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914400</xdr:colOff>
          <xdr:row>62</xdr:row>
          <xdr:rowOff>266700</xdr:rowOff>
        </xdr:to>
        <xdr:sp macro="" textlink="">
          <xdr:nvSpPr>
            <xdr:cNvPr id="43963410" name="Control 18" hidden="1">
              <a:extLst>
                <a:ext uri="{63B3BB69-23CF-44E3-9099-C40C66FF867C}">
                  <a14:compatExt spid="_x0000_s43963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914400</xdr:colOff>
          <xdr:row>68</xdr:row>
          <xdr:rowOff>104775</xdr:rowOff>
        </xdr:to>
        <xdr:sp macro="" textlink="">
          <xdr:nvSpPr>
            <xdr:cNvPr id="43963411" name="Control 19" hidden="1">
              <a:extLst>
                <a:ext uri="{63B3BB69-23CF-44E3-9099-C40C66FF867C}">
                  <a14:compatExt spid="_x0000_s43963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11</xdr:col>
          <xdr:colOff>914400</xdr:colOff>
          <xdr:row>69</xdr:row>
          <xdr:rowOff>104775</xdr:rowOff>
        </xdr:to>
        <xdr:sp macro="" textlink="">
          <xdr:nvSpPr>
            <xdr:cNvPr id="43963412" name="Control 20" hidden="1">
              <a:extLst>
                <a:ext uri="{63B3BB69-23CF-44E3-9099-C40C66FF867C}">
                  <a14:compatExt spid="_x0000_s4396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11</xdr:col>
          <xdr:colOff>914400</xdr:colOff>
          <xdr:row>70</xdr:row>
          <xdr:rowOff>104775</xdr:rowOff>
        </xdr:to>
        <xdr:sp macro="" textlink="">
          <xdr:nvSpPr>
            <xdr:cNvPr id="43963413" name="Control 21" hidden="1">
              <a:extLst>
                <a:ext uri="{63B3BB69-23CF-44E3-9099-C40C66FF867C}">
                  <a14:compatExt spid="_x0000_s43963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11</xdr:col>
          <xdr:colOff>914400</xdr:colOff>
          <xdr:row>71</xdr:row>
          <xdr:rowOff>104775</xdr:rowOff>
        </xdr:to>
        <xdr:sp macro="" textlink="">
          <xdr:nvSpPr>
            <xdr:cNvPr id="43963414" name="Control 22" hidden="1">
              <a:extLst>
                <a:ext uri="{63B3BB69-23CF-44E3-9099-C40C66FF867C}">
                  <a14:compatExt spid="_x0000_s43963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xdr:row>
          <xdr:rowOff>0</xdr:rowOff>
        </xdr:from>
        <xdr:to>
          <xdr:col>11</xdr:col>
          <xdr:colOff>914400</xdr:colOff>
          <xdr:row>60</xdr:row>
          <xdr:rowOff>266700</xdr:rowOff>
        </xdr:to>
        <xdr:sp macro="" textlink="">
          <xdr:nvSpPr>
            <xdr:cNvPr id="43963415" name="Control 23" hidden="1">
              <a:extLst>
                <a:ext uri="{63B3BB69-23CF-44E3-9099-C40C66FF867C}">
                  <a14:compatExt spid="_x0000_s43963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11</xdr:col>
          <xdr:colOff>914400</xdr:colOff>
          <xdr:row>61</xdr:row>
          <xdr:rowOff>104775</xdr:rowOff>
        </xdr:to>
        <xdr:sp macro="" textlink="">
          <xdr:nvSpPr>
            <xdr:cNvPr id="43963416" name="Control 24" hidden="1">
              <a:extLst>
                <a:ext uri="{63B3BB69-23CF-44E3-9099-C40C66FF867C}">
                  <a14:compatExt spid="_x0000_s43963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11</xdr:col>
          <xdr:colOff>914400</xdr:colOff>
          <xdr:row>62</xdr:row>
          <xdr:rowOff>104775</xdr:rowOff>
        </xdr:to>
        <xdr:sp macro="" textlink="">
          <xdr:nvSpPr>
            <xdr:cNvPr id="43963417" name="Control 25" hidden="1">
              <a:extLst>
                <a:ext uri="{63B3BB69-23CF-44E3-9099-C40C66FF867C}">
                  <a14:compatExt spid="_x0000_s43963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11</xdr:col>
          <xdr:colOff>914400</xdr:colOff>
          <xdr:row>62</xdr:row>
          <xdr:rowOff>266700</xdr:rowOff>
        </xdr:to>
        <xdr:sp macro="" textlink="">
          <xdr:nvSpPr>
            <xdr:cNvPr id="43963418" name="Control 26" hidden="1">
              <a:extLst>
                <a:ext uri="{63B3BB69-23CF-44E3-9099-C40C66FF867C}">
                  <a14:compatExt spid="_x0000_s43963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348</xdr:row>
          <xdr:rowOff>95810</xdr:rowOff>
        </xdr:from>
        <xdr:to>
          <xdr:col>11</xdr:col>
          <xdr:colOff>164726</xdr:colOff>
          <xdr:row>349</xdr:row>
          <xdr:rowOff>72278</xdr:rowOff>
        </xdr:to>
        <xdr:sp macro="" textlink="">
          <xdr:nvSpPr>
            <xdr:cNvPr id="43963419" name="Control 27" hidden="1">
              <a:extLst>
                <a:ext uri="{63B3BB69-23CF-44E3-9099-C40C66FF867C}">
                  <a14:compatExt spid="_x0000_s43963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354</xdr:row>
          <xdr:rowOff>135591</xdr:rowOff>
        </xdr:from>
        <xdr:to>
          <xdr:col>11</xdr:col>
          <xdr:colOff>164726</xdr:colOff>
          <xdr:row>355</xdr:row>
          <xdr:rowOff>112059</xdr:rowOff>
        </xdr:to>
        <xdr:sp macro="" textlink="">
          <xdr:nvSpPr>
            <xdr:cNvPr id="43963420" name="Control 28" hidden="1">
              <a:extLst>
                <a:ext uri="{63B3BB69-23CF-44E3-9099-C40C66FF867C}">
                  <a14:compatExt spid="_x0000_s43963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360</xdr:row>
          <xdr:rowOff>146797</xdr:rowOff>
        </xdr:from>
        <xdr:to>
          <xdr:col>11</xdr:col>
          <xdr:colOff>164726</xdr:colOff>
          <xdr:row>361</xdr:row>
          <xdr:rowOff>123265</xdr:rowOff>
        </xdr:to>
        <xdr:sp macro="" textlink="">
          <xdr:nvSpPr>
            <xdr:cNvPr id="43963421" name="Control 29" hidden="1">
              <a:extLst>
                <a:ext uri="{63B3BB69-23CF-44E3-9099-C40C66FF867C}">
                  <a14:compatExt spid="_x0000_s43963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367</xdr:row>
          <xdr:rowOff>20171</xdr:rowOff>
        </xdr:from>
        <xdr:to>
          <xdr:col>11</xdr:col>
          <xdr:colOff>164726</xdr:colOff>
          <xdr:row>367</xdr:row>
          <xdr:rowOff>153521</xdr:rowOff>
        </xdr:to>
        <xdr:sp macro="" textlink="">
          <xdr:nvSpPr>
            <xdr:cNvPr id="43963422" name="Control 30" hidden="1">
              <a:extLst>
                <a:ext uri="{63B3BB69-23CF-44E3-9099-C40C66FF867C}">
                  <a14:compatExt spid="_x0000_s43963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348</xdr:row>
          <xdr:rowOff>95810</xdr:rowOff>
        </xdr:from>
        <xdr:to>
          <xdr:col>11</xdr:col>
          <xdr:colOff>164726</xdr:colOff>
          <xdr:row>349</xdr:row>
          <xdr:rowOff>72278</xdr:rowOff>
        </xdr:to>
        <xdr:sp macro="" textlink="">
          <xdr:nvSpPr>
            <xdr:cNvPr id="43963423" name="Control 31" hidden="1">
              <a:extLst>
                <a:ext uri="{63B3BB69-23CF-44E3-9099-C40C66FF867C}">
                  <a14:compatExt spid="_x0000_s43963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354</xdr:row>
          <xdr:rowOff>135591</xdr:rowOff>
        </xdr:from>
        <xdr:to>
          <xdr:col>11</xdr:col>
          <xdr:colOff>164726</xdr:colOff>
          <xdr:row>355</xdr:row>
          <xdr:rowOff>112059</xdr:rowOff>
        </xdr:to>
        <xdr:sp macro="" textlink="">
          <xdr:nvSpPr>
            <xdr:cNvPr id="43963424" name="Control 32" hidden="1">
              <a:extLst>
                <a:ext uri="{63B3BB69-23CF-44E3-9099-C40C66FF867C}">
                  <a14:compatExt spid="_x0000_s43963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360</xdr:row>
          <xdr:rowOff>146797</xdr:rowOff>
        </xdr:from>
        <xdr:to>
          <xdr:col>11</xdr:col>
          <xdr:colOff>164726</xdr:colOff>
          <xdr:row>361</xdr:row>
          <xdr:rowOff>123265</xdr:rowOff>
        </xdr:to>
        <xdr:sp macro="" textlink="">
          <xdr:nvSpPr>
            <xdr:cNvPr id="43963425" name="Control 33" hidden="1">
              <a:extLst>
                <a:ext uri="{63B3BB69-23CF-44E3-9099-C40C66FF867C}">
                  <a14:compatExt spid="_x0000_s43963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367</xdr:row>
          <xdr:rowOff>20171</xdr:rowOff>
        </xdr:from>
        <xdr:to>
          <xdr:col>11</xdr:col>
          <xdr:colOff>164726</xdr:colOff>
          <xdr:row>367</xdr:row>
          <xdr:rowOff>153521</xdr:rowOff>
        </xdr:to>
        <xdr:sp macro="" textlink="">
          <xdr:nvSpPr>
            <xdr:cNvPr id="43963426" name="Control 34" hidden="1">
              <a:extLst>
                <a:ext uri="{63B3BB69-23CF-44E3-9099-C40C66FF867C}">
                  <a14:compatExt spid="_x0000_s43963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348</xdr:row>
          <xdr:rowOff>95810</xdr:rowOff>
        </xdr:from>
        <xdr:to>
          <xdr:col>11</xdr:col>
          <xdr:colOff>164726</xdr:colOff>
          <xdr:row>349</xdr:row>
          <xdr:rowOff>72278</xdr:rowOff>
        </xdr:to>
        <xdr:sp macro="" textlink="">
          <xdr:nvSpPr>
            <xdr:cNvPr id="43963427" name="Control 35" hidden="1">
              <a:extLst>
                <a:ext uri="{63B3BB69-23CF-44E3-9099-C40C66FF867C}">
                  <a14:compatExt spid="_x0000_s43963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354</xdr:row>
          <xdr:rowOff>135591</xdr:rowOff>
        </xdr:from>
        <xdr:to>
          <xdr:col>11</xdr:col>
          <xdr:colOff>164726</xdr:colOff>
          <xdr:row>355</xdr:row>
          <xdr:rowOff>112059</xdr:rowOff>
        </xdr:to>
        <xdr:sp macro="" textlink="">
          <xdr:nvSpPr>
            <xdr:cNvPr id="43963428" name="Control 36" hidden="1">
              <a:extLst>
                <a:ext uri="{63B3BB69-23CF-44E3-9099-C40C66FF867C}">
                  <a14:compatExt spid="_x0000_s43963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360</xdr:row>
          <xdr:rowOff>146797</xdr:rowOff>
        </xdr:from>
        <xdr:to>
          <xdr:col>11</xdr:col>
          <xdr:colOff>164726</xdr:colOff>
          <xdr:row>361</xdr:row>
          <xdr:rowOff>123265</xdr:rowOff>
        </xdr:to>
        <xdr:sp macro="" textlink="">
          <xdr:nvSpPr>
            <xdr:cNvPr id="43963429" name="Control 37" hidden="1">
              <a:extLst>
                <a:ext uri="{63B3BB69-23CF-44E3-9099-C40C66FF867C}">
                  <a14:compatExt spid="_x0000_s43963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367</xdr:row>
          <xdr:rowOff>20171</xdr:rowOff>
        </xdr:from>
        <xdr:to>
          <xdr:col>11</xdr:col>
          <xdr:colOff>164726</xdr:colOff>
          <xdr:row>367</xdr:row>
          <xdr:rowOff>153521</xdr:rowOff>
        </xdr:to>
        <xdr:sp macro="" textlink="">
          <xdr:nvSpPr>
            <xdr:cNvPr id="43963430" name="Control 38" hidden="1">
              <a:extLst>
                <a:ext uri="{63B3BB69-23CF-44E3-9099-C40C66FF867C}">
                  <a14:compatExt spid="_x0000_s43963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348</xdr:row>
          <xdr:rowOff>95810</xdr:rowOff>
        </xdr:from>
        <xdr:to>
          <xdr:col>11</xdr:col>
          <xdr:colOff>164726</xdr:colOff>
          <xdr:row>349</xdr:row>
          <xdr:rowOff>72278</xdr:rowOff>
        </xdr:to>
        <xdr:sp macro="" textlink="">
          <xdr:nvSpPr>
            <xdr:cNvPr id="43963431" name="Control 39" hidden="1">
              <a:extLst>
                <a:ext uri="{63B3BB69-23CF-44E3-9099-C40C66FF867C}">
                  <a14:compatExt spid="_x0000_s43963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354</xdr:row>
          <xdr:rowOff>135591</xdr:rowOff>
        </xdr:from>
        <xdr:to>
          <xdr:col>11</xdr:col>
          <xdr:colOff>164726</xdr:colOff>
          <xdr:row>355</xdr:row>
          <xdr:rowOff>112059</xdr:rowOff>
        </xdr:to>
        <xdr:sp macro="" textlink="">
          <xdr:nvSpPr>
            <xdr:cNvPr id="43963432" name="Control 40" hidden="1">
              <a:extLst>
                <a:ext uri="{63B3BB69-23CF-44E3-9099-C40C66FF867C}">
                  <a14:compatExt spid="_x0000_s43963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360</xdr:row>
          <xdr:rowOff>146797</xdr:rowOff>
        </xdr:from>
        <xdr:to>
          <xdr:col>11</xdr:col>
          <xdr:colOff>164726</xdr:colOff>
          <xdr:row>361</xdr:row>
          <xdr:rowOff>123265</xdr:rowOff>
        </xdr:to>
        <xdr:sp macro="" textlink="">
          <xdr:nvSpPr>
            <xdr:cNvPr id="43963433" name="Control 41" hidden="1">
              <a:extLst>
                <a:ext uri="{63B3BB69-23CF-44E3-9099-C40C66FF867C}">
                  <a14:compatExt spid="_x0000_s43963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367</xdr:row>
          <xdr:rowOff>20171</xdr:rowOff>
        </xdr:from>
        <xdr:to>
          <xdr:col>11</xdr:col>
          <xdr:colOff>164726</xdr:colOff>
          <xdr:row>367</xdr:row>
          <xdr:rowOff>153521</xdr:rowOff>
        </xdr:to>
        <xdr:sp macro="" textlink="">
          <xdr:nvSpPr>
            <xdr:cNvPr id="43963434" name="Control 42" hidden="1">
              <a:extLst>
                <a:ext uri="{63B3BB69-23CF-44E3-9099-C40C66FF867C}">
                  <a14:compatExt spid="_x0000_s43963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343</xdr:row>
          <xdr:rowOff>156322</xdr:rowOff>
        </xdr:from>
        <xdr:to>
          <xdr:col>11</xdr:col>
          <xdr:colOff>164726</xdr:colOff>
          <xdr:row>344</xdr:row>
          <xdr:rowOff>132790</xdr:rowOff>
        </xdr:to>
        <xdr:sp macro="" textlink="">
          <xdr:nvSpPr>
            <xdr:cNvPr id="43963435" name="Control 43" hidden="1">
              <a:extLst>
                <a:ext uri="{63B3BB69-23CF-44E3-9099-C40C66FF867C}">
                  <a14:compatExt spid="_x0000_s43963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348</xdr:row>
          <xdr:rowOff>95810</xdr:rowOff>
        </xdr:from>
        <xdr:to>
          <xdr:col>11</xdr:col>
          <xdr:colOff>164726</xdr:colOff>
          <xdr:row>349</xdr:row>
          <xdr:rowOff>72278</xdr:rowOff>
        </xdr:to>
        <xdr:sp macro="" textlink="">
          <xdr:nvSpPr>
            <xdr:cNvPr id="43963436" name="Control 44" hidden="1">
              <a:extLst>
                <a:ext uri="{63B3BB69-23CF-44E3-9099-C40C66FF867C}">
                  <a14:compatExt spid="_x0000_s43963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354</xdr:row>
          <xdr:rowOff>135591</xdr:rowOff>
        </xdr:from>
        <xdr:to>
          <xdr:col>11</xdr:col>
          <xdr:colOff>164726</xdr:colOff>
          <xdr:row>355</xdr:row>
          <xdr:rowOff>112059</xdr:rowOff>
        </xdr:to>
        <xdr:sp macro="" textlink="">
          <xdr:nvSpPr>
            <xdr:cNvPr id="43963437" name="Control 45" hidden="1">
              <a:extLst>
                <a:ext uri="{63B3BB69-23CF-44E3-9099-C40C66FF867C}">
                  <a14:compatExt spid="_x0000_s43963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360</xdr:row>
          <xdr:rowOff>146797</xdr:rowOff>
        </xdr:from>
        <xdr:to>
          <xdr:col>11</xdr:col>
          <xdr:colOff>164726</xdr:colOff>
          <xdr:row>361</xdr:row>
          <xdr:rowOff>123265</xdr:rowOff>
        </xdr:to>
        <xdr:sp macro="" textlink="">
          <xdr:nvSpPr>
            <xdr:cNvPr id="43963438" name="Control 46" hidden="1">
              <a:extLst>
                <a:ext uri="{63B3BB69-23CF-44E3-9099-C40C66FF867C}">
                  <a14:compatExt spid="_x0000_s4396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373</xdr:row>
          <xdr:rowOff>2801</xdr:rowOff>
        </xdr:from>
        <xdr:to>
          <xdr:col>11</xdr:col>
          <xdr:colOff>164726</xdr:colOff>
          <xdr:row>373</xdr:row>
          <xdr:rowOff>136151</xdr:rowOff>
        </xdr:to>
        <xdr:sp macro="" textlink="">
          <xdr:nvSpPr>
            <xdr:cNvPr id="43963439" name="Control 47" hidden="1">
              <a:extLst>
                <a:ext uri="{63B3BB69-23CF-44E3-9099-C40C66FF867C}">
                  <a14:compatExt spid="_x0000_s43963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378</xdr:row>
          <xdr:rowOff>132790</xdr:rowOff>
        </xdr:from>
        <xdr:to>
          <xdr:col>11</xdr:col>
          <xdr:colOff>164726</xdr:colOff>
          <xdr:row>379</xdr:row>
          <xdr:rowOff>109257</xdr:rowOff>
        </xdr:to>
        <xdr:sp macro="" textlink="">
          <xdr:nvSpPr>
            <xdr:cNvPr id="43963440" name="Control 48" hidden="1">
              <a:extLst>
                <a:ext uri="{63B3BB69-23CF-44E3-9099-C40C66FF867C}">
                  <a14:compatExt spid="_x0000_s43963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385</xdr:row>
          <xdr:rowOff>34738</xdr:rowOff>
        </xdr:from>
        <xdr:to>
          <xdr:col>11</xdr:col>
          <xdr:colOff>164726</xdr:colOff>
          <xdr:row>386</xdr:row>
          <xdr:rowOff>11206</xdr:rowOff>
        </xdr:to>
        <xdr:sp macro="" textlink="">
          <xdr:nvSpPr>
            <xdr:cNvPr id="43963441" name="Control 49" hidden="1">
              <a:extLst>
                <a:ext uri="{63B3BB69-23CF-44E3-9099-C40C66FF867C}">
                  <a14:compatExt spid="_x0000_s43963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31376</xdr:colOff>
          <xdr:row>390</xdr:row>
          <xdr:rowOff>98051</xdr:rowOff>
        </xdr:from>
        <xdr:to>
          <xdr:col>11</xdr:col>
          <xdr:colOff>164726</xdr:colOff>
          <xdr:row>391</xdr:row>
          <xdr:rowOff>74519</xdr:rowOff>
        </xdr:to>
        <xdr:sp macro="" textlink="">
          <xdr:nvSpPr>
            <xdr:cNvPr id="43963442" name="Control 50" hidden="1">
              <a:extLst>
                <a:ext uri="{63B3BB69-23CF-44E3-9099-C40C66FF867C}">
                  <a14:compatExt spid="_x0000_s43963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246</xdr:row>
          <xdr:rowOff>124385</xdr:rowOff>
        </xdr:from>
        <xdr:to>
          <xdr:col>11</xdr:col>
          <xdr:colOff>136151</xdr:colOff>
          <xdr:row>247</xdr:row>
          <xdr:rowOff>100853</xdr:rowOff>
        </xdr:to>
        <xdr:sp macro="" textlink="">
          <xdr:nvSpPr>
            <xdr:cNvPr id="43963447" name="Control 55" hidden="1">
              <a:extLst>
                <a:ext uri="{63B3BB69-23CF-44E3-9099-C40C66FF867C}">
                  <a14:compatExt spid="_x0000_s43963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251</xdr:row>
          <xdr:rowOff>92449</xdr:rowOff>
        </xdr:from>
        <xdr:to>
          <xdr:col>11</xdr:col>
          <xdr:colOff>136151</xdr:colOff>
          <xdr:row>252</xdr:row>
          <xdr:rowOff>68916</xdr:rowOff>
        </xdr:to>
        <xdr:sp macro="" textlink="">
          <xdr:nvSpPr>
            <xdr:cNvPr id="43963448" name="Control 56" hidden="1">
              <a:extLst>
                <a:ext uri="{63B3BB69-23CF-44E3-9099-C40C66FF867C}">
                  <a14:compatExt spid="_x0000_s43963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254</xdr:row>
          <xdr:rowOff>98051</xdr:rowOff>
        </xdr:from>
        <xdr:to>
          <xdr:col>11</xdr:col>
          <xdr:colOff>136151</xdr:colOff>
          <xdr:row>255</xdr:row>
          <xdr:rowOff>74519</xdr:rowOff>
        </xdr:to>
        <xdr:sp macro="" textlink="">
          <xdr:nvSpPr>
            <xdr:cNvPr id="43963449" name="Control 57" hidden="1">
              <a:extLst>
                <a:ext uri="{63B3BB69-23CF-44E3-9099-C40C66FF867C}">
                  <a14:compatExt spid="_x0000_s43963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259</xdr:row>
          <xdr:rowOff>8965</xdr:rowOff>
        </xdr:from>
        <xdr:to>
          <xdr:col>11</xdr:col>
          <xdr:colOff>136151</xdr:colOff>
          <xdr:row>259</xdr:row>
          <xdr:rowOff>142315</xdr:rowOff>
        </xdr:to>
        <xdr:sp macro="" textlink="">
          <xdr:nvSpPr>
            <xdr:cNvPr id="43963450" name="Control 58" hidden="1">
              <a:extLst>
                <a:ext uri="{63B3BB69-23CF-44E3-9099-C40C66FF867C}">
                  <a14:compatExt spid="_x0000_s43963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760879</xdr:colOff>
          <xdr:row>205</xdr:row>
          <xdr:rowOff>77881</xdr:rowOff>
        </xdr:from>
        <xdr:to>
          <xdr:col>23</xdr:col>
          <xdr:colOff>132229</xdr:colOff>
          <xdr:row>206</xdr:row>
          <xdr:rowOff>20731</xdr:rowOff>
        </xdr:to>
        <xdr:sp macro="" textlink="">
          <xdr:nvSpPr>
            <xdr:cNvPr id="43963459" name="Control 67" hidden="1">
              <a:extLst>
                <a:ext uri="{63B3BB69-23CF-44E3-9099-C40C66FF867C}">
                  <a14:compatExt spid="_x0000_s43963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760879</xdr:colOff>
          <xdr:row>210</xdr:row>
          <xdr:rowOff>96931</xdr:rowOff>
        </xdr:from>
        <xdr:to>
          <xdr:col>23</xdr:col>
          <xdr:colOff>132229</xdr:colOff>
          <xdr:row>211</xdr:row>
          <xdr:rowOff>39781</xdr:rowOff>
        </xdr:to>
        <xdr:sp macro="" textlink="">
          <xdr:nvSpPr>
            <xdr:cNvPr id="43963460" name="Control 68" hidden="1">
              <a:extLst>
                <a:ext uri="{63B3BB69-23CF-44E3-9099-C40C66FF867C}">
                  <a14:compatExt spid="_x0000_s43963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760879</xdr:colOff>
          <xdr:row>215</xdr:row>
          <xdr:rowOff>106456</xdr:rowOff>
        </xdr:from>
        <xdr:to>
          <xdr:col>23</xdr:col>
          <xdr:colOff>132229</xdr:colOff>
          <xdr:row>216</xdr:row>
          <xdr:rowOff>49306</xdr:rowOff>
        </xdr:to>
        <xdr:sp macro="" textlink="">
          <xdr:nvSpPr>
            <xdr:cNvPr id="43963461" name="Control 69" hidden="1">
              <a:extLst>
                <a:ext uri="{63B3BB69-23CF-44E3-9099-C40C66FF867C}">
                  <a14:compatExt spid="_x0000_s43963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760879</xdr:colOff>
          <xdr:row>221</xdr:row>
          <xdr:rowOff>64994</xdr:rowOff>
        </xdr:from>
        <xdr:to>
          <xdr:col>23</xdr:col>
          <xdr:colOff>132229</xdr:colOff>
          <xdr:row>222</xdr:row>
          <xdr:rowOff>41462</xdr:rowOff>
        </xdr:to>
        <xdr:sp macro="" textlink="">
          <xdr:nvSpPr>
            <xdr:cNvPr id="43963462" name="Control 70" hidden="1">
              <a:extLst>
                <a:ext uri="{63B3BB69-23CF-44E3-9099-C40C66FF867C}">
                  <a14:compatExt spid="_x0000_s43963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760879</xdr:colOff>
          <xdr:row>205</xdr:row>
          <xdr:rowOff>77881</xdr:rowOff>
        </xdr:from>
        <xdr:to>
          <xdr:col>23</xdr:col>
          <xdr:colOff>132229</xdr:colOff>
          <xdr:row>206</xdr:row>
          <xdr:rowOff>20731</xdr:rowOff>
        </xdr:to>
        <xdr:sp macro="" textlink="">
          <xdr:nvSpPr>
            <xdr:cNvPr id="43963466" name="Control 74" hidden="1">
              <a:extLst>
                <a:ext uri="{63B3BB69-23CF-44E3-9099-C40C66FF867C}">
                  <a14:compatExt spid="_x0000_s43963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760879</xdr:colOff>
          <xdr:row>210</xdr:row>
          <xdr:rowOff>96931</xdr:rowOff>
        </xdr:from>
        <xdr:to>
          <xdr:col>23</xdr:col>
          <xdr:colOff>132229</xdr:colOff>
          <xdr:row>211</xdr:row>
          <xdr:rowOff>39781</xdr:rowOff>
        </xdr:to>
        <xdr:sp macro="" textlink="">
          <xdr:nvSpPr>
            <xdr:cNvPr id="43963467" name="Control 75" hidden="1">
              <a:extLst>
                <a:ext uri="{63B3BB69-23CF-44E3-9099-C40C66FF867C}">
                  <a14:compatExt spid="_x0000_s43963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760879</xdr:colOff>
          <xdr:row>215</xdr:row>
          <xdr:rowOff>106456</xdr:rowOff>
        </xdr:from>
        <xdr:to>
          <xdr:col>23</xdr:col>
          <xdr:colOff>132229</xdr:colOff>
          <xdr:row>216</xdr:row>
          <xdr:rowOff>49306</xdr:rowOff>
        </xdr:to>
        <xdr:sp macro="" textlink="">
          <xdr:nvSpPr>
            <xdr:cNvPr id="43963468" name="Control 76" hidden="1">
              <a:extLst>
                <a:ext uri="{63B3BB69-23CF-44E3-9099-C40C66FF867C}">
                  <a14:compatExt spid="_x0000_s43963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156</xdr:row>
          <xdr:rowOff>94690</xdr:rowOff>
        </xdr:from>
        <xdr:to>
          <xdr:col>11</xdr:col>
          <xdr:colOff>136151</xdr:colOff>
          <xdr:row>157</xdr:row>
          <xdr:rowOff>71157</xdr:rowOff>
        </xdr:to>
        <xdr:sp macro="" textlink="">
          <xdr:nvSpPr>
            <xdr:cNvPr id="43963471" name="Control 79" hidden="1">
              <a:extLst>
                <a:ext uri="{63B3BB69-23CF-44E3-9099-C40C66FF867C}">
                  <a14:compatExt spid="_x0000_s43963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159</xdr:row>
          <xdr:rowOff>71718</xdr:rowOff>
        </xdr:from>
        <xdr:to>
          <xdr:col>11</xdr:col>
          <xdr:colOff>136151</xdr:colOff>
          <xdr:row>160</xdr:row>
          <xdr:rowOff>48185</xdr:rowOff>
        </xdr:to>
        <xdr:sp macro="" textlink="">
          <xdr:nvSpPr>
            <xdr:cNvPr id="43963472" name="Control 80" hidden="1">
              <a:extLst>
                <a:ext uri="{63B3BB69-23CF-44E3-9099-C40C66FF867C}">
                  <a14:compatExt spid="_x0000_s43963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165</xdr:row>
          <xdr:rowOff>54349</xdr:rowOff>
        </xdr:from>
        <xdr:to>
          <xdr:col>11</xdr:col>
          <xdr:colOff>136151</xdr:colOff>
          <xdr:row>166</xdr:row>
          <xdr:rowOff>30816</xdr:rowOff>
        </xdr:to>
        <xdr:sp macro="" textlink="">
          <xdr:nvSpPr>
            <xdr:cNvPr id="43963473" name="Control 81" hidden="1">
              <a:extLst>
                <a:ext uri="{63B3BB69-23CF-44E3-9099-C40C66FF867C}">
                  <a14:compatExt spid="_x0000_s43963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104775</xdr:rowOff>
        </xdr:from>
        <xdr:to>
          <xdr:col>11</xdr:col>
          <xdr:colOff>914400</xdr:colOff>
          <xdr:row>70</xdr:row>
          <xdr:rowOff>47625</xdr:rowOff>
        </xdr:to>
        <xdr:sp macro="" textlink="">
          <xdr:nvSpPr>
            <xdr:cNvPr id="43963474" name="Control 82" hidden="1">
              <a:extLst>
                <a:ext uri="{63B3BB69-23CF-44E3-9099-C40C66FF867C}">
                  <a14:compatExt spid="_x0000_s43963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104</xdr:row>
          <xdr:rowOff>99172</xdr:rowOff>
        </xdr:from>
        <xdr:to>
          <xdr:col>11</xdr:col>
          <xdr:colOff>136151</xdr:colOff>
          <xdr:row>105</xdr:row>
          <xdr:rowOff>75640</xdr:rowOff>
        </xdr:to>
        <xdr:sp macro="" textlink="">
          <xdr:nvSpPr>
            <xdr:cNvPr id="43963475" name="Control 83" hidden="1">
              <a:extLst>
                <a:ext uri="{63B3BB69-23CF-44E3-9099-C40C66FF867C}">
                  <a14:compatExt spid="_x0000_s43963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106</xdr:row>
          <xdr:rowOff>14007</xdr:rowOff>
        </xdr:from>
        <xdr:to>
          <xdr:col>11</xdr:col>
          <xdr:colOff>136151</xdr:colOff>
          <xdr:row>106</xdr:row>
          <xdr:rowOff>147357</xdr:rowOff>
        </xdr:to>
        <xdr:sp macro="" textlink="">
          <xdr:nvSpPr>
            <xdr:cNvPr id="43963476" name="Control 84" hidden="1">
              <a:extLst>
                <a:ext uri="{63B3BB69-23CF-44E3-9099-C40C66FF867C}">
                  <a14:compatExt spid="_x0000_s43963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108</xdr:row>
          <xdr:rowOff>5043</xdr:rowOff>
        </xdr:from>
        <xdr:to>
          <xdr:col>11</xdr:col>
          <xdr:colOff>136151</xdr:colOff>
          <xdr:row>108</xdr:row>
          <xdr:rowOff>138393</xdr:rowOff>
        </xdr:to>
        <xdr:sp macro="" textlink="">
          <xdr:nvSpPr>
            <xdr:cNvPr id="43963477" name="Control 85" hidden="1">
              <a:extLst>
                <a:ext uri="{63B3BB69-23CF-44E3-9099-C40C66FF867C}">
                  <a14:compatExt spid="_x0000_s43963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2801</xdr:colOff>
          <xdr:row>109</xdr:row>
          <xdr:rowOff>133910</xdr:rowOff>
        </xdr:from>
        <xdr:to>
          <xdr:col>11</xdr:col>
          <xdr:colOff>136151</xdr:colOff>
          <xdr:row>110</xdr:row>
          <xdr:rowOff>110378</xdr:rowOff>
        </xdr:to>
        <xdr:sp macro="" textlink="">
          <xdr:nvSpPr>
            <xdr:cNvPr id="43963478" name="Control 86" hidden="1">
              <a:extLst>
                <a:ext uri="{63B3BB69-23CF-44E3-9099-C40C66FF867C}">
                  <a14:compatExt spid="_x0000_s4396347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47</xdr:col>
      <xdr:colOff>123825</xdr:colOff>
      <xdr:row>19</xdr:row>
      <xdr:rowOff>19050</xdr:rowOff>
    </xdr:from>
    <xdr:to>
      <xdr:col>53</xdr:col>
      <xdr:colOff>257175</xdr:colOff>
      <xdr:row>33</xdr:row>
      <xdr:rowOff>57150</xdr:rowOff>
    </xdr:to>
    <xdr:graphicFrame macro="">
      <xdr:nvGraphicFramePr>
        <xdr:cNvPr id="5943239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123825</xdr:colOff>
      <xdr:row>19</xdr:row>
      <xdr:rowOff>19050</xdr:rowOff>
    </xdr:from>
    <xdr:to>
      <xdr:col>53</xdr:col>
      <xdr:colOff>257175</xdr:colOff>
      <xdr:row>33</xdr:row>
      <xdr:rowOff>57150</xdr:rowOff>
    </xdr:to>
    <xdr:graphicFrame macro="">
      <xdr:nvGraphicFramePr>
        <xdr:cNvPr id="594323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560294</xdr:colOff>
      <xdr:row>104</xdr:row>
      <xdr:rowOff>78441</xdr:rowOff>
    </xdr:from>
    <xdr:to>
      <xdr:col>54</xdr:col>
      <xdr:colOff>747593</xdr:colOff>
      <xdr:row>114</xdr:row>
      <xdr:rowOff>20011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25</xdr:row>
      <xdr:rowOff>19050</xdr:rowOff>
    </xdr:from>
    <xdr:to>
      <xdr:col>12</xdr:col>
      <xdr:colOff>552450</xdr:colOff>
      <xdr:row>48</xdr:row>
      <xdr:rowOff>57150</xdr:rowOff>
    </xdr:to>
    <xdr:graphicFrame macro="">
      <xdr:nvGraphicFramePr>
        <xdr:cNvPr id="59436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49</xdr:row>
      <xdr:rowOff>57150</xdr:rowOff>
    </xdr:from>
    <xdr:to>
      <xdr:col>12</xdr:col>
      <xdr:colOff>533400</xdr:colOff>
      <xdr:row>72</xdr:row>
      <xdr:rowOff>104775</xdr:rowOff>
    </xdr:to>
    <xdr:graphicFrame macro="">
      <xdr:nvGraphicFramePr>
        <xdr:cNvPr id="59436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1</xdr:row>
      <xdr:rowOff>0</xdr:rowOff>
    </xdr:from>
    <xdr:to>
      <xdr:col>13</xdr:col>
      <xdr:colOff>0</xdr:colOff>
      <xdr:row>24</xdr:row>
      <xdr:rowOff>47625</xdr:rowOff>
    </xdr:to>
    <xdr:graphicFrame macro="">
      <xdr:nvGraphicFramePr>
        <xdr:cNvPr id="594364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1</xdr:row>
      <xdr:rowOff>0</xdr:rowOff>
    </xdr:from>
    <xdr:to>
      <xdr:col>13</xdr:col>
      <xdr:colOff>0</xdr:colOff>
      <xdr:row>24</xdr:row>
      <xdr:rowOff>47625</xdr:rowOff>
    </xdr:to>
    <xdr:graphicFrame macro="">
      <xdr:nvGraphicFramePr>
        <xdr:cNvPr id="594402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38100</xdr:rowOff>
    </xdr:from>
    <xdr:to>
      <xdr:col>12</xdr:col>
      <xdr:colOff>504825</xdr:colOff>
      <xdr:row>25</xdr:row>
      <xdr:rowOff>152400</xdr:rowOff>
    </xdr:to>
    <xdr:graphicFrame macro="">
      <xdr:nvGraphicFramePr>
        <xdr:cNvPr id="5944263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752475</xdr:colOff>
      <xdr:row>26</xdr:row>
      <xdr:rowOff>142875</xdr:rowOff>
    </xdr:from>
    <xdr:to>
      <xdr:col>12</xdr:col>
      <xdr:colOff>752475</xdr:colOff>
      <xdr:row>43</xdr:row>
      <xdr:rowOff>133350</xdr:rowOff>
    </xdr:to>
    <xdr:graphicFrame macro="">
      <xdr:nvGraphicFramePr>
        <xdr:cNvPr id="5944263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45</xdr:row>
      <xdr:rowOff>0</xdr:rowOff>
    </xdr:from>
    <xdr:to>
      <xdr:col>13</xdr:col>
      <xdr:colOff>0</xdr:colOff>
      <xdr:row>62</xdr:row>
      <xdr:rowOff>9525</xdr:rowOff>
    </xdr:to>
    <xdr:graphicFrame macro="">
      <xdr:nvGraphicFramePr>
        <xdr:cNvPr id="59442637"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hermida\Documents\C&#243;digo%20de%20medido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la"/>
    </sheetNames>
    <sheetDataSet>
      <sheetData sheetId="0"/>
      <sheetData sheetId="1">
        <row r="2">
          <cell r="B2" t="str">
            <v>Código</v>
          </cell>
          <cell r="C2" t="str">
            <v>Campo 1</v>
          </cell>
          <cell r="D2" t="str">
            <v>Campo 2</v>
          </cell>
          <cell r="E2" t="str">
            <v>Campo 3</v>
          </cell>
          <cell r="F2" t="str">
            <v>Campo 4</v>
          </cell>
          <cell r="G2" t="str">
            <v>Observaciones</v>
          </cell>
        </row>
        <row r="3">
          <cell r="B3" t="str">
            <v>FAGRFG01</v>
          </cell>
          <cell r="C3" t="str">
            <v>15 kV</v>
          </cell>
          <cell r="D3" t="str">
            <v>Agroland S.A.</v>
          </cell>
          <cell r="E3" t="str">
            <v>15 kV</v>
          </cell>
          <cell r="F3" t="str">
            <v>Generador (medida principal)</v>
          </cell>
          <cell r="G3"/>
        </row>
        <row r="4">
          <cell r="B4" t="str">
            <v>FAGRFT01</v>
          </cell>
          <cell r="C4" t="str">
            <v>15 kV</v>
          </cell>
          <cell r="D4" t="str">
            <v>Agroland S.A.</v>
          </cell>
          <cell r="E4" t="str">
            <v>15 kV</v>
          </cell>
          <cell r="F4" t="str">
            <v>Generador (medida testigo)</v>
          </cell>
          <cell r="G4"/>
        </row>
        <row r="5">
          <cell r="B5" t="str">
            <v>BACODTR1</v>
          </cell>
          <cell r="C5" t="str">
            <v>150 kV</v>
          </cell>
          <cell r="D5" t="str">
            <v>Aguas Corrientes</v>
          </cell>
          <cell r="E5" t="str">
            <v>30 kV</v>
          </cell>
          <cell r="F5" t="str">
            <v>Transformador</v>
          </cell>
          <cell r="G5"/>
        </row>
        <row r="6">
          <cell r="B6" t="str">
            <v>BACOROSE</v>
          </cell>
          <cell r="C6" t="str">
            <v>150 kV</v>
          </cell>
          <cell r="D6" t="str">
            <v>Aguas Corrientes</v>
          </cell>
          <cell r="E6" t="str">
            <v>Radial</v>
          </cell>
          <cell r="F6" t="str">
            <v>OSE</v>
          </cell>
          <cell r="G6"/>
        </row>
        <row r="7">
          <cell r="B7" t="str">
            <v>BOSEBTR1</v>
          </cell>
          <cell r="C7" t="str">
            <v>150 kV</v>
          </cell>
          <cell r="D7" t="str">
            <v>Aguas Corrientes</v>
          </cell>
          <cell r="E7" t="str">
            <v>150 kV</v>
          </cell>
          <cell r="F7" t="str">
            <v>Transformador</v>
          </cell>
          <cell r="G7"/>
        </row>
        <row r="8">
          <cell r="B8" t="str">
            <v>DALUDG01</v>
          </cell>
          <cell r="C8" t="str">
            <v>30 kV</v>
          </cell>
          <cell r="D8" t="str">
            <v>Alcoholes del Uruguay S.A.</v>
          </cell>
          <cell r="E8" t="str">
            <v>30 kV</v>
          </cell>
          <cell r="F8" t="str">
            <v>Generador 1 (medida principal)</v>
          </cell>
          <cell r="G8"/>
        </row>
        <row r="9">
          <cell r="B9" t="str">
            <v>DALUDT01</v>
          </cell>
          <cell r="C9" t="str">
            <v>30 kV</v>
          </cell>
          <cell r="D9" t="str">
            <v>Alcoholes del Uruguay S.A.</v>
          </cell>
          <cell r="E9" t="str">
            <v>30 kV</v>
          </cell>
          <cell r="F9" t="str">
            <v>Generador 1 (medida testigo)</v>
          </cell>
          <cell r="G9"/>
        </row>
        <row r="10">
          <cell r="B10" t="str">
            <v>BARADTR1</v>
          </cell>
          <cell r="C10" t="str">
            <v>150 kV</v>
          </cell>
          <cell r="D10" t="str">
            <v>Arapey</v>
          </cell>
          <cell r="E10" t="str">
            <v>30 kV</v>
          </cell>
          <cell r="F10" t="str">
            <v>Transformador</v>
          </cell>
          <cell r="G10"/>
        </row>
        <row r="11">
          <cell r="B11" t="str">
            <v>BARTDTR1</v>
          </cell>
          <cell r="C11" t="str">
            <v>150 kV</v>
          </cell>
          <cell r="D11" t="str">
            <v>Artigas</v>
          </cell>
          <cell r="E11" t="str">
            <v>30 kV</v>
          </cell>
          <cell r="F11" t="str">
            <v>Transformador 1</v>
          </cell>
          <cell r="G11"/>
        </row>
        <row r="12">
          <cell r="B12" t="str">
            <v>BARTDTR2</v>
          </cell>
          <cell r="C12" t="str">
            <v>150 kV</v>
          </cell>
          <cell r="D12" t="str">
            <v>Artigas</v>
          </cell>
          <cell r="E12" t="str">
            <v>30 kV</v>
          </cell>
          <cell r="F12" t="str">
            <v>Transformador 2</v>
          </cell>
          <cell r="G12"/>
        </row>
        <row r="13">
          <cell r="B13" t="str">
            <v>BASAFG01</v>
          </cell>
          <cell r="C13" t="str">
            <v>150 kV</v>
          </cell>
          <cell r="D13" t="str">
            <v>Asahi</v>
          </cell>
          <cell r="E13" t="str">
            <v>15 kV</v>
          </cell>
          <cell r="F13" t="str">
            <v>Generador (medida principal)</v>
          </cell>
          <cell r="G13"/>
        </row>
        <row r="14">
          <cell r="B14" t="str">
            <v>BASAFT01</v>
          </cell>
          <cell r="C14" t="str">
            <v>150 kV</v>
          </cell>
          <cell r="D14" t="str">
            <v>Asahi</v>
          </cell>
          <cell r="E14" t="str">
            <v>15 kV</v>
          </cell>
          <cell r="F14" t="str">
            <v>Generador (medida testigo)</v>
          </cell>
          <cell r="G14"/>
        </row>
        <row r="15">
          <cell r="B15" t="str">
            <v>BBIFCTR1</v>
          </cell>
          <cell r="C15" t="str">
            <v>150 kV</v>
          </cell>
          <cell r="D15" t="str">
            <v>Bifurcacion</v>
          </cell>
          <cell r="E15" t="str">
            <v>60 kV</v>
          </cell>
          <cell r="F15" t="str">
            <v>Transformador 1</v>
          </cell>
          <cell r="G15"/>
        </row>
        <row r="16">
          <cell r="B16" t="str">
            <v>BBIFCTR2</v>
          </cell>
          <cell r="C16" t="str">
            <v>150 kV</v>
          </cell>
          <cell r="D16" t="str">
            <v>Bifurcacion</v>
          </cell>
          <cell r="E16" t="str">
            <v>60 kV</v>
          </cell>
          <cell r="F16" t="str">
            <v>Transformador 2</v>
          </cell>
          <cell r="G16"/>
        </row>
        <row r="17">
          <cell r="B17" t="str">
            <v>BBIFDTR1</v>
          </cell>
          <cell r="C17" t="str">
            <v>150 kV</v>
          </cell>
          <cell r="D17" t="str">
            <v>Bifurcacion</v>
          </cell>
          <cell r="E17" t="str">
            <v>30 kV</v>
          </cell>
          <cell r="F17" t="str">
            <v>Transformador 1</v>
          </cell>
          <cell r="G17"/>
        </row>
        <row r="18">
          <cell r="B18" t="str">
            <v>BBIFDTR2</v>
          </cell>
          <cell r="C18" t="str">
            <v>150 kV</v>
          </cell>
          <cell r="D18" t="str">
            <v>Bifurcacion</v>
          </cell>
          <cell r="E18" t="str">
            <v>30 kV</v>
          </cell>
          <cell r="F18" t="str">
            <v>Transformador 2</v>
          </cell>
          <cell r="G18"/>
        </row>
        <row r="19">
          <cell r="B19" t="str">
            <v>DBIODG01</v>
          </cell>
          <cell r="C19" t="str">
            <v>30 kV</v>
          </cell>
          <cell r="D19" t="str">
            <v>Bioener S.A.</v>
          </cell>
          <cell r="E19" t="str">
            <v>30 kV</v>
          </cell>
          <cell r="F19" t="str">
            <v>Generador (medida principal)</v>
          </cell>
          <cell r="G19"/>
        </row>
        <row r="20">
          <cell r="B20" t="str">
            <v>DBIODT01</v>
          </cell>
          <cell r="C20" t="str">
            <v>30 kV</v>
          </cell>
          <cell r="D20" t="str">
            <v>Bioener S.A.</v>
          </cell>
          <cell r="E20" t="str">
            <v>30 kV</v>
          </cell>
          <cell r="F20" t="str">
            <v>Generador (medida testigo)</v>
          </cell>
          <cell r="G20"/>
        </row>
        <row r="21">
          <cell r="B21" t="str">
            <v>BMPLBG01</v>
          </cell>
          <cell r="C21" t="str">
            <v>150 kV</v>
          </cell>
          <cell r="D21" t="str">
            <v>Celulosa y energía Punta Pereira S.A.</v>
          </cell>
          <cell r="E21" t="str">
            <v>150 kV</v>
          </cell>
          <cell r="F21" t="str">
            <v>Generador (medida principal)</v>
          </cell>
          <cell r="G21" t="str">
            <v>ex Montes del Plata</v>
          </cell>
        </row>
        <row r="22">
          <cell r="B22" t="str">
            <v>BMPLBT01</v>
          </cell>
          <cell r="C22" t="str">
            <v>150 kV</v>
          </cell>
          <cell r="D22" t="str">
            <v>Celulosa y energía Punta Pereira S.A.</v>
          </cell>
          <cell r="E22" t="str">
            <v>150 kV</v>
          </cell>
          <cell r="F22" t="str">
            <v>Generador (medida testigo)</v>
          </cell>
          <cell r="G22" t="str">
            <v>ex Montes del Plata</v>
          </cell>
        </row>
        <row r="23">
          <cell r="B23" t="str">
            <v>BCBOBG05</v>
          </cell>
          <cell r="C23" t="str">
            <v>150 kV</v>
          </cell>
          <cell r="D23" t="str">
            <v>Central Batlle y Ordoñez</v>
          </cell>
          <cell r="E23" t="str">
            <v>150 kV</v>
          </cell>
          <cell r="F23" t="str">
            <v>Generador 5 (medida principal)</v>
          </cell>
          <cell r="G23" t="str">
            <v>5a unidad</v>
          </cell>
        </row>
        <row r="24">
          <cell r="B24" t="str">
            <v>BCBOBG06</v>
          </cell>
          <cell r="C24" t="str">
            <v>150 kV</v>
          </cell>
          <cell r="D24" t="str">
            <v>Central Batlle y Ordoñez</v>
          </cell>
          <cell r="E24" t="str">
            <v>150 kV</v>
          </cell>
          <cell r="F24" t="str">
            <v>Generador 6 (medida principal)</v>
          </cell>
          <cell r="G24" t="str">
            <v>6a unidad</v>
          </cell>
        </row>
        <row r="25">
          <cell r="B25" t="str">
            <v>BCBOBG07</v>
          </cell>
          <cell r="C25" t="str">
            <v>150 kV</v>
          </cell>
          <cell r="D25" t="str">
            <v>Central Batlle y Ordoñez</v>
          </cell>
          <cell r="E25" t="str">
            <v>150 kV</v>
          </cell>
          <cell r="F25" t="str">
            <v>Generador 7 (medida principal)</v>
          </cell>
          <cell r="G25" t="str">
            <v>Motores</v>
          </cell>
        </row>
        <row r="26">
          <cell r="B26" t="str">
            <v>BCBODG03</v>
          </cell>
          <cell r="C26" t="str">
            <v>150 kV</v>
          </cell>
          <cell r="D26" t="str">
            <v>Central Batlle y Ordoñez</v>
          </cell>
          <cell r="E26" t="str">
            <v>30 kV</v>
          </cell>
          <cell r="F26" t="str">
            <v>Generador 3 (medida principal)</v>
          </cell>
          <cell r="G26" t="str">
            <v>Sala B</v>
          </cell>
        </row>
        <row r="27">
          <cell r="B27" t="str">
            <v>BCBODG04</v>
          </cell>
          <cell r="C27" t="str">
            <v>150 kV</v>
          </cell>
          <cell r="D27" t="str">
            <v>Central Batlle y Ordoñez</v>
          </cell>
          <cell r="E27" t="str">
            <v>30 kV</v>
          </cell>
          <cell r="F27" t="str">
            <v>Generador 4 (medida principal)</v>
          </cell>
          <cell r="G27" t="str">
            <v>Sala B</v>
          </cell>
        </row>
        <row r="28">
          <cell r="B28" t="str">
            <v>BCBABG01</v>
          </cell>
          <cell r="C28" t="str">
            <v>150 kV</v>
          </cell>
          <cell r="D28" t="str">
            <v>Central Baygorria</v>
          </cell>
          <cell r="E28" t="str">
            <v>150 kV</v>
          </cell>
          <cell r="F28" t="str">
            <v>Generador 1 (medida principal)</v>
          </cell>
          <cell r="G28"/>
        </row>
        <row r="29">
          <cell r="B29" t="str">
            <v>BCBABG02</v>
          </cell>
          <cell r="C29" t="str">
            <v>150 kV</v>
          </cell>
          <cell r="D29" t="str">
            <v>Central Baygorria</v>
          </cell>
          <cell r="E29" t="str">
            <v>150 kV</v>
          </cell>
          <cell r="F29" t="str">
            <v>Generador 2 (medida principal)</v>
          </cell>
          <cell r="G29"/>
        </row>
        <row r="30">
          <cell r="B30" t="str">
            <v>BCBABG03</v>
          </cell>
          <cell r="C30" t="str">
            <v>150 kV</v>
          </cell>
          <cell r="D30" t="str">
            <v>Central Baygorria</v>
          </cell>
          <cell r="E30" t="str">
            <v>150 kV</v>
          </cell>
          <cell r="F30" t="str">
            <v>Generador 3 (medida principal)</v>
          </cell>
          <cell r="G30"/>
        </row>
        <row r="31">
          <cell r="B31" t="str">
            <v>BCTEBG01</v>
          </cell>
          <cell r="C31" t="str">
            <v>150 kV</v>
          </cell>
          <cell r="D31" t="str">
            <v>Central Gabriel Terra</v>
          </cell>
          <cell r="E31" t="str">
            <v>150 kV</v>
          </cell>
          <cell r="F31" t="str">
            <v>Generador 1 (medida principal)</v>
          </cell>
          <cell r="G31"/>
        </row>
        <row r="32">
          <cell r="B32" t="str">
            <v>BCTEBG02</v>
          </cell>
          <cell r="C32" t="str">
            <v>150 kV</v>
          </cell>
          <cell r="D32" t="str">
            <v>Central Gabriel Terra</v>
          </cell>
          <cell r="E32" t="str">
            <v>150 kV</v>
          </cell>
          <cell r="F32" t="str">
            <v>Generador 2 (medida principal)</v>
          </cell>
          <cell r="G32"/>
        </row>
        <row r="33">
          <cell r="B33" t="str">
            <v>BCTEBG03</v>
          </cell>
          <cell r="C33" t="str">
            <v>150 kV</v>
          </cell>
          <cell r="D33" t="str">
            <v>Central Gabriel Terra</v>
          </cell>
          <cell r="E33" t="str">
            <v>150 kV</v>
          </cell>
          <cell r="F33" t="str">
            <v>Generador 3 (medida principal)</v>
          </cell>
          <cell r="G33"/>
        </row>
        <row r="34">
          <cell r="B34" t="str">
            <v>BCTEBG04</v>
          </cell>
          <cell r="C34" t="str">
            <v>150 kV</v>
          </cell>
          <cell r="D34" t="str">
            <v>Central Gabriel Terra</v>
          </cell>
          <cell r="E34" t="str">
            <v>150 kV</v>
          </cell>
          <cell r="F34" t="str">
            <v>Generador 4 (medida principal)</v>
          </cell>
          <cell r="G34"/>
        </row>
        <row r="35">
          <cell r="B35" t="str">
            <v>ACP5AG01</v>
          </cell>
          <cell r="C35" t="str">
            <v>500 kV</v>
          </cell>
          <cell r="D35" t="str">
            <v>Central Palmar</v>
          </cell>
          <cell r="E35" t="str">
            <v>500 kV</v>
          </cell>
          <cell r="F35" t="str">
            <v>Generador 1 (medida principal)</v>
          </cell>
          <cell r="G35"/>
        </row>
        <row r="36">
          <cell r="B36" t="str">
            <v>ACP5AG02</v>
          </cell>
          <cell r="C36" t="str">
            <v>500 kV</v>
          </cell>
          <cell r="D36" t="str">
            <v>Central Palmar</v>
          </cell>
          <cell r="E36" t="str">
            <v>500 kV</v>
          </cell>
          <cell r="F36" t="str">
            <v>Generador 2 (medida principal)</v>
          </cell>
          <cell r="G36"/>
        </row>
        <row r="37">
          <cell r="B37" t="str">
            <v>ACP5AG03</v>
          </cell>
          <cell r="C37" t="str">
            <v>500 kV</v>
          </cell>
          <cell r="D37" t="str">
            <v>Central Palmar</v>
          </cell>
          <cell r="E37" t="str">
            <v>500 kV</v>
          </cell>
          <cell r="F37" t="str">
            <v>Generador 3 (medida principal)</v>
          </cell>
          <cell r="G37"/>
        </row>
        <row r="38">
          <cell r="B38" t="str">
            <v>BCTRBG01</v>
          </cell>
          <cell r="C38" t="str">
            <v>150 kV</v>
          </cell>
          <cell r="D38" t="str">
            <v>Central Termica de Respaldo</v>
          </cell>
          <cell r="E38" t="str">
            <v>150 kV</v>
          </cell>
          <cell r="F38" t="str">
            <v>Generador 1 (medida principal)</v>
          </cell>
          <cell r="G38"/>
        </row>
        <row r="39">
          <cell r="B39" t="str">
            <v>BCTRBG02</v>
          </cell>
          <cell r="C39" t="str">
            <v>150 kV</v>
          </cell>
          <cell r="D39" t="str">
            <v>Central Termica de Respaldo</v>
          </cell>
          <cell r="E39" t="str">
            <v>150 kV</v>
          </cell>
          <cell r="F39" t="str">
            <v>Generador 2 (medida principal)</v>
          </cell>
          <cell r="G39"/>
        </row>
        <row r="40">
          <cell r="B40" t="str">
            <v>BCTRBG03</v>
          </cell>
          <cell r="C40" t="str">
            <v>151 kV</v>
          </cell>
          <cell r="D40" t="str">
            <v>Central Termica de Respaldo</v>
          </cell>
          <cell r="E40" t="str">
            <v>151 kV</v>
          </cell>
          <cell r="F40" t="str">
            <v>Generador 3 (medida principal)</v>
          </cell>
          <cell r="G40" t="str">
            <v>APR "B"</v>
          </cell>
        </row>
        <row r="41">
          <cell r="B41" t="str">
            <v>BCOLDTR1</v>
          </cell>
          <cell r="C41" t="str">
            <v>150 kV</v>
          </cell>
          <cell r="D41" t="str">
            <v>Colonia (150 kV)</v>
          </cell>
          <cell r="E41" t="str">
            <v>30 kV</v>
          </cell>
          <cell r="F41" t="str">
            <v>Transformador 1</v>
          </cell>
          <cell r="G41"/>
        </row>
        <row r="42">
          <cell r="B42" t="str">
            <v>BCOLDTR2</v>
          </cell>
          <cell r="C42" t="str">
            <v>150 kV</v>
          </cell>
          <cell r="D42" t="str">
            <v>Colonia (150 kV)</v>
          </cell>
          <cell r="E42" t="str">
            <v>30 kV</v>
          </cell>
          <cell r="F42" t="str">
            <v>Transformador 2</v>
          </cell>
          <cell r="G42"/>
        </row>
        <row r="43">
          <cell r="B43" t="str">
            <v>ACE51BE5</v>
          </cell>
          <cell r="C43" t="str">
            <v>500 kV</v>
          </cell>
          <cell r="D43" t="str">
            <v>Colonia Elia 500</v>
          </cell>
          <cell r="E43" t="str">
            <v>Terna 1</v>
          </cell>
          <cell r="F43" t="str">
            <v>Belgrano (500 kV) Argentina</v>
          </cell>
          <cell r="G43"/>
        </row>
        <row r="44">
          <cell r="B44" t="str">
            <v>ACE51CA5</v>
          </cell>
          <cell r="C44" t="str">
            <v>500 kV</v>
          </cell>
          <cell r="D44" t="str">
            <v>Colonia Elia 500</v>
          </cell>
          <cell r="E44" t="str">
            <v>Terna 1</v>
          </cell>
          <cell r="F44" t="str">
            <v>Campana (500 kV) Argentina</v>
          </cell>
          <cell r="G44"/>
        </row>
        <row r="45">
          <cell r="B45" t="str">
            <v>ACE51MR5</v>
          </cell>
          <cell r="C45" t="str">
            <v>500 kV</v>
          </cell>
          <cell r="D45" t="str">
            <v>Colonia Elia 500</v>
          </cell>
          <cell r="E45" t="str">
            <v>Terna 1</v>
          </cell>
          <cell r="F45" t="str">
            <v>Marcelino Ramos (500 kV) Arg.</v>
          </cell>
          <cell r="G45"/>
        </row>
        <row r="46">
          <cell r="B46" t="str">
            <v>ACE5NTR1</v>
          </cell>
          <cell r="C46" t="str">
            <v>500 kV</v>
          </cell>
          <cell r="D46" t="str">
            <v>Colonia Elia 500</v>
          </cell>
          <cell r="E46" t="str">
            <v>132 kV</v>
          </cell>
          <cell r="F46" t="str">
            <v>Transformador 1</v>
          </cell>
          <cell r="G46"/>
        </row>
        <row r="47">
          <cell r="B47" t="str">
            <v>ACE5NTR2</v>
          </cell>
          <cell r="C47" t="str">
            <v>500 kV</v>
          </cell>
          <cell r="D47" t="str">
            <v>Colonia Elia 500</v>
          </cell>
          <cell r="E47" t="str">
            <v>132 kV</v>
          </cell>
          <cell r="F47" t="str">
            <v>Transformador 2</v>
          </cell>
          <cell r="G47"/>
        </row>
        <row r="48">
          <cell r="B48" t="str">
            <v>BCONDTR1</v>
          </cell>
          <cell r="C48" t="str">
            <v>150 kV</v>
          </cell>
          <cell r="D48" t="str">
            <v>Conchillas</v>
          </cell>
          <cell r="E48" t="str">
            <v>30 kV</v>
          </cell>
          <cell r="F48" t="str">
            <v>Transformador</v>
          </cell>
          <cell r="G48"/>
        </row>
        <row r="49">
          <cell r="B49" t="str">
            <v>MCONFTR1</v>
          </cell>
          <cell r="C49" t="str">
            <v>110 kV</v>
          </cell>
          <cell r="D49" t="str">
            <v>Conchillas</v>
          </cell>
          <cell r="E49" t="str">
            <v>15 kV</v>
          </cell>
          <cell r="F49" t="str">
            <v>Transformador</v>
          </cell>
          <cell r="G49"/>
        </row>
        <row r="50">
          <cell r="B50" t="str">
            <v>BRIVDTR1</v>
          </cell>
          <cell r="C50" t="str">
            <v>150 kV</v>
          </cell>
          <cell r="D50" t="str">
            <v>Conversora de Rivera S.S.A.A.</v>
          </cell>
          <cell r="E50" t="str">
            <v>30 kV</v>
          </cell>
          <cell r="F50" t="str">
            <v>Transformador 1</v>
          </cell>
          <cell r="G50"/>
        </row>
        <row r="51">
          <cell r="B51" t="str">
            <v>BRIVDTR2</v>
          </cell>
          <cell r="C51" t="str">
            <v>150 kV</v>
          </cell>
          <cell r="D51" t="str">
            <v>Conversora de Rivera S.S.A.A.</v>
          </cell>
          <cell r="E51" t="str">
            <v>30 kV</v>
          </cell>
          <cell r="F51" t="str">
            <v>Transformador 2</v>
          </cell>
          <cell r="G51"/>
        </row>
        <row r="52">
          <cell r="B52" t="str">
            <v>BRIVRCRL</v>
          </cell>
          <cell r="C52" t="str">
            <v>150 kV</v>
          </cell>
          <cell r="D52" t="str">
            <v>Conversora de Rivera S.S.A.A.</v>
          </cell>
          <cell r="E52" t="str">
            <v>Radial</v>
          </cell>
          <cell r="F52" t="str">
            <v>Conversora Rivera-Livramento</v>
          </cell>
          <cell r="G52"/>
        </row>
        <row r="53">
          <cell r="B53" t="str">
            <v>OCRLBTR1</v>
          </cell>
          <cell r="C53" t="str">
            <v>230 kV</v>
          </cell>
          <cell r="D53" t="str">
            <v>Conversora Rivera - Livramento</v>
          </cell>
          <cell r="E53" t="str">
            <v>150 kV</v>
          </cell>
          <cell r="F53" t="str">
            <v>Transformador 1</v>
          </cell>
          <cell r="G53"/>
        </row>
        <row r="54">
          <cell r="B54" t="str">
            <v>OCRLOTR2</v>
          </cell>
          <cell r="C54" t="str">
            <v>230 kV</v>
          </cell>
          <cell r="D54" t="str">
            <v>Conversora Rivera - Livramento</v>
          </cell>
          <cell r="E54" t="str">
            <v>230 kV</v>
          </cell>
          <cell r="F54" t="str">
            <v>Transformador 2</v>
          </cell>
          <cell r="G54"/>
        </row>
        <row r="55">
          <cell r="B55" t="str">
            <v>BDURDTR1</v>
          </cell>
          <cell r="C55" t="str">
            <v>150 kV</v>
          </cell>
          <cell r="D55" t="str">
            <v>Durazno</v>
          </cell>
          <cell r="E55" t="str">
            <v>30 kV</v>
          </cell>
          <cell r="F55" t="str">
            <v>Transformador 1</v>
          </cell>
          <cell r="G55"/>
        </row>
        <row r="56">
          <cell r="B56" t="str">
            <v>BDURDTR2</v>
          </cell>
          <cell r="C56" t="str">
            <v>150 kV</v>
          </cell>
          <cell r="D56" t="str">
            <v>Durazno</v>
          </cell>
          <cell r="E56" t="str">
            <v>30 kV</v>
          </cell>
          <cell r="F56" t="str">
            <v>Transformador 2</v>
          </cell>
          <cell r="G56"/>
        </row>
        <row r="57">
          <cell r="B57" t="str">
            <v>BEFIBTR1</v>
          </cell>
          <cell r="C57" t="str">
            <v>150 kV</v>
          </cell>
          <cell r="D57" t="str">
            <v>Efice</v>
          </cell>
          <cell r="E57" t="str">
            <v>150 kV</v>
          </cell>
          <cell r="F57" t="str">
            <v>Transformador</v>
          </cell>
          <cell r="G57"/>
        </row>
        <row r="58">
          <cell r="B58" t="str">
            <v>DENGDG01</v>
          </cell>
          <cell r="C58" t="str">
            <v>30 kV</v>
          </cell>
          <cell r="D58" t="str">
            <v>Engraw S.A.</v>
          </cell>
          <cell r="E58" t="str">
            <v>30 kV</v>
          </cell>
          <cell r="F58" t="str">
            <v>Generador 1 (medida principal)</v>
          </cell>
          <cell r="G58"/>
        </row>
        <row r="59">
          <cell r="B59" t="str">
            <v>DENGDT01</v>
          </cell>
          <cell r="C59" t="str">
            <v>30 kV</v>
          </cell>
          <cell r="D59" t="str">
            <v>Engraw S.A.</v>
          </cell>
          <cell r="E59" t="str">
            <v>30 kV</v>
          </cell>
          <cell r="F59" t="str">
            <v>Generador 1 (medida testigo)</v>
          </cell>
          <cell r="G59"/>
        </row>
        <row r="60">
          <cell r="B60" t="str">
            <v>BEMACTR1</v>
          </cell>
          <cell r="C60" t="str">
            <v>150 kV</v>
          </cell>
          <cell r="D60" t="str">
            <v>Enrique Martinez</v>
          </cell>
          <cell r="E60" t="str">
            <v>60 kV</v>
          </cell>
          <cell r="F60" t="str">
            <v>Transformador 1</v>
          </cell>
          <cell r="G60"/>
        </row>
        <row r="61">
          <cell r="B61" t="str">
            <v>BEMACTR2</v>
          </cell>
          <cell r="C61" t="str">
            <v>150 kV</v>
          </cell>
          <cell r="D61" t="str">
            <v>Enrique Martinez</v>
          </cell>
          <cell r="E61" t="str">
            <v>60 kV</v>
          </cell>
          <cell r="F61" t="str">
            <v>Transformador 2</v>
          </cell>
          <cell r="G61"/>
        </row>
        <row r="62">
          <cell r="B62" t="str">
            <v>DFENDG01</v>
          </cell>
          <cell r="C62" t="str">
            <v>30 kV</v>
          </cell>
          <cell r="D62" t="str">
            <v>Fenirol S.A.</v>
          </cell>
          <cell r="E62" t="str">
            <v>30 kV</v>
          </cell>
          <cell r="F62" t="str">
            <v>Generador (medida principal)</v>
          </cell>
          <cell r="G62"/>
        </row>
        <row r="63">
          <cell r="B63" t="str">
            <v>DFENDT01</v>
          </cell>
          <cell r="C63" t="str">
            <v>30 kV</v>
          </cell>
          <cell r="D63" t="str">
            <v>Fenirol S.A.</v>
          </cell>
          <cell r="E63" t="str">
            <v>30 kV</v>
          </cell>
          <cell r="F63" t="str">
            <v>Generador (medida testigo)</v>
          </cell>
          <cell r="G63"/>
        </row>
        <row r="64">
          <cell r="B64" t="str">
            <v>BFLODTR1</v>
          </cell>
          <cell r="C64" t="str">
            <v>150 kV</v>
          </cell>
          <cell r="D64" t="str">
            <v>Florida</v>
          </cell>
          <cell r="E64" t="str">
            <v>30 kV</v>
          </cell>
          <cell r="F64" t="str">
            <v>Transformador 1</v>
          </cell>
          <cell r="G64"/>
        </row>
        <row r="65">
          <cell r="B65" t="str">
            <v>BFLODTR2</v>
          </cell>
          <cell r="C65" t="str">
            <v>150 kV</v>
          </cell>
          <cell r="D65" t="str">
            <v>Florida</v>
          </cell>
          <cell r="E65" t="str">
            <v>30 kV</v>
          </cell>
          <cell r="F65" t="str">
            <v>Transformador 2</v>
          </cell>
          <cell r="G65"/>
        </row>
        <row r="66">
          <cell r="B66" t="str">
            <v>BFBEDTR1</v>
          </cell>
          <cell r="C66" t="str">
            <v>150 kV</v>
          </cell>
          <cell r="D66" t="str">
            <v>Fray Bentos</v>
          </cell>
          <cell r="E66" t="str">
            <v>30 kV</v>
          </cell>
          <cell r="F66" t="str">
            <v>Transformador 1</v>
          </cell>
          <cell r="G66"/>
        </row>
        <row r="67">
          <cell r="B67" t="str">
            <v>BFBEDTR2</v>
          </cell>
          <cell r="C67" t="str">
            <v>150 kV</v>
          </cell>
          <cell r="D67" t="str">
            <v>Fray Bentos</v>
          </cell>
          <cell r="E67" t="str">
            <v>30 kV</v>
          </cell>
          <cell r="F67" t="str">
            <v>Transformador 2</v>
          </cell>
          <cell r="G67"/>
        </row>
        <row r="68">
          <cell r="B68" t="str">
            <v>DGALDG01</v>
          </cell>
          <cell r="C68" t="str">
            <v>30 kV</v>
          </cell>
          <cell r="D68" t="str">
            <v>Galofer S.A.</v>
          </cell>
          <cell r="E68" t="str">
            <v>30 kV</v>
          </cell>
          <cell r="F68" t="str">
            <v>Generador (medida principal)</v>
          </cell>
          <cell r="G68"/>
        </row>
        <row r="69">
          <cell r="B69" t="str">
            <v>DGALDT01</v>
          </cell>
          <cell r="C69" t="str">
            <v>30 kV</v>
          </cell>
          <cell r="D69" t="str">
            <v>Galofer S.A.</v>
          </cell>
          <cell r="E69" t="str">
            <v>30 kV</v>
          </cell>
          <cell r="F69" t="str">
            <v>Generador (medida testigo)</v>
          </cell>
          <cell r="G69"/>
        </row>
        <row r="70">
          <cell r="B70" t="str">
            <v>BGEMBG01</v>
          </cell>
          <cell r="C70" t="str">
            <v>150 kV</v>
          </cell>
          <cell r="D70" t="str">
            <v>GEMSA S.A.</v>
          </cell>
          <cell r="E70" t="str">
            <v>150 kV</v>
          </cell>
          <cell r="F70" t="str">
            <v>Generador (medida principal)</v>
          </cell>
          <cell r="G70"/>
        </row>
        <row r="71">
          <cell r="B71" t="str">
            <v>BGEMBT01</v>
          </cell>
          <cell r="C71" t="str">
            <v>150 kV</v>
          </cell>
          <cell r="D71" t="str">
            <v>GEMSA S.A.</v>
          </cell>
          <cell r="E71" t="str">
            <v>150 kV</v>
          </cell>
          <cell r="F71" t="str">
            <v>Generador (medida testigo)</v>
          </cell>
          <cell r="G71"/>
        </row>
        <row r="72">
          <cell r="B72" t="str">
            <v>BJPTBG01</v>
          </cell>
          <cell r="C72" t="str">
            <v>150 kV</v>
          </cell>
          <cell r="D72" t="str">
            <v>Juan Pablo Terra</v>
          </cell>
          <cell r="E72" t="str">
            <v>150 kV</v>
          </cell>
          <cell r="F72" t="str">
            <v>Generador (medida principal)</v>
          </cell>
          <cell r="G72"/>
        </row>
        <row r="73">
          <cell r="B73" t="str">
            <v>BJPTBGT1</v>
          </cell>
          <cell r="C73" t="str">
            <v>150 kV</v>
          </cell>
          <cell r="D73" t="str">
            <v>Juan Pablo Terra</v>
          </cell>
          <cell r="E73" t="str">
            <v>150 kV</v>
          </cell>
          <cell r="F73" t="str">
            <v>Generador  (medida testigo)</v>
          </cell>
          <cell r="G73"/>
        </row>
        <row r="74">
          <cell r="B74" t="str">
            <v>DKENDG01</v>
          </cell>
          <cell r="C74" t="str">
            <v>30 kV</v>
          </cell>
          <cell r="D74" t="str">
            <v>Kentilux S.A.</v>
          </cell>
          <cell r="E74" t="str">
            <v>30 kV</v>
          </cell>
          <cell r="F74" t="str">
            <v>Generador (medida principal)</v>
          </cell>
          <cell r="G74"/>
        </row>
        <row r="75">
          <cell r="B75" t="str">
            <v>DKENDT01</v>
          </cell>
          <cell r="C75" t="str">
            <v>30 kV</v>
          </cell>
          <cell r="D75" t="str">
            <v>Kentilux S.A.</v>
          </cell>
          <cell r="E75" t="str">
            <v>30 kV</v>
          </cell>
          <cell r="F75" t="str">
            <v>Generador (medida testigo)</v>
          </cell>
          <cell r="G75"/>
        </row>
        <row r="76">
          <cell r="B76" t="str">
            <v>BLAIBTR1</v>
          </cell>
          <cell r="C76" t="str">
            <v>150 kV</v>
          </cell>
          <cell r="D76" t="str">
            <v>Laisa</v>
          </cell>
          <cell r="E76" t="str">
            <v>150 kV</v>
          </cell>
          <cell r="F76" t="str">
            <v>Transformador</v>
          </cell>
          <cell r="G76"/>
        </row>
        <row r="77">
          <cell r="B77" t="str">
            <v>LLTRLG01</v>
          </cell>
          <cell r="C77" t="str">
            <v>6.3 kV</v>
          </cell>
          <cell r="D77" t="str">
            <v>Lanas Trinidad S.A.</v>
          </cell>
          <cell r="E77" t="str">
            <v>6.3 kV</v>
          </cell>
          <cell r="F77" t="str">
            <v>Generador (medida principal)</v>
          </cell>
          <cell r="G77"/>
        </row>
        <row r="78">
          <cell r="B78" t="str">
            <v>LLTRLT01</v>
          </cell>
          <cell r="C78" t="str">
            <v>6.3 kV</v>
          </cell>
          <cell r="D78" t="str">
            <v>Lanas Trinidad S.A.</v>
          </cell>
          <cell r="E78" t="str">
            <v>6.3 kV</v>
          </cell>
          <cell r="F78" t="str">
            <v>Generador (medida testigo)</v>
          </cell>
          <cell r="G78"/>
        </row>
        <row r="79">
          <cell r="B79" t="str">
            <v>BPIECTR1</v>
          </cell>
          <cell r="C79" t="str">
            <v>150 kV</v>
          </cell>
          <cell r="D79" t="str">
            <v>Las Piedras</v>
          </cell>
          <cell r="E79" t="str">
            <v>60 kV</v>
          </cell>
          <cell r="F79" t="str">
            <v>Transformador 1</v>
          </cell>
          <cell r="G79"/>
        </row>
        <row r="80">
          <cell r="B80" t="str">
            <v>BPIECTR2</v>
          </cell>
          <cell r="C80" t="str">
            <v>150 kV</v>
          </cell>
          <cell r="D80" t="str">
            <v>Las Piedras</v>
          </cell>
          <cell r="E80" t="str">
            <v>60 kV</v>
          </cell>
          <cell r="F80" t="str">
            <v>Transformador 2</v>
          </cell>
          <cell r="G80"/>
        </row>
        <row r="81">
          <cell r="B81" t="str">
            <v>BPIEDT1A</v>
          </cell>
          <cell r="C81" t="str">
            <v>150 kV</v>
          </cell>
          <cell r="D81" t="str">
            <v>Las Piedras</v>
          </cell>
          <cell r="E81" t="str">
            <v>30 kV</v>
          </cell>
          <cell r="F81" t="str">
            <v>Transformador 1A</v>
          </cell>
          <cell r="G81" t="str">
            <v>Transfo. Aux.</v>
          </cell>
        </row>
        <row r="82">
          <cell r="B82" t="str">
            <v>BPIEDT1B</v>
          </cell>
          <cell r="C82" t="str">
            <v>150 kV</v>
          </cell>
          <cell r="D82" t="str">
            <v>Las Piedras</v>
          </cell>
          <cell r="E82" t="str">
            <v>30 kV</v>
          </cell>
          <cell r="F82" t="str">
            <v>Transformador 1B</v>
          </cell>
          <cell r="G82" t="str">
            <v>Transfo. Aux.</v>
          </cell>
        </row>
        <row r="83">
          <cell r="B83" t="str">
            <v>BPIEDTR1</v>
          </cell>
          <cell r="C83" t="str">
            <v>150 kV</v>
          </cell>
          <cell r="D83" t="str">
            <v>Las Piedras</v>
          </cell>
          <cell r="E83" t="str">
            <v>30 kV</v>
          </cell>
          <cell r="F83" t="str">
            <v>Transformador 1</v>
          </cell>
          <cell r="G83"/>
        </row>
        <row r="84">
          <cell r="B84" t="str">
            <v>BPIEDTR2</v>
          </cell>
          <cell r="C84" t="str">
            <v>150 kV</v>
          </cell>
          <cell r="D84" t="str">
            <v>Las Piedras</v>
          </cell>
          <cell r="E84" t="str">
            <v>30 kV</v>
          </cell>
          <cell r="F84" t="str">
            <v>Transformador 2</v>
          </cell>
          <cell r="G84"/>
        </row>
        <row r="85">
          <cell r="B85" t="str">
            <v>LRMALG01</v>
          </cell>
          <cell r="C85" t="str">
            <v>6,3 kV</v>
          </cell>
          <cell r="D85" t="str">
            <v>Las Rosas Maldonado</v>
          </cell>
          <cell r="E85" t="str">
            <v>6,3 kV</v>
          </cell>
          <cell r="F85" t="str">
            <v>Generador 1 (medida principal)</v>
          </cell>
          <cell r="G85"/>
        </row>
        <row r="86">
          <cell r="B86" t="str">
            <v>LRMALT01</v>
          </cell>
          <cell r="C86" t="str">
            <v>6,3 kV</v>
          </cell>
          <cell r="D86" t="str">
            <v>Las Rosas Maldonado</v>
          </cell>
          <cell r="E86" t="str">
            <v>6,3 kV</v>
          </cell>
          <cell r="F86" t="str">
            <v>Generador 1 (medida testigo)</v>
          </cell>
          <cell r="G86"/>
        </row>
        <row r="87">
          <cell r="B87" t="str">
            <v>DBLEDG01</v>
          </cell>
          <cell r="C87" t="str">
            <v>30 kV</v>
          </cell>
          <cell r="D87" t="str">
            <v>Lavadero de Lanas Blengio S.A</v>
          </cell>
          <cell r="E87" t="str">
            <v>30 kV</v>
          </cell>
          <cell r="F87" t="str">
            <v>Generador (medida principal)</v>
          </cell>
          <cell r="G87"/>
        </row>
        <row r="88">
          <cell r="B88" t="str">
            <v>DBLEDT01</v>
          </cell>
          <cell r="C88" t="str">
            <v>30 kV</v>
          </cell>
          <cell r="D88" t="str">
            <v>Lavadero de Lanas Blengio S.A</v>
          </cell>
          <cell r="E88" t="str">
            <v>30 kV</v>
          </cell>
          <cell r="F88" t="str">
            <v>Generador (medida testigo)</v>
          </cell>
          <cell r="G88"/>
        </row>
        <row r="89">
          <cell r="B89" t="str">
            <v>BLIBDTR1</v>
          </cell>
          <cell r="C89" t="str">
            <v>150 kV</v>
          </cell>
          <cell r="D89" t="str">
            <v>Libertad</v>
          </cell>
          <cell r="E89" t="str">
            <v>30 kV</v>
          </cell>
          <cell r="F89" t="str">
            <v>Transformador 1</v>
          </cell>
          <cell r="G89"/>
        </row>
        <row r="90">
          <cell r="B90" t="str">
            <v>BLIBDTR2</v>
          </cell>
          <cell r="C90" t="str">
            <v>150 kV</v>
          </cell>
          <cell r="D90" t="str">
            <v>Libertad</v>
          </cell>
          <cell r="E90" t="str">
            <v>30 kV</v>
          </cell>
          <cell r="F90" t="str">
            <v>Transformador 2</v>
          </cell>
          <cell r="G90"/>
        </row>
        <row r="91">
          <cell r="B91" t="str">
            <v>DLIDDG01</v>
          </cell>
          <cell r="C91" t="str">
            <v>30 kV</v>
          </cell>
          <cell r="D91" t="str">
            <v>Liderdat S.A.</v>
          </cell>
          <cell r="E91" t="str">
            <v>30 kV</v>
          </cell>
          <cell r="F91" t="str">
            <v>Generador (medida principal)</v>
          </cell>
          <cell r="G91"/>
        </row>
        <row r="92">
          <cell r="B92" t="str">
            <v>DLIDDT01</v>
          </cell>
          <cell r="C92" t="str">
            <v>30 kV</v>
          </cell>
          <cell r="D92" t="str">
            <v>Liderdat S.A.</v>
          </cell>
          <cell r="E92" t="str">
            <v>30 kV</v>
          </cell>
          <cell r="F92" t="str">
            <v>Generador (medida testigo)</v>
          </cell>
          <cell r="G92"/>
        </row>
        <row r="93">
          <cell r="B93" t="str">
            <v>DCARDG01</v>
          </cell>
          <cell r="C93" t="str">
            <v>30 kV</v>
          </cell>
          <cell r="D93" t="str">
            <v>Los Caracoles</v>
          </cell>
          <cell r="E93" t="str">
            <v>30 kV</v>
          </cell>
          <cell r="F93" t="str">
            <v>Generador 1 (medida principal)</v>
          </cell>
          <cell r="G93"/>
        </row>
        <row r="94">
          <cell r="B94" t="str">
            <v>DCARDG02</v>
          </cell>
          <cell r="C94" t="str">
            <v>30 kV</v>
          </cell>
          <cell r="D94" t="str">
            <v>Los Caracoles</v>
          </cell>
          <cell r="E94" t="str">
            <v>30 kV</v>
          </cell>
          <cell r="F94" t="str">
            <v>Generador 2 (medida principal)</v>
          </cell>
          <cell r="G94"/>
        </row>
        <row r="95">
          <cell r="B95" t="str">
            <v>DCARDT01</v>
          </cell>
          <cell r="C95" t="str">
            <v>30 kV</v>
          </cell>
          <cell r="D95" t="str">
            <v>Los Caracoles</v>
          </cell>
          <cell r="E95" t="str">
            <v>30 kV</v>
          </cell>
          <cell r="F95" t="str">
            <v>Generador 1 (medida testigo)</v>
          </cell>
          <cell r="G95"/>
        </row>
        <row r="96">
          <cell r="B96" t="str">
            <v>DCARDT02</v>
          </cell>
          <cell r="C96" t="str">
            <v>30 kV</v>
          </cell>
          <cell r="D96" t="str">
            <v>Los Caracoles</v>
          </cell>
          <cell r="E96" t="str">
            <v>30 kV</v>
          </cell>
          <cell r="F96" t="str">
            <v>Generador 2 (medida testigo)</v>
          </cell>
          <cell r="G96"/>
        </row>
        <row r="97">
          <cell r="B97" t="str">
            <v>DLLODG01</v>
          </cell>
          <cell r="C97" t="str">
            <v>30 kV</v>
          </cell>
          <cell r="D97" t="str">
            <v>Luz de Loma S.A.</v>
          </cell>
          <cell r="E97" t="str">
            <v>30 kV</v>
          </cell>
          <cell r="F97" t="str">
            <v>Generador (medida principal)</v>
          </cell>
          <cell r="G97"/>
        </row>
        <row r="98">
          <cell r="B98" t="str">
            <v>DLLODT01</v>
          </cell>
          <cell r="C98" t="str">
            <v>30 kV</v>
          </cell>
          <cell r="D98" t="str">
            <v>Luz de Loma S.A.</v>
          </cell>
          <cell r="E98" t="str">
            <v>30 kV</v>
          </cell>
          <cell r="F98" t="str">
            <v>Generador (medida testigo)</v>
          </cell>
          <cell r="G98"/>
        </row>
        <row r="99">
          <cell r="B99" t="str">
            <v>DLMADG01</v>
          </cell>
          <cell r="C99" t="str">
            <v>30 kV</v>
          </cell>
          <cell r="D99" t="str">
            <v>Luz de Mar  S.A.</v>
          </cell>
          <cell r="E99" t="str">
            <v>30 kV</v>
          </cell>
          <cell r="F99" t="str">
            <v>Generador (medida principal)</v>
          </cell>
          <cell r="G99"/>
        </row>
        <row r="100">
          <cell r="B100" t="str">
            <v>DLMADT01</v>
          </cell>
          <cell r="C100" t="str">
            <v>30 kV</v>
          </cell>
          <cell r="D100" t="str">
            <v>Luz de Mar  S.A.</v>
          </cell>
          <cell r="E100" t="str">
            <v>30 kV</v>
          </cell>
          <cell r="F100" t="str">
            <v>Generador (medida testigo)</v>
          </cell>
          <cell r="G100"/>
        </row>
        <row r="101">
          <cell r="B101" t="str">
            <v>BLRIBG01</v>
          </cell>
          <cell r="C101" t="str">
            <v>150 kV</v>
          </cell>
          <cell r="D101" t="str">
            <v>Luz de Río S.A.</v>
          </cell>
          <cell r="E101" t="str">
            <v>150 kV</v>
          </cell>
          <cell r="F101" t="str">
            <v>Generador (medida principal)</v>
          </cell>
          <cell r="G101"/>
        </row>
        <row r="102">
          <cell r="B102" t="str">
            <v>BLRIBT01</v>
          </cell>
          <cell r="C102" t="str">
            <v>150 kV</v>
          </cell>
          <cell r="D102" t="str">
            <v>Luz de Río S.A.</v>
          </cell>
          <cell r="E102" t="str">
            <v>150 kV</v>
          </cell>
          <cell r="F102" t="str">
            <v>Generador (medida testigo)</v>
          </cell>
          <cell r="G102"/>
        </row>
        <row r="103">
          <cell r="B103" t="str">
            <v>BMALDG01</v>
          </cell>
          <cell r="C103" t="str">
            <v>150 kV</v>
          </cell>
          <cell r="D103" t="str">
            <v>Maldonado (TGAA)</v>
          </cell>
          <cell r="E103" t="str">
            <v>30 kV</v>
          </cell>
          <cell r="F103" t="str">
            <v>Generador (medida principal)</v>
          </cell>
          <cell r="G103" t="str">
            <v>TGAA</v>
          </cell>
        </row>
        <row r="104">
          <cell r="B104" t="str">
            <v>BMALDTR1</v>
          </cell>
          <cell r="C104" t="str">
            <v>150 kV</v>
          </cell>
          <cell r="D104" t="str">
            <v>Maldonado (TGAA)</v>
          </cell>
          <cell r="E104" t="str">
            <v>30 kV</v>
          </cell>
          <cell r="F104" t="str">
            <v>Transformador 1</v>
          </cell>
          <cell r="G104"/>
        </row>
        <row r="105">
          <cell r="B105" t="str">
            <v>BMALDTR2</v>
          </cell>
          <cell r="C105" t="str">
            <v>150 kV</v>
          </cell>
          <cell r="D105" t="str">
            <v>Maldonado (TGAA)</v>
          </cell>
          <cell r="E105" t="str">
            <v>30 kV</v>
          </cell>
          <cell r="F105" t="str">
            <v>Transformador 2</v>
          </cell>
          <cell r="G105"/>
        </row>
        <row r="106">
          <cell r="B106" t="str">
            <v>BMELCTR1</v>
          </cell>
          <cell r="C106" t="str">
            <v>150 kV</v>
          </cell>
          <cell r="D106" t="str">
            <v>Melo</v>
          </cell>
          <cell r="E106" t="str">
            <v>60 kV</v>
          </cell>
          <cell r="F106" t="str">
            <v>Transformador 1</v>
          </cell>
          <cell r="G106"/>
        </row>
        <row r="107">
          <cell r="B107" t="str">
            <v>BMELCTR2</v>
          </cell>
          <cell r="C107" t="str">
            <v>150 kV</v>
          </cell>
          <cell r="D107" t="str">
            <v>Melo</v>
          </cell>
          <cell r="E107" t="str">
            <v>60 kV</v>
          </cell>
          <cell r="F107" t="str">
            <v>Transformador 2</v>
          </cell>
          <cell r="G107"/>
        </row>
        <row r="108">
          <cell r="B108" t="str">
            <v>BMELDTR1</v>
          </cell>
          <cell r="C108" t="str">
            <v>150 kV</v>
          </cell>
          <cell r="D108" t="str">
            <v>Melo</v>
          </cell>
          <cell r="E108" t="str">
            <v>30 kV</v>
          </cell>
          <cell r="F108" t="str">
            <v>Transformador 1</v>
          </cell>
          <cell r="G108"/>
        </row>
        <row r="109">
          <cell r="B109" t="str">
            <v>BMELDTR2</v>
          </cell>
          <cell r="C109" t="str">
            <v>150 kV</v>
          </cell>
          <cell r="D109" t="str">
            <v>Melo</v>
          </cell>
          <cell r="E109" t="str">
            <v>30 kV</v>
          </cell>
          <cell r="F109" t="str">
            <v>Transformador 2</v>
          </cell>
          <cell r="G109"/>
        </row>
        <row r="110">
          <cell r="B110" t="str">
            <v>BMERDTR1</v>
          </cell>
          <cell r="C110" t="str">
            <v>150 kV</v>
          </cell>
          <cell r="D110" t="str">
            <v>Mercedes</v>
          </cell>
          <cell r="E110" t="str">
            <v>30 kV</v>
          </cell>
          <cell r="F110" t="str">
            <v>Transformador 1</v>
          </cell>
          <cell r="G110"/>
        </row>
        <row r="111">
          <cell r="B111" t="str">
            <v>BMERDTR2</v>
          </cell>
          <cell r="C111" t="str">
            <v>150 kV</v>
          </cell>
          <cell r="D111" t="str">
            <v>Mercedes</v>
          </cell>
          <cell r="E111" t="str">
            <v>30 kV</v>
          </cell>
          <cell r="F111" t="str">
            <v>Transformador 2</v>
          </cell>
          <cell r="G111"/>
        </row>
        <row r="112">
          <cell r="B112" t="str">
            <v>BMVADTR1</v>
          </cell>
          <cell r="C112" t="str">
            <v>150 kV</v>
          </cell>
          <cell r="D112" t="str">
            <v>Montevideo A</v>
          </cell>
          <cell r="E112" t="str">
            <v>30 kV</v>
          </cell>
          <cell r="F112" t="str">
            <v>Transformador</v>
          </cell>
          <cell r="G112"/>
        </row>
        <row r="113">
          <cell r="B113" t="str">
            <v>BMOALG01</v>
          </cell>
          <cell r="C113" t="str">
            <v>150 kV</v>
          </cell>
          <cell r="D113" t="str">
            <v>Montevideo A – Motores G1</v>
          </cell>
          <cell r="E113" t="str">
            <v>6.3 kV</v>
          </cell>
          <cell r="F113" t="str">
            <v>Generador 1 (medida principal)</v>
          </cell>
          <cell r="G113" t="str">
            <v>Grupo 1</v>
          </cell>
        </row>
        <row r="114">
          <cell r="B114" t="str">
            <v>BMOALT01</v>
          </cell>
          <cell r="C114" t="str">
            <v>150 kV</v>
          </cell>
          <cell r="D114" t="str">
            <v>Montevideo A – Motores G1</v>
          </cell>
          <cell r="E114" t="str">
            <v>6.3 kV</v>
          </cell>
          <cell r="F114" t="str">
            <v>Generador 1 (medida testigo)</v>
          </cell>
          <cell r="G114" t="str">
            <v>Grupo 1</v>
          </cell>
        </row>
        <row r="115">
          <cell r="B115" t="str">
            <v>BMOALG02</v>
          </cell>
          <cell r="C115" t="str">
            <v>150 kV</v>
          </cell>
          <cell r="D115" t="str">
            <v>Montevideo A – Motores G2</v>
          </cell>
          <cell r="E115" t="str">
            <v>6.3 kV</v>
          </cell>
          <cell r="F115" t="str">
            <v>Generador 2 (medida principal)</v>
          </cell>
          <cell r="G115" t="str">
            <v>Grupo 2</v>
          </cell>
        </row>
        <row r="116">
          <cell r="B116" t="str">
            <v>BMOALT02</v>
          </cell>
          <cell r="C116" t="str">
            <v>150 kV</v>
          </cell>
          <cell r="D116" t="str">
            <v>Montevideo A – Motores G2</v>
          </cell>
          <cell r="E116" t="str">
            <v>6.3 kV</v>
          </cell>
          <cell r="F116" t="str">
            <v>Generador 2 (medida testigo)</v>
          </cell>
          <cell r="G116" t="str">
            <v>Grupo 2</v>
          </cell>
        </row>
        <row r="117">
          <cell r="B117" t="str">
            <v>BMVBDACO</v>
          </cell>
          <cell r="C117" t="str">
            <v>150 kV</v>
          </cell>
          <cell r="D117" t="str">
            <v>Montevideo B</v>
          </cell>
          <cell r="E117" t="str">
            <v>30 kV</v>
          </cell>
          <cell r="F117" t="str">
            <v xml:space="preserve">Aguas Corrientes </v>
          </cell>
          <cell r="G117"/>
        </row>
        <row r="118">
          <cell r="B118" t="str">
            <v>BMVBDTR1</v>
          </cell>
          <cell r="C118" t="str">
            <v>150 kV</v>
          </cell>
          <cell r="D118" t="str">
            <v>Montevideo B</v>
          </cell>
          <cell r="E118" t="str">
            <v>30 kV</v>
          </cell>
          <cell r="F118" t="str">
            <v>Transformador 1</v>
          </cell>
          <cell r="G118"/>
        </row>
        <row r="119">
          <cell r="B119" t="str">
            <v>BMVBDTR2</v>
          </cell>
          <cell r="C119" t="str">
            <v>150 kV</v>
          </cell>
          <cell r="D119" t="str">
            <v>Montevideo B</v>
          </cell>
          <cell r="E119" t="str">
            <v>30 kV</v>
          </cell>
          <cell r="F119" t="str">
            <v>Transformador 2</v>
          </cell>
          <cell r="G119"/>
        </row>
        <row r="120">
          <cell r="B120" t="str">
            <v>BMOBLG01</v>
          </cell>
          <cell r="C120" t="str">
            <v>150 kV</v>
          </cell>
          <cell r="D120" t="str">
            <v>Montevideo B – Motores G1</v>
          </cell>
          <cell r="E120" t="str">
            <v>6.3 kV</v>
          </cell>
          <cell r="F120" t="str">
            <v>Generador 1 (medida principal)</v>
          </cell>
          <cell r="G120" t="str">
            <v>Grupo 1</v>
          </cell>
        </row>
        <row r="121">
          <cell r="B121" t="str">
            <v>BMOBLT01</v>
          </cell>
          <cell r="C121" t="str">
            <v>150 kV</v>
          </cell>
          <cell r="D121" t="str">
            <v>Montevideo B – Motores G1</v>
          </cell>
          <cell r="E121" t="str">
            <v>6.3 kV</v>
          </cell>
          <cell r="F121" t="str">
            <v>Generador 1 (medida testigo)</v>
          </cell>
          <cell r="G121" t="str">
            <v>Grupo 1</v>
          </cell>
        </row>
        <row r="122">
          <cell r="B122" t="str">
            <v>BMOBLG02</v>
          </cell>
          <cell r="C122" t="str">
            <v>150 kV</v>
          </cell>
          <cell r="D122" t="str">
            <v>Montevideo B – Motores G2</v>
          </cell>
          <cell r="E122" t="str">
            <v>6.3 kV</v>
          </cell>
          <cell r="F122" t="str">
            <v>Generador 2 (medida principal)</v>
          </cell>
          <cell r="G122" t="str">
            <v>Grupo 2</v>
          </cell>
        </row>
        <row r="123">
          <cell r="B123" t="str">
            <v>BMOBLT02</v>
          </cell>
          <cell r="C123" t="str">
            <v>150 kV</v>
          </cell>
          <cell r="D123" t="str">
            <v>Montevideo B – Motores G2</v>
          </cell>
          <cell r="E123" t="str">
            <v>6.3 kV</v>
          </cell>
          <cell r="F123" t="str">
            <v>Generador 2 (medida testigo)</v>
          </cell>
          <cell r="G123" t="str">
            <v>Grupo 2</v>
          </cell>
        </row>
        <row r="124">
          <cell r="B124" t="str">
            <v>BMVCDTR1</v>
          </cell>
          <cell r="C124" t="str">
            <v>150 kV</v>
          </cell>
          <cell r="D124" t="str">
            <v>Montevideo C</v>
          </cell>
          <cell r="E124" t="str">
            <v>30 kV</v>
          </cell>
          <cell r="F124" t="str">
            <v>Transformador 1</v>
          </cell>
          <cell r="G124"/>
        </row>
        <row r="125">
          <cell r="B125" t="str">
            <v>BMVCDTR2</v>
          </cell>
          <cell r="C125" t="str">
            <v>150 kV</v>
          </cell>
          <cell r="D125" t="str">
            <v>Montevideo C</v>
          </cell>
          <cell r="E125" t="str">
            <v>30 kV</v>
          </cell>
          <cell r="F125" t="str">
            <v>Transformador 2</v>
          </cell>
          <cell r="G125"/>
        </row>
        <row r="126">
          <cell r="B126" t="str">
            <v>BMVEDTR7</v>
          </cell>
          <cell r="C126" t="str">
            <v>150 kV</v>
          </cell>
          <cell r="D126" t="str">
            <v>Montevideo E</v>
          </cell>
          <cell r="E126" t="str">
            <v>30 kV</v>
          </cell>
          <cell r="F126" t="str">
            <v>Transformador 7</v>
          </cell>
          <cell r="G126"/>
        </row>
        <row r="127">
          <cell r="B127" t="str">
            <v>BMVEDTR8</v>
          </cell>
          <cell r="C127" t="str">
            <v>150 kV</v>
          </cell>
          <cell r="D127" t="str">
            <v>Montevideo E</v>
          </cell>
          <cell r="E127" t="str">
            <v>30 kV</v>
          </cell>
          <cell r="F127" t="str">
            <v>Transformador 8</v>
          </cell>
          <cell r="G127"/>
        </row>
        <row r="128">
          <cell r="B128" t="str">
            <v>BMVEDTR9</v>
          </cell>
          <cell r="C128" t="str">
            <v>150 kV</v>
          </cell>
          <cell r="D128" t="str">
            <v>Montevideo E</v>
          </cell>
          <cell r="E128" t="str">
            <v>30 kV</v>
          </cell>
          <cell r="F128" t="str">
            <v>Transformador 9</v>
          </cell>
          <cell r="G128"/>
        </row>
        <row r="129">
          <cell r="B129" t="str">
            <v>BMVEDTRA</v>
          </cell>
          <cell r="C129" t="str">
            <v>150 kV</v>
          </cell>
          <cell r="D129" t="str">
            <v>Montevideo E</v>
          </cell>
          <cell r="E129" t="str">
            <v>30 kV</v>
          </cell>
          <cell r="F129" t="str">
            <v>Transformador A</v>
          </cell>
          <cell r="G129"/>
        </row>
        <row r="130">
          <cell r="B130" t="str">
            <v>BMVFDACO</v>
          </cell>
          <cell r="C130" t="str">
            <v>150 kV</v>
          </cell>
          <cell r="D130" t="str">
            <v>Montevideo F</v>
          </cell>
          <cell r="E130" t="str">
            <v>30 kV</v>
          </cell>
          <cell r="F130" t="str">
            <v xml:space="preserve">Aguas Corrientes </v>
          </cell>
          <cell r="G130"/>
        </row>
        <row r="131">
          <cell r="B131" t="str">
            <v>BMVFDTR1</v>
          </cell>
          <cell r="C131" t="str">
            <v>150 kV</v>
          </cell>
          <cell r="D131" t="str">
            <v>Montevideo F</v>
          </cell>
          <cell r="E131" t="str">
            <v>30 kV</v>
          </cell>
          <cell r="F131" t="str">
            <v>Transformador 1</v>
          </cell>
          <cell r="G131"/>
        </row>
        <row r="132">
          <cell r="B132" t="str">
            <v>BMVFDTR2</v>
          </cell>
          <cell r="C132" t="str">
            <v>150 kV</v>
          </cell>
          <cell r="D132" t="str">
            <v>Montevideo F</v>
          </cell>
          <cell r="E132" t="str">
            <v>30 kV</v>
          </cell>
          <cell r="F132" t="str">
            <v>Transformador 2</v>
          </cell>
          <cell r="G132"/>
        </row>
        <row r="133">
          <cell r="B133" t="str">
            <v>BMVGETR1</v>
          </cell>
          <cell r="C133" t="str">
            <v>150 kV</v>
          </cell>
          <cell r="D133" t="str">
            <v>Montevideo G</v>
          </cell>
          <cell r="E133" t="str">
            <v>22 kV</v>
          </cell>
          <cell r="F133" t="str">
            <v>Transformador 1</v>
          </cell>
          <cell r="G133"/>
        </row>
        <row r="134">
          <cell r="B134" t="str">
            <v>BMVGETR2</v>
          </cell>
          <cell r="C134" t="str">
            <v>150 kV</v>
          </cell>
          <cell r="D134" t="str">
            <v>Montevideo G</v>
          </cell>
          <cell r="E134" t="str">
            <v>22 kV</v>
          </cell>
          <cell r="F134" t="str">
            <v>Transformador 2</v>
          </cell>
          <cell r="G134"/>
        </row>
        <row r="135">
          <cell r="B135" t="str">
            <v>BMVHDACO</v>
          </cell>
          <cell r="C135" t="str">
            <v>150 kV</v>
          </cell>
          <cell r="D135" t="str">
            <v>Montevideo H</v>
          </cell>
          <cell r="E135" t="str">
            <v>30 kV</v>
          </cell>
          <cell r="F135" t="str">
            <v xml:space="preserve">Aguas Corrientes </v>
          </cell>
          <cell r="G135"/>
        </row>
        <row r="136">
          <cell r="B136" t="str">
            <v>BMVHDTR1</v>
          </cell>
          <cell r="C136" t="str">
            <v>150 kV</v>
          </cell>
          <cell r="D136" t="str">
            <v>Montevideo H</v>
          </cell>
          <cell r="E136" t="str">
            <v>30 kV</v>
          </cell>
          <cell r="F136" t="str">
            <v>Transformador 1</v>
          </cell>
          <cell r="G136"/>
        </row>
        <row r="137">
          <cell r="B137" t="str">
            <v>BMVHDTR2</v>
          </cell>
          <cell r="C137" t="str">
            <v>150 kV</v>
          </cell>
          <cell r="D137" t="str">
            <v>Montevideo H</v>
          </cell>
          <cell r="E137" t="str">
            <v>30 kV</v>
          </cell>
          <cell r="F137" t="str">
            <v>Transformador 2</v>
          </cell>
          <cell r="G137"/>
        </row>
        <row r="138">
          <cell r="B138" t="str">
            <v>BMVHDTR3</v>
          </cell>
          <cell r="C138" t="str">
            <v>150 kV</v>
          </cell>
          <cell r="D138" t="str">
            <v>Montevideo H</v>
          </cell>
          <cell r="E138" t="str">
            <v>30 kV</v>
          </cell>
          <cell r="F138" t="str">
            <v>Transformador 3</v>
          </cell>
          <cell r="G138"/>
        </row>
        <row r="139">
          <cell r="B139" t="str">
            <v>BMVJDTR1</v>
          </cell>
          <cell r="C139" t="str">
            <v>150 kV</v>
          </cell>
          <cell r="D139" t="str">
            <v>Montevideo J</v>
          </cell>
          <cell r="E139" t="str">
            <v>30 kV</v>
          </cell>
          <cell r="F139" t="str">
            <v>Transformador 1</v>
          </cell>
          <cell r="G139"/>
        </row>
        <row r="140">
          <cell r="B140" t="str">
            <v>BMVJDTR2</v>
          </cell>
          <cell r="C140" t="str">
            <v>150 kV</v>
          </cell>
          <cell r="D140" t="str">
            <v>Montevideo J</v>
          </cell>
          <cell r="E140" t="str">
            <v>30 kV</v>
          </cell>
          <cell r="F140" t="str">
            <v>Transformador 2</v>
          </cell>
          <cell r="G140"/>
        </row>
        <row r="141">
          <cell r="B141" t="str">
            <v>BMVKDTR1</v>
          </cell>
          <cell r="C141" t="str">
            <v>150 kV</v>
          </cell>
          <cell r="D141" t="str">
            <v>Montevideo K</v>
          </cell>
          <cell r="E141" t="str">
            <v>30 kV</v>
          </cell>
          <cell r="F141" t="str">
            <v>Transformador 1</v>
          </cell>
          <cell r="G141"/>
        </row>
        <row r="142">
          <cell r="B142" t="str">
            <v>BMVLDTR1</v>
          </cell>
          <cell r="C142" t="str">
            <v>150 kV</v>
          </cell>
          <cell r="D142" t="str">
            <v>Montevideo L</v>
          </cell>
          <cell r="E142" t="str">
            <v>30 kV</v>
          </cell>
          <cell r="F142" t="str">
            <v>Transformador 1</v>
          </cell>
          <cell r="G142"/>
        </row>
        <row r="143">
          <cell r="B143" t="str">
            <v>BMVNDACO</v>
          </cell>
          <cell r="C143" t="str">
            <v>150 kV</v>
          </cell>
          <cell r="D143" t="str">
            <v>Montevideo N</v>
          </cell>
          <cell r="E143" t="str">
            <v>30 kV</v>
          </cell>
          <cell r="F143" t="str">
            <v xml:space="preserve">Aguas Corrientes </v>
          </cell>
          <cell r="G143"/>
        </row>
        <row r="144">
          <cell r="B144" t="str">
            <v>BMVNDTR1</v>
          </cell>
          <cell r="C144" t="str">
            <v>150 kV</v>
          </cell>
          <cell r="D144" t="str">
            <v>Montevideo N</v>
          </cell>
          <cell r="E144" t="str">
            <v>30 kV</v>
          </cell>
          <cell r="F144" t="str">
            <v>Transformador 1</v>
          </cell>
          <cell r="G144"/>
        </row>
        <row r="145">
          <cell r="B145" t="str">
            <v>BMVNDTR2</v>
          </cell>
          <cell r="C145" t="str">
            <v>150 kV</v>
          </cell>
          <cell r="D145" t="str">
            <v>Montevideo N</v>
          </cell>
          <cell r="E145" t="str">
            <v>30 kV</v>
          </cell>
          <cell r="F145" t="str">
            <v>Transformador 2</v>
          </cell>
          <cell r="G145"/>
        </row>
        <row r="146">
          <cell r="B146" t="str">
            <v>BMVNDTR3</v>
          </cell>
          <cell r="C146" t="str">
            <v>150 kV</v>
          </cell>
          <cell r="D146" t="str">
            <v>Montevideo N</v>
          </cell>
          <cell r="E146" t="str">
            <v>30 kV</v>
          </cell>
          <cell r="F146" t="str">
            <v>Transformador 3</v>
          </cell>
          <cell r="G146"/>
        </row>
        <row r="147">
          <cell r="B147" t="str">
            <v>BMVRETR1</v>
          </cell>
          <cell r="C147" t="str">
            <v>150 kV</v>
          </cell>
          <cell r="D147" t="str">
            <v>Montevideo R</v>
          </cell>
          <cell r="E147" t="str">
            <v>22 kV</v>
          </cell>
          <cell r="F147" t="str">
            <v>Transformador 1</v>
          </cell>
          <cell r="G147"/>
        </row>
        <row r="148">
          <cell r="B148" t="str">
            <v>BMVRETR2</v>
          </cell>
          <cell r="C148" t="str">
            <v>150 kV</v>
          </cell>
          <cell r="D148" t="str">
            <v>Montevideo R</v>
          </cell>
          <cell r="E148" t="str">
            <v>22 kV</v>
          </cell>
          <cell r="F148" t="str">
            <v>Transformador 2</v>
          </cell>
          <cell r="G148"/>
        </row>
        <row r="149">
          <cell r="B149" t="str">
            <v>BNPADTR1</v>
          </cell>
          <cell r="C149" t="str">
            <v>150 kV</v>
          </cell>
          <cell r="D149" t="str">
            <v>Nueva Palmira</v>
          </cell>
          <cell r="E149" t="str">
            <v>30 kV</v>
          </cell>
          <cell r="F149" t="str">
            <v>Transformador 1</v>
          </cell>
          <cell r="G149"/>
        </row>
        <row r="150">
          <cell r="B150" t="str">
            <v>BNPADTR2</v>
          </cell>
          <cell r="C150" t="str">
            <v>150 kV</v>
          </cell>
          <cell r="D150" t="str">
            <v>Nueva Palmira</v>
          </cell>
          <cell r="E150" t="str">
            <v>30 kV</v>
          </cell>
          <cell r="F150" t="str">
            <v>Transformador 2</v>
          </cell>
          <cell r="G150"/>
        </row>
        <row r="151">
          <cell r="B151" t="str">
            <v>MNPADTR1</v>
          </cell>
          <cell r="C151" t="str">
            <v>110 kV</v>
          </cell>
          <cell r="D151" t="str">
            <v>Nueva Palmira</v>
          </cell>
          <cell r="E151" t="str">
            <v>30 kV</v>
          </cell>
          <cell r="F151" t="str">
            <v>Transformador 1</v>
          </cell>
          <cell r="G151"/>
        </row>
        <row r="152">
          <cell r="B152" t="str">
            <v>MNPADTR2</v>
          </cell>
          <cell r="C152" t="str">
            <v>110 kV</v>
          </cell>
          <cell r="D152" t="str">
            <v>Nueva Palmira</v>
          </cell>
          <cell r="E152" t="str">
            <v>30 kV</v>
          </cell>
          <cell r="F152" t="str">
            <v>Transformador 2</v>
          </cell>
          <cell r="G152"/>
        </row>
        <row r="153">
          <cell r="B153" t="str">
            <v>MNPAFTR1</v>
          </cell>
          <cell r="C153" t="str">
            <v>110 kV</v>
          </cell>
          <cell r="D153" t="str">
            <v>Nueva Palmira</v>
          </cell>
          <cell r="E153" t="str">
            <v>15 kV</v>
          </cell>
          <cell r="F153" t="str">
            <v>Transformador 1</v>
          </cell>
          <cell r="G153"/>
        </row>
        <row r="154">
          <cell r="B154" t="str">
            <v>MNPAFTR2</v>
          </cell>
          <cell r="C154" t="str">
            <v>110 kV</v>
          </cell>
          <cell r="D154" t="str">
            <v>Nueva Palmira</v>
          </cell>
          <cell r="E154" t="str">
            <v>15 kV</v>
          </cell>
          <cell r="F154" t="str">
            <v>Transformador 2</v>
          </cell>
          <cell r="G154"/>
        </row>
        <row r="155">
          <cell r="B155" t="str">
            <v>CNMACG01</v>
          </cell>
          <cell r="C155" t="str">
            <v>60 kV</v>
          </cell>
          <cell r="D155" t="str">
            <v>Nuevo Manantial S.A.</v>
          </cell>
          <cell r="E155" t="str">
            <v>60 kV</v>
          </cell>
          <cell r="F155" t="str">
            <v>Generador 1 (medida principal)</v>
          </cell>
          <cell r="G155"/>
        </row>
        <row r="156">
          <cell r="B156" t="str">
            <v>CNMACG02</v>
          </cell>
          <cell r="C156" t="str">
            <v>60 kV</v>
          </cell>
          <cell r="D156" t="str">
            <v>Nuevo Manantial S.A.</v>
          </cell>
          <cell r="E156" t="str">
            <v>60 kV</v>
          </cell>
          <cell r="F156" t="str">
            <v>Generador 2 (medida principal)</v>
          </cell>
          <cell r="G156"/>
        </row>
        <row r="157">
          <cell r="B157" t="str">
            <v>CNMACT01</v>
          </cell>
          <cell r="C157" t="str">
            <v>60 kV</v>
          </cell>
          <cell r="D157" t="str">
            <v>Nuevo Manantial S.A.</v>
          </cell>
          <cell r="E157" t="str">
            <v>60 kV</v>
          </cell>
          <cell r="F157" t="str">
            <v>Generador 1 (medida testigo)</v>
          </cell>
          <cell r="G157"/>
        </row>
        <row r="158">
          <cell r="B158" t="str">
            <v>CNMACT02</v>
          </cell>
          <cell r="C158" t="str">
            <v>60 kV</v>
          </cell>
          <cell r="D158" t="str">
            <v>Nuevo Manantial S.A.</v>
          </cell>
          <cell r="E158" t="str">
            <v>60 kV</v>
          </cell>
          <cell r="F158" t="str">
            <v>Generador 2 (medida testigo)</v>
          </cell>
          <cell r="G158"/>
        </row>
        <row r="159">
          <cell r="B159" t="str">
            <v>DNMADG02</v>
          </cell>
          <cell r="C159" t="str">
            <v>30 kV</v>
          </cell>
          <cell r="D159" t="str">
            <v>Nuevo Manantial S.A.</v>
          </cell>
          <cell r="E159" t="str">
            <v>30 kV</v>
          </cell>
          <cell r="F159" t="str">
            <v>Generador 2 (medida principal)</v>
          </cell>
          <cell r="G159"/>
        </row>
        <row r="160">
          <cell r="B160" t="str">
            <v>APA5DTR1</v>
          </cell>
          <cell r="C160" t="str">
            <v>500 kV</v>
          </cell>
          <cell r="D160" t="str">
            <v>Palmar (500 kV)</v>
          </cell>
          <cell r="E160" t="str">
            <v>30 kV</v>
          </cell>
          <cell r="F160" t="str">
            <v>Transformador</v>
          </cell>
          <cell r="G160"/>
        </row>
        <row r="161">
          <cell r="B161" t="str">
            <v>BPAMBG01</v>
          </cell>
          <cell r="C161" t="str">
            <v>150 kV</v>
          </cell>
          <cell r="D161" t="str">
            <v>Palmatir S.A</v>
          </cell>
          <cell r="E161" t="str">
            <v>150 kV</v>
          </cell>
          <cell r="F161" t="str">
            <v>Generador (medida principal)</v>
          </cell>
          <cell r="G161"/>
        </row>
        <row r="162">
          <cell r="B162" t="str">
            <v>BPAMBT01</v>
          </cell>
          <cell r="C162" t="str">
            <v>150 kV</v>
          </cell>
          <cell r="D162" t="str">
            <v>Palmatir S.A</v>
          </cell>
          <cell r="E162" t="str">
            <v>150 kV</v>
          </cell>
          <cell r="F162" t="str">
            <v>Generador (medida testigo)</v>
          </cell>
          <cell r="G162"/>
        </row>
        <row r="163">
          <cell r="B163" t="str">
            <v>BPAZDTR1</v>
          </cell>
          <cell r="C163" t="str">
            <v>150 kV</v>
          </cell>
          <cell r="D163" t="str">
            <v>Pan de Azucar</v>
          </cell>
          <cell r="E163" t="str">
            <v>30 kV</v>
          </cell>
          <cell r="F163" t="str">
            <v>Transformador 1</v>
          </cell>
          <cell r="G163"/>
        </row>
        <row r="164">
          <cell r="B164" t="str">
            <v>BPAZDTR2</v>
          </cell>
          <cell r="C164" t="str">
            <v>150 kV</v>
          </cell>
          <cell r="D164" t="str">
            <v>Pan de Azucar</v>
          </cell>
          <cell r="E164" t="str">
            <v>30 kV</v>
          </cell>
          <cell r="F164" t="str">
            <v>Transformador 2</v>
          </cell>
          <cell r="G164"/>
        </row>
        <row r="165">
          <cell r="B165" t="str">
            <v>BPANCTR1</v>
          </cell>
          <cell r="C165" t="str">
            <v>150 kV</v>
          </cell>
          <cell r="D165" t="str">
            <v>Pando</v>
          </cell>
          <cell r="E165" t="str">
            <v>60 kV</v>
          </cell>
          <cell r="F165" t="str">
            <v>Transformador 1</v>
          </cell>
          <cell r="G165"/>
        </row>
        <row r="166">
          <cell r="B166" t="str">
            <v>BPANCTR2</v>
          </cell>
          <cell r="C166" t="str">
            <v>150 kV</v>
          </cell>
          <cell r="D166" t="str">
            <v>Pando</v>
          </cell>
          <cell r="E166" t="str">
            <v>60 kV</v>
          </cell>
          <cell r="F166" t="str">
            <v>Transformador 2</v>
          </cell>
          <cell r="G166"/>
        </row>
        <row r="167">
          <cell r="B167" t="str">
            <v>BPANDTR1</v>
          </cell>
          <cell r="C167" t="str">
            <v>150 kV</v>
          </cell>
          <cell r="D167" t="str">
            <v>Pando</v>
          </cell>
          <cell r="E167" t="str">
            <v>30 kV</v>
          </cell>
          <cell r="F167" t="str">
            <v>Transformador 1</v>
          </cell>
          <cell r="G167"/>
        </row>
        <row r="168">
          <cell r="B168" t="str">
            <v>BPANDTR2</v>
          </cell>
          <cell r="C168" t="str">
            <v>150 kV</v>
          </cell>
          <cell r="D168" t="str">
            <v>Pando</v>
          </cell>
          <cell r="E168" t="str">
            <v>30 kV</v>
          </cell>
          <cell r="F168" t="str">
            <v>Transformador 2</v>
          </cell>
          <cell r="G168"/>
        </row>
        <row r="169">
          <cell r="B169" t="str">
            <v>BPAY1CUR</v>
          </cell>
          <cell r="C169" t="str">
            <v>150 kV</v>
          </cell>
          <cell r="D169" t="str">
            <v>Paysandu</v>
          </cell>
          <cell r="E169" t="str">
            <v>Terna 1</v>
          </cell>
          <cell r="F169" t="str">
            <v>Concepción del Uruguay (Arg.)</v>
          </cell>
          <cell r="G169"/>
        </row>
        <row r="170">
          <cell r="B170" t="str">
            <v>BPAYDTR1</v>
          </cell>
          <cell r="C170" t="str">
            <v>150 kV</v>
          </cell>
          <cell r="D170" t="str">
            <v>Paysandu</v>
          </cell>
          <cell r="E170" t="str">
            <v>30 kV</v>
          </cell>
          <cell r="F170" t="str">
            <v>Transformador 1</v>
          </cell>
          <cell r="G170"/>
        </row>
        <row r="171">
          <cell r="B171" t="str">
            <v>BPAYDTR2</v>
          </cell>
          <cell r="C171" t="str">
            <v>150 kV</v>
          </cell>
          <cell r="D171" t="str">
            <v>Paysandu</v>
          </cell>
          <cell r="E171" t="str">
            <v>30 kV</v>
          </cell>
          <cell r="F171" t="str">
            <v>Transformador 2</v>
          </cell>
          <cell r="G171"/>
        </row>
        <row r="172">
          <cell r="B172" t="str">
            <v>BPOLBG01</v>
          </cell>
          <cell r="C172" t="str">
            <v>150 kV</v>
          </cell>
          <cell r="D172" t="str">
            <v>Polesine  S.A.</v>
          </cell>
          <cell r="E172" t="str">
            <v>150 kV</v>
          </cell>
          <cell r="F172" t="str">
            <v>Generador (medida principal)</v>
          </cell>
          <cell r="G172"/>
        </row>
        <row r="173">
          <cell r="B173" t="str">
            <v>BPOLBT01</v>
          </cell>
          <cell r="C173" t="str">
            <v>150 kV</v>
          </cell>
          <cell r="D173" t="str">
            <v>Polesine  S.A.</v>
          </cell>
          <cell r="E173" t="str">
            <v>150 kV</v>
          </cell>
          <cell r="F173" t="str">
            <v>Generador (medida testigo)</v>
          </cell>
          <cell r="G173"/>
        </row>
        <row r="174">
          <cell r="B174" t="str">
            <v>DPONDG01</v>
          </cell>
          <cell r="C174" t="str">
            <v>30 kV</v>
          </cell>
          <cell r="D174" t="str">
            <v>Ponlar S.A.</v>
          </cell>
          <cell r="E174" t="str">
            <v>30 kV</v>
          </cell>
          <cell r="F174" t="str">
            <v>Generador 1 (medida principal)</v>
          </cell>
          <cell r="G174"/>
        </row>
        <row r="175">
          <cell r="B175" t="str">
            <v>DPONDT01</v>
          </cell>
          <cell r="C175" t="str">
            <v>30 kV</v>
          </cell>
          <cell r="D175" t="str">
            <v>Ponlar S.A.</v>
          </cell>
          <cell r="E175" t="str">
            <v>30 kV</v>
          </cell>
          <cell r="F175" t="str">
            <v>Generador 2 (medida testigo)</v>
          </cell>
          <cell r="G175"/>
        </row>
        <row r="176">
          <cell r="B176" t="str">
            <v>BPESDTR1</v>
          </cell>
          <cell r="C176" t="str">
            <v>150 kV</v>
          </cell>
          <cell r="D176" t="str">
            <v>Punta del Este</v>
          </cell>
          <cell r="E176" t="str">
            <v>30 kV</v>
          </cell>
          <cell r="F176" t="str">
            <v>Transformador 1</v>
          </cell>
          <cell r="G176"/>
        </row>
        <row r="177">
          <cell r="B177" t="str">
            <v>BPESDTR2</v>
          </cell>
          <cell r="C177" t="str">
            <v>150 kV</v>
          </cell>
          <cell r="D177" t="str">
            <v>Punta del Este</v>
          </cell>
          <cell r="E177" t="str">
            <v>30 kV</v>
          </cell>
          <cell r="F177" t="str">
            <v>Transformador 2</v>
          </cell>
          <cell r="G177"/>
        </row>
        <row r="178">
          <cell r="B178" t="str">
            <v>BPTIBG01</v>
          </cell>
          <cell r="C178" t="str">
            <v>150 kV</v>
          </cell>
          <cell r="D178" t="str">
            <v>Punta del Tigre</v>
          </cell>
          <cell r="E178" t="str">
            <v>150 kV</v>
          </cell>
          <cell r="F178" t="str">
            <v>Generador 1 (medida principal)</v>
          </cell>
          <cell r="G178"/>
        </row>
        <row r="179">
          <cell r="B179" t="str">
            <v>BPTIBT01</v>
          </cell>
          <cell r="C179" t="str">
            <v>150 kV</v>
          </cell>
          <cell r="D179" t="str">
            <v>Punta del Tigre</v>
          </cell>
          <cell r="E179" t="str">
            <v>150 kV</v>
          </cell>
          <cell r="F179" t="str">
            <v>Generador 1 (medida testigo)</v>
          </cell>
          <cell r="G179"/>
        </row>
        <row r="180">
          <cell r="B180" t="str">
            <v>BPTIBG02</v>
          </cell>
          <cell r="C180" t="str">
            <v>150 kV</v>
          </cell>
          <cell r="D180" t="str">
            <v>Punta del Tigre</v>
          </cell>
          <cell r="E180" t="str">
            <v>150 kV</v>
          </cell>
          <cell r="F180" t="str">
            <v>Generador 2 (medida principal)</v>
          </cell>
          <cell r="G180"/>
        </row>
        <row r="181">
          <cell r="B181" t="str">
            <v>BPTIBT02</v>
          </cell>
          <cell r="C181" t="str">
            <v>150 kV</v>
          </cell>
          <cell r="D181" t="str">
            <v>Punta del Tigre</v>
          </cell>
          <cell r="E181" t="str">
            <v>150 kV</v>
          </cell>
          <cell r="F181" t="str">
            <v>Generador 2 (medida testigo)</v>
          </cell>
          <cell r="G181"/>
        </row>
        <row r="182">
          <cell r="B182" t="str">
            <v>BPTIBG03</v>
          </cell>
          <cell r="C182" t="str">
            <v>150 kV</v>
          </cell>
          <cell r="D182" t="str">
            <v>Punta del Tigre</v>
          </cell>
          <cell r="E182" t="str">
            <v>150 kV</v>
          </cell>
          <cell r="F182" t="str">
            <v>Generador 3 (medida principal)</v>
          </cell>
          <cell r="G182"/>
        </row>
        <row r="183">
          <cell r="B183" t="str">
            <v>BPTIBG04</v>
          </cell>
          <cell r="C183" t="str">
            <v>150 kV</v>
          </cell>
          <cell r="D183" t="str">
            <v>Punta del Tigre</v>
          </cell>
          <cell r="E183" t="str">
            <v>150 kV</v>
          </cell>
          <cell r="F183" t="str">
            <v>Generador 4 (medida principal)</v>
          </cell>
          <cell r="G183"/>
        </row>
        <row r="184">
          <cell r="B184" t="str">
            <v>BPTIBG05</v>
          </cell>
          <cell r="C184" t="str">
            <v>150 kV</v>
          </cell>
          <cell r="D184" t="str">
            <v>Punta del Tigre</v>
          </cell>
          <cell r="E184" t="str">
            <v>150 kV</v>
          </cell>
          <cell r="F184" t="str">
            <v>Generador 5 (medida principal)</v>
          </cell>
          <cell r="G184"/>
        </row>
        <row r="185">
          <cell r="B185" t="str">
            <v>BPTIBG06</v>
          </cell>
          <cell r="C185" t="str">
            <v>150 kV</v>
          </cell>
          <cell r="D185" t="str">
            <v>Punta del Tigre</v>
          </cell>
          <cell r="E185" t="str">
            <v>150 kV</v>
          </cell>
          <cell r="F185" t="str">
            <v>Generador 6 (medida principal)</v>
          </cell>
          <cell r="G185"/>
        </row>
        <row r="186">
          <cell r="B186" t="str">
            <v>BPTIBG07</v>
          </cell>
          <cell r="C186" t="str">
            <v>150 kV</v>
          </cell>
          <cell r="D186" t="str">
            <v xml:space="preserve">Punta del Tigre </v>
          </cell>
          <cell r="E186" t="str">
            <v>150 kV</v>
          </cell>
          <cell r="F186" t="str">
            <v>Generador 7 (medida principal)</v>
          </cell>
          <cell r="G186" t="str">
            <v>APR “A”</v>
          </cell>
        </row>
        <row r="187">
          <cell r="B187" t="str">
            <v>BPTIBG08</v>
          </cell>
          <cell r="C187" t="str">
            <v>150 kV</v>
          </cell>
          <cell r="D187" t="str">
            <v xml:space="preserve">Punta del Tigre </v>
          </cell>
          <cell r="E187" t="str">
            <v>150 kV</v>
          </cell>
          <cell r="F187" t="str">
            <v>Generador 8 (medida principal)</v>
          </cell>
          <cell r="G187" t="str">
            <v>APR "C" Grupo 1</v>
          </cell>
        </row>
        <row r="188">
          <cell r="B188" t="str">
            <v>BPTIBG09</v>
          </cell>
          <cell r="C188" t="str">
            <v>150 kV</v>
          </cell>
          <cell r="D188" t="str">
            <v xml:space="preserve">Punta del Tigre </v>
          </cell>
          <cell r="E188" t="str">
            <v>150 kV</v>
          </cell>
          <cell r="F188" t="str">
            <v>Generador 9 (medida principal)</v>
          </cell>
          <cell r="G188" t="str">
            <v>APR "C" Grupo 2</v>
          </cell>
        </row>
        <row r="189">
          <cell r="B189" t="str">
            <v>BRSUBG01</v>
          </cell>
          <cell r="C189" t="str">
            <v>150 kV</v>
          </cell>
          <cell r="D189" t="str">
            <v>R del Sur S.A.</v>
          </cell>
          <cell r="E189" t="str">
            <v>150 kV</v>
          </cell>
          <cell r="F189" t="str">
            <v>Generador (medida principal)</v>
          </cell>
          <cell r="G189"/>
        </row>
        <row r="190">
          <cell r="B190" t="str">
            <v>BRSUBT01</v>
          </cell>
          <cell r="C190" t="str">
            <v>150 kV</v>
          </cell>
          <cell r="D190" t="str">
            <v>R del Sur S.A.</v>
          </cell>
          <cell r="E190" t="str">
            <v>150 kV</v>
          </cell>
          <cell r="F190" t="str">
            <v>Generador (medida testigo)</v>
          </cell>
          <cell r="G190"/>
        </row>
        <row r="191">
          <cell r="B191" t="str">
            <v>BROCCTR1</v>
          </cell>
          <cell r="C191" t="str">
            <v>150 kV</v>
          </cell>
          <cell r="D191" t="str">
            <v>Rocha</v>
          </cell>
          <cell r="E191" t="str">
            <v>60 kV</v>
          </cell>
          <cell r="F191" t="str">
            <v>Transformador 1</v>
          </cell>
          <cell r="G191"/>
        </row>
        <row r="192">
          <cell r="B192" t="str">
            <v>BROCCTR2</v>
          </cell>
          <cell r="C192" t="str">
            <v>150 kV</v>
          </cell>
          <cell r="D192" t="str">
            <v>Rocha</v>
          </cell>
          <cell r="E192" t="str">
            <v>60 kV</v>
          </cell>
          <cell r="F192" t="str">
            <v>Transformador 2</v>
          </cell>
          <cell r="G192"/>
        </row>
        <row r="193">
          <cell r="B193" t="str">
            <v>BROCDTR1</v>
          </cell>
          <cell r="C193" t="str">
            <v>150 kV</v>
          </cell>
          <cell r="D193" t="str">
            <v>Rocha</v>
          </cell>
          <cell r="E193" t="str">
            <v>30 kV</v>
          </cell>
          <cell r="F193" t="str">
            <v>Transformador 1</v>
          </cell>
          <cell r="G193"/>
        </row>
        <row r="194">
          <cell r="B194" t="str">
            <v>BROCDTR2</v>
          </cell>
          <cell r="C194" t="str">
            <v>150 kV</v>
          </cell>
          <cell r="D194" t="str">
            <v>Rocha</v>
          </cell>
          <cell r="E194" t="str">
            <v>30 kV</v>
          </cell>
          <cell r="F194" t="str">
            <v>Transformador 2</v>
          </cell>
          <cell r="G194"/>
        </row>
        <row r="195">
          <cell r="B195" t="str">
            <v>BRODCTR1</v>
          </cell>
          <cell r="C195" t="str">
            <v>150 kV</v>
          </cell>
          <cell r="D195" t="str">
            <v>Rodriguez</v>
          </cell>
          <cell r="E195" t="str">
            <v>60 kV</v>
          </cell>
          <cell r="F195" t="str">
            <v>Transformador 1</v>
          </cell>
          <cell r="G195"/>
        </row>
        <row r="196">
          <cell r="B196" t="str">
            <v>BRODCTR2</v>
          </cell>
          <cell r="C196" t="str">
            <v>150 kV</v>
          </cell>
          <cell r="D196" t="str">
            <v>Rodriguez</v>
          </cell>
          <cell r="E196" t="str">
            <v>60 kV</v>
          </cell>
          <cell r="F196" t="str">
            <v>Transformador 2</v>
          </cell>
          <cell r="G196"/>
        </row>
        <row r="197">
          <cell r="B197" t="str">
            <v>BRODDTR1</v>
          </cell>
          <cell r="C197" t="str">
            <v>150 kV</v>
          </cell>
          <cell r="D197" t="str">
            <v>Rodriguez</v>
          </cell>
          <cell r="E197" t="str">
            <v>30 kV</v>
          </cell>
          <cell r="F197" t="str">
            <v>Transformador 1</v>
          </cell>
          <cell r="G197"/>
        </row>
        <row r="198">
          <cell r="B198" t="str">
            <v>BRODDTR2</v>
          </cell>
          <cell r="C198" t="str">
            <v>150 kV</v>
          </cell>
          <cell r="D198" t="str">
            <v>Rodriguez</v>
          </cell>
          <cell r="E198" t="str">
            <v>30 kV</v>
          </cell>
          <cell r="F198" t="str">
            <v>Transformador 2</v>
          </cell>
          <cell r="G198"/>
        </row>
        <row r="199">
          <cell r="B199" t="str">
            <v>BROSCTR1</v>
          </cell>
          <cell r="C199" t="str">
            <v>150 kV</v>
          </cell>
          <cell r="D199" t="str">
            <v>Rosario</v>
          </cell>
          <cell r="E199" t="str">
            <v>60 kV</v>
          </cell>
          <cell r="F199" t="str">
            <v>Transformador 1</v>
          </cell>
          <cell r="G199"/>
        </row>
        <row r="200">
          <cell r="B200" t="str">
            <v>BROSCTR2</v>
          </cell>
          <cell r="C200" t="str">
            <v>150 kV</v>
          </cell>
          <cell r="D200" t="str">
            <v>Rosario</v>
          </cell>
          <cell r="E200" t="str">
            <v>60 kV</v>
          </cell>
          <cell r="F200" t="str">
            <v>Transformador 2</v>
          </cell>
          <cell r="G200"/>
        </row>
        <row r="201">
          <cell r="B201" t="str">
            <v>BROSDTR1</v>
          </cell>
          <cell r="C201" t="str">
            <v>150 kV</v>
          </cell>
          <cell r="D201" t="str">
            <v>Rosario</v>
          </cell>
          <cell r="E201" t="str">
            <v>30 kV</v>
          </cell>
          <cell r="F201" t="str">
            <v>Transformador 1</v>
          </cell>
          <cell r="G201"/>
        </row>
        <row r="202">
          <cell r="B202" t="str">
            <v>BROSDTR2</v>
          </cell>
          <cell r="C202" t="str">
            <v>150 kV</v>
          </cell>
          <cell r="D202" t="str">
            <v>Rosario</v>
          </cell>
          <cell r="E202" t="str">
            <v>30 kV</v>
          </cell>
          <cell r="F202" t="str">
            <v>Transformador 2</v>
          </cell>
          <cell r="G202"/>
        </row>
        <row r="203">
          <cell r="B203" t="str">
            <v>BSALDTR1</v>
          </cell>
          <cell r="C203" t="str">
            <v>150 kV</v>
          </cell>
          <cell r="D203" t="str">
            <v>Salto</v>
          </cell>
          <cell r="E203" t="str">
            <v>30 kV</v>
          </cell>
          <cell r="F203" t="str">
            <v>Transformador 1</v>
          </cell>
          <cell r="G203"/>
        </row>
        <row r="204">
          <cell r="B204" t="str">
            <v>BSALDTR2</v>
          </cell>
          <cell r="C204" t="str">
            <v>150 kV</v>
          </cell>
          <cell r="D204" t="str">
            <v>Salto</v>
          </cell>
          <cell r="E204" t="str">
            <v>30 kV</v>
          </cell>
          <cell r="F204" t="str">
            <v>Transformador 2</v>
          </cell>
          <cell r="G204"/>
        </row>
        <row r="205">
          <cell r="B205" t="str">
            <v>BSALDTR3</v>
          </cell>
          <cell r="C205" t="str">
            <v>150 kV</v>
          </cell>
          <cell r="D205" t="str">
            <v>Salto</v>
          </cell>
          <cell r="E205" t="str">
            <v>30 kV</v>
          </cell>
          <cell r="F205" t="str">
            <v>Transformador 3</v>
          </cell>
          <cell r="G205"/>
        </row>
        <row r="206">
          <cell r="B206" t="str">
            <v>ASA51RI5</v>
          </cell>
          <cell r="C206" t="str">
            <v>500 kV</v>
          </cell>
          <cell r="D206" t="str">
            <v>Salto Grande Arg. (500 kV)</v>
          </cell>
          <cell r="E206" t="str">
            <v>Terna 1</v>
          </cell>
          <cell r="F206" t="str">
            <v>Rincón Sta. María (500 kV) Arg.</v>
          </cell>
          <cell r="G206"/>
        </row>
        <row r="207">
          <cell r="B207" t="str">
            <v>ASA51ST5</v>
          </cell>
          <cell r="C207" t="str">
            <v>500 kV</v>
          </cell>
          <cell r="D207" t="str">
            <v>Salto Grande Arg. (500 kV)</v>
          </cell>
          <cell r="E207" t="str">
            <v>Terna 1</v>
          </cell>
          <cell r="F207" t="str">
            <v>Santo Tomé (500kV) Argentina</v>
          </cell>
          <cell r="G207"/>
        </row>
        <row r="208">
          <cell r="B208" t="str">
            <v>ASA5ATR2</v>
          </cell>
          <cell r="C208" t="str">
            <v>500 kV</v>
          </cell>
          <cell r="D208" t="str">
            <v>Salto Grande Arg. (500 kV)</v>
          </cell>
          <cell r="E208" t="str">
            <v>500 kV</v>
          </cell>
          <cell r="F208" t="str">
            <v>Transformador 2</v>
          </cell>
          <cell r="G208"/>
        </row>
        <row r="209">
          <cell r="B209" t="str">
            <v>ASA5NTR1</v>
          </cell>
          <cell r="C209" t="str">
            <v>500 kV</v>
          </cell>
          <cell r="D209" t="str">
            <v>Salto Grande Arg. (500 kV)</v>
          </cell>
          <cell r="E209" t="str">
            <v>132 kV</v>
          </cell>
          <cell r="F209" t="str">
            <v>Transformador 1</v>
          </cell>
          <cell r="G209"/>
        </row>
        <row r="210">
          <cell r="B210" t="str">
            <v>ASU5BTR1</v>
          </cell>
          <cell r="C210" t="str">
            <v>500 kV</v>
          </cell>
          <cell r="D210" t="str">
            <v>Salto Grande Uruguayo (500 kV)</v>
          </cell>
          <cell r="E210" t="str">
            <v>150 kV</v>
          </cell>
          <cell r="F210" t="str">
            <v>Transformador 1</v>
          </cell>
          <cell r="G210"/>
        </row>
        <row r="211">
          <cell r="B211" t="str">
            <v>DSBODG01</v>
          </cell>
          <cell r="C211" t="str">
            <v>30 kV</v>
          </cell>
          <cell r="D211" t="str">
            <v>San Borja</v>
          </cell>
          <cell r="E211" t="str">
            <v>30 kV</v>
          </cell>
          <cell r="F211" t="str">
            <v>Generador 1 (medida principal)</v>
          </cell>
          <cell r="G211"/>
        </row>
        <row r="212">
          <cell r="B212" t="str">
            <v>BSCADTR1</v>
          </cell>
          <cell r="C212" t="str">
            <v>150 kV</v>
          </cell>
          <cell r="D212" t="str">
            <v>San Carlos</v>
          </cell>
          <cell r="E212" t="str">
            <v>30 kV</v>
          </cell>
          <cell r="F212" t="str">
            <v>Transformador</v>
          </cell>
          <cell r="G212"/>
        </row>
        <row r="213">
          <cell r="B213" t="str">
            <v>ASJ51PA5</v>
          </cell>
          <cell r="C213" t="str">
            <v>500 kV</v>
          </cell>
          <cell r="D213" t="str">
            <v>San Javier 500</v>
          </cell>
          <cell r="E213" t="str">
            <v>Terna 1</v>
          </cell>
          <cell r="F213" t="str">
            <v>Palmar (500kV)</v>
          </cell>
          <cell r="G213"/>
        </row>
        <row r="214">
          <cell r="B214" t="str">
            <v>ASJ52PA5</v>
          </cell>
          <cell r="C214" t="str">
            <v>500 kV</v>
          </cell>
          <cell r="D214" t="str">
            <v>San Javier 500</v>
          </cell>
          <cell r="E214" t="str">
            <v>Terna 2</v>
          </cell>
          <cell r="F214" t="str">
            <v>Palmar (500kV)</v>
          </cell>
          <cell r="G214"/>
        </row>
        <row r="215">
          <cell r="B215" t="str">
            <v>ASJ5BTR1</v>
          </cell>
          <cell r="C215" t="str">
            <v>500 kV</v>
          </cell>
          <cell r="D215" t="str">
            <v>San Javier 500</v>
          </cell>
          <cell r="E215" t="str">
            <v>150 kV</v>
          </cell>
          <cell r="F215" t="str">
            <v>Transformador</v>
          </cell>
          <cell r="G215"/>
        </row>
        <row r="216">
          <cell r="B216" t="str">
            <v>BSVADTR1</v>
          </cell>
          <cell r="C216" t="str">
            <v>150 kV</v>
          </cell>
          <cell r="D216" t="str">
            <v>Santiago Vazquez</v>
          </cell>
          <cell r="E216" t="str">
            <v>30 kV</v>
          </cell>
          <cell r="F216" t="str">
            <v>Transformador 1</v>
          </cell>
          <cell r="G216"/>
        </row>
        <row r="217">
          <cell r="B217" t="str">
            <v>BSVADTR2</v>
          </cell>
          <cell r="C217" t="str">
            <v>150 kV</v>
          </cell>
          <cell r="D217" t="str">
            <v>Santiago Vazquez</v>
          </cell>
          <cell r="E217" t="str">
            <v>30 kV</v>
          </cell>
          <cell r="F217" t="str">
            <v>Transformador 2</v>
          </cell>
          <cell r="G217"/>
        </row>
        <row r="218">
          <cell r="B218" t="str">
            <v>BSOLCTR1</v>
          </cell>
          <cell r="C218" t="str">
            <v>150 kV</v>
          </cell>
          <cell r="D218" t="str">
            <v>Solymar</v>
          </cell>
          <cell r="E218" t="str">
            <v>60 kV</v>
          </cell>
          <cell r="F218" t="str">
            <v>Transformador 1</v>
          </cell>
          <cell r="G218"/>
        </row>
        <row r="219">
          <cell r="B219" t="str">
            <v>BSOLCTR2</v>
          </cell>
          <cell r="C219" t="str">
            <v>150 kV</v>
          </cell>
          <cell r="D219" t="str">
            <v>Solymar</v>
          </cell>
          <cell r="E219" t="str">
            <v>60 kV</v>
          </cell>
          <cell r="F219" t="str">
            <v>Transformador 2</v>
          </cell>
          <cell r="G219"/>
        </row>
        <row r="220">
          <cell r="B220" t="str">
            <v>BSOLDTR1</v>
          </cell>
          <cell r="C220" t="str">
            <v>150 kV</v>
          </cell>
          <cell r="D220" t="str">
            <v>Solymar</v>
          </cell>
          <cell r="E220" t="str">
            <v>30 kV</v>
          </cell>
          <cell r="F220" t="str">
            <v>Transformador 1</v>
          </cell>
          <cell r="G220"/>
        </row>
        <row r="221">
          <cell r="B221" t="str">
            <v>BSOLDTR2</v>
          </cell>
          <cell r="C221" t="str">
            <v>150 kV</v>
          </cell>
          <cell r="D221" t="str">
            <v>Solymar</v>
          </cell>
          <cell r="E221" t="str">
            <v>30 kV</v>
          </cell>
          <cell r="F221" t="str">
            <v>Transformador 2</v>
          </cell>
          <cell r="G221"/>
        </row>
        <row r="222">
          <cell r="B222" t="str">
            <v>BSTEBTR1</v>
          </cell>
          <cell r="C222" t="str">
            <v>150 kV</v>
          </cell>
          <cell r="D222" t="str">
            <v>Stel</v>
          </cell>
          <cell r="E222" t="str">
            <v>150 kV</v>
          </cell>
          <cell r="F222" t="str">
            <v>Transformador</v>
          </cell>
          <cell r="G222"/>
        </row>
        <row r="223">
          <cell r="B223" t="str">
            <v>BTACDTR1</v>
          </cell>
          <cell r="C223" t="str">
            <v>150 kV</v>
          </cell>
          <cell r="D223" t="str">
            <v>Tacuarembo</v>
          </cell>
          <cell r="E223" t="str">
            <v>30 kV</v>
          </cell>
          <cell r="F223" t="str">
            <v>Transformador 1</v>
          </cell>
          <cell r="G223"/>
        </row>
        <row r="224">
          <cell r="B224" t="str">
            <v>BTACDTR2</v>
          </cell>
          <cell r="C224" t="str">
            <v>150 kV</v>
          </cell>
          <cell r="D224" t="str">
            <v>Tacuarembo</v>
          </cell>
          <cell r="E224" t="str">
            <v>30 kV</v>
          </cell>
          <cell r="F224" t="str">
            <v>Transformador 2</v>
          </cell>
          <cell r="G224"/>
        </row>
        <row r="225">
          <cell r="B225" t="str">
            <v>BGTEBTR1</v>
          </cell>
          <cell r="C225" t="str">
            <v>150 kV</v>
          </cell>
          <cell r="D225" t="str">
            <v>Terra</v>
          </cell>
          <cell r="E225" t="str">
            <v>150 kV</v>
          </cell>
          <cell r="F225" t="str">
            <v>Transformador</v>
          </cell>
          <cell r="G225"/>
        </row>
        <row r="226">
          <cell r="B226" t="str">
            <v>BGTEDTR1</v>
          </cell>
          <cell r="C226" t="str">
            <v>150 kV</v>
          </cell>
          <cell r="D226" t="str">
            <v>Terra</v>
          </cell>
          <cell r="E226" t="str">
            <v>30 kV</v>
          </cell>
          <cell r="F226" t="str">
            <v>Transformador</v>
          </cell>
          <cell r="G226"/>
        </row>
        <row r="227">
          <cell r="B227" t="str">
            <v>DTOGDG01</v>
          </cell>
          <cell r="C227" t="str">
            <v>30 kV</v>
          </cell>
          <cell r="D227" t="str">
            <v>Togely Company S.A.</v>
          </cell>
          <cell r="E227" t="str">
            <v>30 kV</v>
          </cell>
          <cell r="F227" t="str">
            <v>Generador (medida principal)</v>
          </cell>
          <cell r="G227"/>
        </row>
        <row r="228">
          <cell r="B228" t="str">
            <v>BTGODTR1</v>
          </cell>
          <cell r="C228" t="str">
            <v>150 kV</v>
          </cell>
          <cell r="D228" t="str">
            <v>Tomás Gomensoro</v>
          </cell>
          <cell r="E228" t="str">
            <v>30 kV</v>
          </cell>
          <cell r="F228" t="str">
            <v>Transformador 1</v>
          </cell>
          <cell r="G228"/>
        </row>
        <row r="229">
          <cell r="B229" t="str">
            <v>BTGODTR2</v>
          </cell>
          <cell r="C229" t="str">
            <v>150 kV</v>
          </cell>
          <cell r="D229" t="str">
            <v>Tomás Gomensoro</v>
          </cell>
          <cell r="E229" t="str">
            <v>30 kV</v>
          </cell>
          <cell r="F229" t="str">
            <v>Transformador 2</v>
          </cell>
          <cell r="G229"/>
        </row>
        <row r="230">
          <cell r="B230" t="str">
            <v>BTYTCTR1</v>
          </cell>
          <cell r="C230" t="str">
            <v>150 kV</v>
          </cell>
          <cell r="D230" t="str">
            <v>Treinta y Tres</v>
          </cell>
          <cell r="E230" t="str">
            <v>60 kV</v>
          </cell>
          <cell r="F230" t="str">
            <v>Transformador 1</v>
          </cell>
          <cell r="G230"/>
        </row>
        <row r="231">
          <cell r="B231" t="str">
            <v>BTYTCTR2</v>
          </cell>
          <cell r="C231" t="str">
            <v>150 kV</v>
          </cell>
          <cell r="D231" t="str">
            <v>Treinta y Tres</v>
          </cell>
          <cell r="E231" t="str">
            <v>60 kV</v>
          </cell>
          <cell r="F231" t="str">
            <v>Transformador 2</v>
          </cell>
          <cell r="G231"/>
        </row>
        <row r="232">
          <cell r="B232" t="str">
            <v>BTYTDTR1</v>
          </cell>
          <cell r="C232" t="str">
            <v>150 kV</v>
          </cell>
          <cell r="D232" t="str">
            <v>Treinta y Tres</v>
          </cell>
          <cell r="E232" t="str">
            <v>30 kV</v>
          </cell>
          <cell r="F232" t="str">
            <v>Transformador 1</v>
          </cell>
          <cell r="G232"/>
        </row>
        <row r="233">
          <cell r="B233" t="str">
            <v>BTYTDTR2</v>
          </cell>
          <cell r="C233" t="str">
            <v>150 kV</v>
          </cell>
          <cell r="D233" t="str">
            <v>Treinta y Tres</v>
          </cell>
          <cell r="E233" t="str">
            <v>30 kV</v>
          </cell>
          <cell r="F233" t="str">
            <v>Transformador 2</v>
          </cell>
          <cell r="G233"/>
        </row>
        <row r="234">
          <cell r="B234" t="str">
            <v>BTRIDTR1</v>
          </cell>
          <cell r="C234" t="str">
            <v>150 kV</v>
          </cell>
          <cell r="D234" t="str">
            <v>Trinidad</v>
          </cell>
          <cell r="E234" t="str">
            <v>30 kV</v>
          </cell>
          <cell r="F234" t="str">
            <v>Transformador</v>
          </cell>
          <cell r="G234"/>
        </row>
        <row r="235">
          <cell r="B235" t="str">
            <v>DRIADG01</v>
          </cell>
          <cell r="C235" t="str">
            <v>30 kV</v>
          </cell>
          <cell r="D235" t="str">
            <v>Turbina de Rivera</v>
          </cell>
          <cell r="E235" t="str">
            <v>30 kV</v>
          </cell>
          <cell r="F235" t="str">
            <v>Generador 1 (medida principal)</v>
          </cell>
          <cell r="G235"/>
        </row>
        <row r="236">
          <cell r="B236" t="str">
            <v>WRIAWG02</v>
          </cell>
          <cell r="C236" t="str">
            <v>0,22 kV</v>
          </cell>
          <cell r="D236" t="str">
            <v>Turbina de Rivera</v>
          </cell>
          <cell r="E236" t="str">
            <v>0,22 kV</v>
          </cell>
          <cell r="F236" t="str">
            <v>Generador 2 (medida principal)</v>
          </cell>
          <cell r="G236"/>
        </row>
        <row r="237">
          <cell r="B237" t="str">
            <v>BBOTBTR1</v>
          </cell>
          <cell r="C237" t="str">
            <v>150 kV</v>
          </cell>
          <cell r="D237" t="str">
            <v>UPM S.A.</v>
          </cell>
          <cell r="E237" t="str">
            <v>150 kV</v>
          </cell>
          <cell r="F237" t="str">
            <v>Transformador (Generador)</v>
          </cell>
          <cell r="G237"/>
        </row>
        <row r="238">
          <cell r="B238" t="str">
            <v>BVALDTR1</v>
          </cell>
          <cell r="C238" t="str">
            <v>150 kV</v>
          </cell>
          <cell r="D238" t="str">
            <v>Valentines</v>
          </cell>
          <cell r="E238" t="str">
            <v>30 kV</v>
          </cell>
          <cell r="F238" t="str">
            <v>Transformador</v>
          </cell>
          <cell r="G238"/>
        </row>
        <row r="239">
          <cell r="B239" t="str">
            <v>DPIQDG01</v>
          </cell>
          <cell r="C239" t="str">
            <v>30 kV</v>
          </cell>
          <cell r="D239" t="str">
            <v>Weyerhaeuser Productos S.A.</v>
          </cell>
          <cell r="E239" t="str">
            <v>30 kV</v>
          </cell>
          <cell r="F239" t="str">
            <v>Generador (medida principal)</v>
          </cell>
          <cell r="G239"/>
        </row>
        <row r="240">
          <cell r="B240" t="str">
            <v>DPIQDT01</v>
          </cell>
          <cell r="C240" t="str">
            <v>30 kV</v>
          </cell>
          <cell r="D240" t="str">
            <v>Weyerhaeuser Productos S.A.</v>
          </cell>
          <cell r="E240" t="str">
            <v>30 kV</v>
          </cell>
          <cell r="F240" t="str">
            <v>Generador (medida testigo)</v>
          </cell>
          <cell r="G240"/>
        </row>
        <row r="241">
          <cell r="B241" t="str">
            <v>BYOUDTR1</v>
          </cell>
          <cell r="C241" t="str">
            <v>150 kV</v>
          </cell>
          <cell r="D241" t="str">
            <v>Young</v>
          </cell>
          <cell r="E241" t="str">
            <v>30 kV</v>
          </cell>
          <cell r="F241" t="str">
            <v>Transformador 1</v>
          </cell>
          <cell r="G241"/>
        </row>
        <row r="242">
          <cell r="B242" t="str">
            <v>BYOUDTR2</v>
          </cell>
          <cell r="C242" t="str">
            <v>150 kV</v>
          </cell>
          <cell r="D242" t="str">
            <v>Young</v>
          </cell>
          <cell r="E242" t="str">
            <v>30 kV</v>
          </cell>
          <cell r="F242" t="str">
            <v>Transformador 2</v>
          </cell>
          <cell r="G242"/>
        </row>
        <row r="243">
          <cell r="B243" t="str">
            <v>DBRADG01</v>
          </cell>
          <cell r="C243" t="str">
            <v>30 kV</v>
          </cell>
          <cell r="D243" t="str">
            <v>Zendaleather S.A.</v>
          </cell>
          <cell r="E243" t="str">
            <v>30 kV</v>
          </cell>
          <cell r="F243" t="str">
            <v>Generador (medida principal)</v>
          </cell>
          <cell r="G243"/>
        </row>
        <row r="244">
          <cell r="B244" t="str">
            <v>DBRADT01</v>
          </cell>
          <cell r="C244" t="str">
            <v>30 kV</v>
          </cell>
          <cell r="D244" t="str">
            <v>Zendaleather S.A.</v>
          </cell>
          <cell r="E244" t="str">
            <v>30 kV</v>
          </cell>
          <cell r="F244" t="str">
            <v>Generador (medida testigo)</v>
          </cell>
          <cell r="G244"/>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fpalacio" refreshedDate="41950.410498958336" createdVersion="4" refreshedVersion="4" minRefreshableVersion="3" recordCount="391">
  <cacheSource type="worksheet">
    <worksheetSource ref="A1:D1048576" sheet="Intercambios VeoMedidas"/>
  </cacheSource>
  <cacheFields count="4">
    <cacheField name="OBJETO_COD" numFmtId="0">
      <sharedItems containsBlank="1"/>
    </cacheField>
    <cacheField name="OBJETO_DESC" numFmtId="0">
      <sharedItems containsBlank="1" count="14">
        <s v="Exportacion Argentina Baygorria"/>
        <s v="Exportacion Argentina Palmar"/>
        <s v="Exportacion Argentina Terra"/>
        <s v="Exportacion Argentina Salto Grande"/>
        <s v="Compras UTE a SG"/>
        <s v="Potencia Activa en Tiempo Real-Compras UTE a SG"/>
        <s v="Potencia Activa en Tiempo Real-Exportación"/>
        <s v="Exportación Argentina Excedentes Vertimiento Río Negro"/>
        <s v="Exportación Argentina Excedentes Vertimiento S.G."/>
        <s v="Exportacion Argentina APR A"/>
        <s v="Exportacion Argentina Central Batlle Motores"/>
        <s v="Exportacion Argentina Punta del Tigre"/>
        <s v="Exportación Argentina Emergencia"/>
        <m/>
      </sharedItems>
    </cacheField>
    <cacheField name="ESTACION_COD" numFmtId="0">
      <sharedItems containsNonDate="0" containsDate="1" containsString="0" containsBlank="1" minDate="2014-10-01T00:00:00" maxDate="2014-11-01T00:00:00" count="32">
        <d v="2014-10-01T00:00:00"/>
        <d v="2014-10-02T00:00:00"/>
        <d v="2014-10-03T00:00:00"/>
        <d v="2014-10-04T00:00:00"/>
        <d v="2014-10-05T00:00:00"/>
        <d v="2014-10-06T00:00:00"/>
        <d v="2014-10-07T00:00:00"/>
        <d v="2014-10-08T00:00:00"/>
        <d v="2014-10-09T00:00:00"/>
        <d v="2014-10-10T00:00:00"/>
        <d v="2014-10-11T00:00:00"/>
        <d v="2014-10-12T00:00:00"/>
        <d v="2014-10-13T00:00:00"/>
        <d v="2014-10-14T00:00:00"/>
        <d v="2014-10-15T00:00:00"/>
        <d v="2014-10-16T00:00:00"/>
        <d v="2014-10-17T00:00:00"/>
        <d v="2014-10-18T00:00:00"/>
        <d v="2014-10-19T00:00:00"/>
        <d v="2014-10-20T00:00:00"/>
        <d v="2014-10-21T00:00:00"/>
        <d v="2014-10-22T00:00:00"/>
        <d v="2014-10-23T00:00:00"/>
        <d v="2014-10-24T00:00:00"/>
        <d v="2014-10-25T00:00:00"/>
        <d v="2014-10-26T00:00:00"/>
        <d v="2014-10-27T00:00:00"/>
        <d v="2014-10-28T00:00:00"/>
        <d v="2014-10-29T00:00:00"/>
        <d v="2014-10-30T00:00:00"/>
        <d v="2014-10-31T00:00:00"/>
        <m/>
      </sharedItems>
    </cacheField>
    <cacheField name="ESTACION_TIPO" numFmtId="0">
      <sharedItems containsString="0" containsBlank="1" containsNumber="1" minValue="25" maxValue="2196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hermida" refreshedDate="41954.598338541669" createdVersion="4" refreshedVersion="4" minRefreshableVersion="3" recordCount="4892">
  <cacheSource type="worksheet">
    <worksheetSource ref="A1:D4893" sheet="Datos Smec"/>
  </cacheSource>
  <cacheFields count="4">
    <cacheField name="OBJETO_COD" numFmtId="0">
      <sharedItems containsBlank="1" count="166">
        <s v="ACE5NTR1EAE"/>
        <s v="ACE5NTR1EAS"/>
        <s v="ACE5NTR2EAE"/>
        <s v="ACE5NTR2EAS"/>
        <s v="ACE51BE5EAE"/>
        <s v="ACE51BE5EAS"/>
        <s v="ACE51CA5EAE"/>
        <s v="ACE51CA5EAS"/>
        <s v="ACE51MR5EAE"/>
        <s v="ACE51MR5EAS"/>
        <s v="ACP5AG01EAE"/>
        <s v="ACP5AG01EAS"/>
        <s v="ACP5AG02EAE"/>
        <s v="ACP5AG02EAS"/>
        <s v="ACP5AG03EAE"/>
        <s v="ACP5AG03EAS"/>
        <s v="ASA5ATR2EAE"/>
        <s v="ASA5ATR2EAS"/>
        <s v="ASA5NTR1EAE"/>
        <s v="ASA5NTR1EAS"/>
        <s v="ASA51RI5EAE"/>
        <s v="ASA51RI5EAS"/>
        <s v="ASA51ST5EAE"/>
        <s v="ASA51ST5EAS"/>
        <s v="ASJ5BTR1EAE"/>
        <s v="ASJ5BTR1EAS"/>
        <s v="ASJ51PA5EAE"/>
        <s v="ASJ51PA5EAS"/>
        <s v="ASJ52PA5EAE"/>
        <s v="ASJ52PA5EAS"/>
        <s v="ASU5BTR1EAE"/>
        <s v="ASU5BTR1EAS"/>
        <s v="BASAFG01EAE"/>
        <s v="BASAFG01EAS"/>
        <s v="BBOTBTR1EAE"/>
        <s v="BBOTBTR1EAS"/>
        <s v="BCBABG01EAE"/>
        <s v="BCBABG01EAS"/>
        <s v="BCBABG02EAE"/>
        <s v="BCBABG02EAS"/>
        <s v="BCBABG03EAE"/>
        <s v="BCBABG03EAS"/>
        <s v="BCBOBG05EAE"/>
        <s v="BCBOBG05EAS"/>
        <s v="BCBOBG06EAE"/>
        <s v="BCBOBG06EAS"/>
        <s v="BCBOBG07EAE"/>
        <s v="BCBOBG07EAS"/>
        <s v="BCBODG03EAE"/>
        <s v="BCBODG03EAS"/>
        <s v="BCBODG04EAE"/>
        <s v="BCBODG04EAS"/>
        <s v="BCTEBG01EAE"/>
        <s v="BCTEBG01EAS"/>
        <s v="BCTEBG02EAE"/>
        <s v="BCTEBG02EAS"/>
        <s v="BCTEBG03EAE"/>
        <s v="BCTEBG03EAS"/>
        <s v="BCTEBG04EAE"/>
        <s v="BCTEBG04EAS"/>
        <s v="BCTRBG01EAE"/>
        <s v="BCTRBG01EAS"/>
        <s v="BCTRBG02EAE"/>
        <s v="BCTRBG02EAS"/>
        <s v="BCTRBG03EAE"/>
        <s v="BCTRBG03EAS"/>
        <s v="BGEMBG01EAE"/>
        <s v="BGEMBG01EAS"/>
        <s v="BJPTBG01EAE"/>
        <s v="BJPTBG01EAS"/>
        <s v="BLRIBG01EAE"/>
        <s v="BLRIBG01EAS"/>
        <s v="BMALDG01EAE"/>
        <s v="BMALDG01EAS"/>
        <s v="BMOALG01EAE"/>
        <s v="BMOALG01EAS"/>
        <s v="BMOALG02EAE"/>
        <s v="BMOALG02EAS"/>
        <s v="BMOBLG01EAE"/>
        <s v="BMOBLG01EAS"/>
        <s v="BMOBLG02EAE"/>
        <s v="BMOBLG02EAS"/>
        <s v="BMPLBG01EAE"/>
        <s v="BMPLBG01EAS"/>
        <s v="BPAMBG01EAE"/>
        <s v="BPAMBG01EAS"/>
        <s v="BPAY1CUREAE"/>
        <s v="BPAY1CUREAS"/>
        <s v="BPOLBG01EAE"/>
        <s v="BPOLBG01EAS"/>
        <s v="BPTIBG01EAE"/>
        <s v="BPTIBG01EAS"/>
        <s v="BPTIBG02EAE"/>
        <s v="BPTIBG02EAS"/>
        <s v="BPTIBG03EAE"/>
        <s v="BPTIBG03EAS"/>
        <s v="BPTIBG04EAE"/>
        <s v="BPTIBG04EAS"/>
        <s v="BPTIBG05EAE"/>
        <s v="BPTIBG05EAS"/>
        <s v="BPTIBG06EAE"/>
        <s v="BPTIBG06EAS"/>
        <s v="BPTIBG07EAE"/>
        <s v="BPTIBG07EAS"/>
        <s v="BPTIBG08EAE"/>
        <s v="BPTIBG08EAS"/>
        <s v="BPTIBG09EAE"/>
        <s v="BPTIBG09EAS"/>
        <s v="BRIVRCRLEAS"/>
        <s v="BRSUBG01EAE"/>
        <s v="BRSUBG01EAS"/>
        <s v="CNMACG01EAE"/>
        <s v="CNMACG01EAS"/>
        <s v="CNMACG02EAE"/>
        <s v="CNMACG02EAS"/>
        <s v="DALUDG01EAE"/>
        <s v="DALUDG01EAS"/>
        <s v="DBIODG01EAE"/>
        <s v="DBIODG01EAS"/>
        <s v="DBLEDG01EAE"/>
        <s v="DBLEDG01EAS"/>
        <s v="DBRADG01EAE"/>
        <s v="DBRADG01EAS"/>
        <s v="DCARDG01EAE"/>
        <s v="DCARDG01EAS"/>
        <s v="DCARDG02EAE"/>
        <s v="DCARDG02EAS"/>
        <s v="DENGDG01EAE"/>
        <s v="DENGDG01EAS"/>
        <s v="DFENDG01EAE"/>
        <s v="DFENDG01EAS"/>
        <s v="DGALDG01EAE"/>
        <s v="DGALDG01EAS"/>
        <s v="DKENDG01EAE"/>
        <s v="DKENDG01EAS"/>
        <s v="DLIDDG01EAE"/>
        <s v="DLIDDG01EAS"/>
        <s v="DLLODG01EAE"/>
        <s v="DLLODG01EAS"/>
        <s v="DLMADG01EAE"/>
        <s v="DLMADG01EAS"/>
        <s v="DPIQDG01EAE"/>
        <s v="DPIQDG01EAS"/>
        <s v="DPONDG01EAE"/>
        <s v="DPONDG01EAS"/>
        <s v="DRIADG01EAS"/>
        <s v="DSBODG01EAS"/>
        <s v="DTOGDG01EAE"/>
        <s v="DTOGDG01EAS"/>
        <s v="FAGRFG01EAE"/>
        <s v="FAGRFG01EAS"/>
        <s v="LLTRLG01EAE"/>
        <s v="LLTRLG01EAS"/>
        <s v="LRMALG01EAS"/>
        <s v="OCRLBTR1EAE"/>
        <s v="OCRLBTR1EAS"/>
        <s v="OCRLOTR2EAE"/>
        <s v="OCRLOTR2EAS"/>
        <m/>
        <s v="DENGDT01EAE" u="1"/>
        <s v="DFENDT01EAE" u="1"/>
        <s v="DGALDG00PAR" u="1"/>
        <s v="DENGDT01EAS" u="1"/>
        <s v="DFENDT01EAS" u="1"/>
        <s v="DENGDG00PAR" u="1"/>
        <s v="DFENDG00PAR" u="1"/>
      </sharedItems>
    </cacheField>
    <cacheField name="OBJETO_DESC" numFmtId="0">
      <sharedItems containsBlank="1"/>
    </cacheField>
    <cacheField name="ESTACION_COD" numFmtId="14">
      <sharedItems containsNonDate="0" containsDate="1" containsString="0" containsBlank="1" minDate="2014-09-01T00:00:00" maxDate="2014-11-01T00:00:00" count="62">
        <d v="2014-10-01T00:00:00"/>
        <d v="2014-10-02T00:00:00"/>
        <d v="2014-10-03T00:00:00"/>
        <d v="2014-10-04T00:00:00"/>
        <d v="2014-10-05T00:00:00"/>
        <d v="2014-10-06T00:00:00"/>
        <d v="2014-10-07T00:00:00"/>
        <d v="2014-10-08T00:00:00"/>
        <d v="2014-10-09T00:00:00"/>
        <d v="2014-10-10T00:00:00"/>
        <d v="2014-10-11T00:00:00"/>
        <d v="2014-10-12T00:00:00"/>
        <d v="2014-10-13T00:00:00"/>
        <d v="2014-10-14T00:00:00"/>
        <d v="2014-10-15T00:00:00"/>
        <d v="2014-10-16T00:00:00"/>
        <d v="2014-10-17T00:00:00"/>
        <d v="2014-10-18T00:00:00"/>
        <d v="2014-10-19T00:00:00"/>
        <d v="2014-10-20T00:00:00"/>
        <d v="2014-10-21T00:00:00"/>
        <d v="2014-10-22T00:00:00"/>
        <d v="2014-10-23T00:00:00"/>
        <d v="2014-10-24T00:00:00"/>
        <d v="2014-10-25T00:00:00"/>
        <d v="2014-10-26T00:00:00"/>
        <d v="2014-10-27T00:00:00"/>
        <d v="2014-10-28T00:00:00"/>
        <d v="2014-10-29T00:00:00"/>
        <d v="2014-10-30T00:00:00"/>
        <d v="2014-10-31T00:00:00"/>
        <m/>
        <d v="2014-09-27T00:00:00" u="1"/>
        <d v="2014-09-23T00:00:00" u="1"/>
        <d v="2014-09-19T00:00:00" u="1"/>
        <d v="2014-09-15T00:00:00" u="1"/>
        <d v="2014-09-11T00:00:00" u="1"/>
        <d v="2014-09-07T00:00:00" u="1"/>
        <d v="2014-09-03T00:00:00" u="1"/>
        <d v="2014-09-30T00:00:00" u="1"/>
        <d v="2014-09-26T00:00:00" u="1"/>
        <d v="2014-09-22T00:00:00" u="1"/>
        <d v="2014-09-18T00:00:00" u="1"/>
        <d v="2014-09-14T00:00:00" u="1"/>
        <d v="2014-09-10T00:00:00" u="1"/>
        <d v="2014-09-06T00:00:00" u="1"/>
        <d v="2014-09-02T00:00:00" u="1"/>
        <d v="2014-09-29T00:00:00" u="1"/>
        <d v="2014-09-25T00:00:00" u="1"/>
        <d v="2014-09-21T00:00:00" u="1"/>
        <d v="2014-09-17T00:00:00" u="1"/>
        <d v="2014-09-13T00:00:00" u="1"/>
        <d v="2014-09-09T00:00:00" u="1"/>
        <d v="2014-09-05T00:00:00" u="1"/>
        <d v="2014-09-01T00:00:00" u="1"/>
        <d v="2014-09-28T00:00:00" u="1"/>
        <d v="2014-09-24T00:00:00" u="1"/>
        <d v="2014-09-20T00:00:00" u="1"/>
        <d v="2014-09-16T00:00:00" u="1"/>
        <d v="2014-09-12T00:00:00" u="1"/>
        <d v="2014-09-08T00:00:00" u="1"/>
        <d v="2014-09-04T00:00:00" u="1"/>
      </sharedItems>
    </cacheField>
    <cacheField name="ESTACION_TIPO" numFmtId="0">
      <sharedItems containsString="0" containsBlank="1" containsNumber="1" minValue="0" maxValue="1988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1">
  <r>
    <s v="UEARUCBAEAE"/>
    <x v="0"/>
    <x v="0"/>
    <n v="472"/>
  </r>
  <r>
    <s v="UEARUCP5EAE"/>
    <x v="1"/>
    <x v="0"/>
    <n v="7348"/>
  </r>
  <r>
    <s v="UEARUCTEEAE"/>
    <x v="2"/>
    <x v="0"/>
    <n v="2069"/>
  </r>
  <r>
    <s v="UEARUCTMEAE"/>
    <x v="3"/>
    <x v="0"/>
    <n v="265"/>
  </r>
  <r>
    <s v="XCUSXCUSEAS"/>
    <x v="4"/>
    <x v="0"/>
    <n v="18394.97"/>
  </r>
  <r>
    <s v="XCUSXCUSPAR"/>
    <x v="5"/>
    <x v="0"/>
    <n v="18490"/>
  </r>
  <r>
    <s v="XEARXEARPAR"/>
    <x v="6"/>
    <x v="0"/>
    <n v="315"/>
  </r>
  <r>
    <s v="XEARXRNEEAE"/>
    <x v="7"/>
    <x v="0"/>
    <n v="9889"/>
  </r>
  <r>
    <s v="XEARXSGUEAE"/>
    <x v="8"/>
    <x v="0"/>
    <n v="265"/>
  </r>
  <r>
    <s v="UEARUCBAEAE"/>
    <x v="0"/>
    <x v="1"/>
    <n v="478"/>
  </r>
  <r>
    <s v="UEARUCP5EAE"/>
    <x v="1"/>
    <x v="1"/>
    <n v="6651"/>
  </r>
  <r>
    <s v="UEARUCTEEAE"/>
    <x v="2"/>
    <x v="1"/>
    <n v="1236"/>
  </r>
  <r>
    <s v="UEARUCTMEAE"/>
    <x v="3"/>
    <x v="1"/>
    <n v="300"/>
  </r>
  <r>
    <s v="XCUSXCUSEAS"/>
    <x v="4"/>
    <x v="1"/>
    <n v="17214.122500000001"/>
  </r>
  <r>
    <s v="XCUSXCUSPAR"/>
    <x v="5"/>
    <x v="1"/>
    <n v="17483"/>
  </r>
  <r>
    <s v="XEARXEARPAR"/>
    <x v="6"/>
    <x v="1"/>
    <n v="249"/>
  </r>
  <r>
    <s v="XEARXRNEEAE"/>
    <x v="7"/>
    <x v="1"/>
    <n v="8365"/>
  </r>
  <r>
    <s v="XEARXSGUEAE"/>
    <x v="8"/>
    <x v="1"/>
    <n v="300"/>
  </r>
  <r>
    <s v="UEARUCBAEAE"/>
    <x v="0"/>
    <x v="2"/>
    <n v="683"/>
  </r>
  <r>
    <s v="UEARUCP5EAE"/>
    <x v="1"/>
    <x v="2"/>
    <n v="7554"/>
  </r>
  <r>
    <s v="UEARUCTEEAE"/>
    <x v="2"/>
    <x v="2"/>
    <n v="1813"/>
  </r>
  <r>
    <s v="UEARUCTMEAE"/>
    <x v="3"/>
    <x v="2"/>
    <n v="822"/>
  </r>
  <r>
    <s v="XCUSXCUSEAS"/>
    <x v="4"/>
    <x v="2"/>
    <n v="16078.57"/>
  </r>
  <r>
    <s v="XCUSXCUSPAR"/>
    <x v="5"/>
    <x v="2"/>
    <n v="16913"/>
  </r>
  <r>
    <s v="XEARXEARPAR"/>
    <x v="6"/>
    <x v="2"/>
    <n v="830"/>
  </r>
  <r>
    <s v="XEARXRNEEAE"/>
    <x v="7"/>
    <x v="2"/>
    <n v="10050"/>
  </r>
  <r>
    <s v="XEARXSGUEAE"/>
    <x v="8"/>
    <x v="2"/>
    <n v="822"/>
  </r>
  <r>
    <s v="UEARUCBAEAE"/>
    <x v="0"/>
    <x v="3"/>
    <n v="1043"/>
  </r>
  <r>
    <s v="UEARUCP5EAE"/>
    <x v="1"/>
    <x v="3"/>
    <n v="7706"/>
  </r>
  <r>
    <s v="UEARUCTEEAE"/>
    <x v="2"/>
    <x v="3"/>
    <n v="2517"/>
  </r>
  <r>
    <s v="UEARUCTMEAE"/>
    <x v="3"/>
    <x v="3"/>
    <n v="1528"/>
  </r>
  <r>
    <s v="XCUSXCUSEAS"/>
    <x v="4"/>
    <x v="3"/>
    <n v="14758"/>
  </r>
  <r>
    <s v="XCUSXCUSPAR"/>
    <x v="5"/>
    <x v="3"/>
    <n v="15978"/>
  </r>
  <r>
    <s v="XEARXEARPAR"/>
    <x v="6"/>
    <x v="3"/>
    <n v="1231"/>
  </r>
  <r>
    <s v="XEARXRNEEAE"/>
    <x v="7"/>
    <x v="3"/>
    <n v="11266"/>
  </r>
  <r>
    <s v="XEARXSGUEAE"/>
    <x v="8"/>
    <x v="3"/>
    <n v="1528"/>
  </r>
  <r>
    <s v="UEARUCBAEAE"/>
    <x v="0"/>
    <x v="4"/>
    <n v="1338"/>
  </r>
  <r>
    <s v="UEARUCP5EAE"/>
    <x v="1"/>
    <x v="4"/>
    <n v="7219"/>
  </r>
  <r>
    <s v="UEARUCTEEAE"/>
    <x v="2"/>
    <x v="4"/>
    <n v="2570"/>
  </r>
  <r>
    <s v="UEARUCTMEAE"/>
    <x v="3"/>
    <x v="4"/>
    <n v="945"/>
  </r>
  <r>
    <s v="XCUSXCUSEAS"/>
    <x v="4"/>
    <x v="4"/>
    <n v="13060.4175"/>
  </r>
  <r>
    <s v="XCUSXCUSPAR"/>
    <x v="5"/>
    <x v="4"/>
    <n v="15662"/>
  </r>
  <r>
    <s v="XEARXEARPAR"/>
    <x v="6"/>
    <x v="4"/>
    <n v="1304"/>
  </r>
  <r>
    <s v="XEARXRNEEAE"/>
    <x v="7"/>
    <x v="4"/>
    <n v="11127"/>
  </r>
  <r>
    <s v="XEARXSGUEAE"/>
    <x v="8"/>
    <x v="4"/>
    <n v="945"/>
  </r>
  <r>
    <s v="UEARUCBAEAE"/>
    <x v="0"/>
    <x v="5"/>
    <n v="504"/>
  </r>
  <r>
    <s v="UEARUCP5EAE"/>
    <x v="1"/>
    <x v="5"/>
    <n v="5208"/>
  </r>
  <r>
    <s v="UEARUCTEEAE"/>
    <x v="2"/>
    <x v="5"/>
    <n v="991"/>
  </r>
  <r>
    <s v="UEARUCTMEAE"/>
    <x v="3"/>
    <x v="5"/>
    <n v="209"/>
  </r>
  <r>
    <s v="XCUSXCUSEAS"/>
    <x v="4"/>
    <x v="5"/>
    <n v="14321.002500000001"/>
  </r>
  <r>
    <s v="XCUSXCUSPAR"/>
    <x v="5"/>
    <x v="5"/>
    <n v="14644"/>
  </r>
  <r>
    <s v="XEARXEARPAR"/>
    <x v="6"/>
    <x v="5"/>
    <n v="218"/>
  </r>
  <r>
    <s v="XEARXRNEEAE"/>
    <x v="7"/>
    <x v="5"/>
    <n v="6703"/>
  </r>
  <r>
    <s v="XEARXSGUEAE"/>
    <x v="8"/>
    <x v="5"/>
    <n v="209"/>
  </r>
  <r>
    <s v="UEARUCP5EAE"/>
    <x v="1"/>
    <x v="6"/>
    <n v="3095"/>
  </r>
  <r>
    <s v="UEARUCTEEAE"/>
    <x v="2"/>
    <x v="6"/>
    <n v="178"/>
  </r>
  <r>
    <s v="XCUSXCUSEAS"/>
    <x v="4"/>
    <x v="6"/>
    <n v="13873.147499999999"/>
  </r>
  <r>
    <s v="XCUSXCUSPAR"/>
    <x v="5"/>
    <x v="6"/>
    <n v="13789"/>
  </r>
  <r>
    <s v="XEARXEARPAR"/>
    <x v="6"/>
    <x v="6"/>
    <n v="3238"/>
  </r>
  <r>
    <s v="XEARXRNEEAE"/>
    <x v="7"/>
    <x v="6"/>
    <n v="3273"/>
  </r>
  <r>
    <s v="UEARUCBAEAE"/>
    <x v="0"/>
    <x v="7"/>
    <n v="57"/>
  </r>
  <r>
    <s v="UEARUCP5EAE"/>
    <x v="1"/>
    <x v="7"/>
    <n v="4571"/>
  </r>
  <r>
    <s v="UEARUCTEEAE"/>
    <x v="2"/>
    <x v="7"/>
    <n v="555"/>
  </r>
  <r>
    <s v="XCUSXCUSEAS"/>
    <x v="4"/>
    <x v="7"/>
    <n v="14200.5275"/>
  </r>
  <r>
    <s v="XCUSXCUSPAR"/>
    <x v="5"/>
    <x v="7"/>
    <n v="14221"/>
  </r>
  <r>
    <s v="XEARXEARPAR"/>
    <x v="6"/>
    <x v="7"/>
    <n v="5427"/>
  </r>
  <r>
    <s v="XEARXRNEEAE"/>
    <x v="7"/>
    <x v="7"/>
    <n v="5183"/>
  </r>
  <r>
    <s v="UEARUCBAEAE"/>
    <x v="0"/>
    <x v="8"/>
    <n v="400"/>
  </r>
  <r>
    <s v="UEARUCP5EAE"/>
    <x v="1"/>
    <x v="8"/>
    <n v="6873"/>
  </r>
  <r>
    <s v="UEARUCTEEAE"/>
    <x v="2"/>
    <x v="8"/>
    <n v="973"/>
  </r>
  <r>
    <s v="UEARUCTMEAE"/>
    <x v="3"/>
    <x v="8"/>
    <n v="174"/>
  </r>
  <r>
    <s v="XCUSXCUSEAS"/>
    <x v="4"/>
    <x v="8"/>
    <n v="14751.237499999999"/>
  </r>
  <r>
    <s v="XCUSXCUSPAR"/>
    <x v="5"/>
    <x v="8"/>
    <n v="14966"/>
  </r>
  <r>
    <s v="XEARXEARPAR"/>
    <x v="6"/>
    <x v="8"/>
    <n v="164"/>
  </r>
  <r>
    <s v="XEARXRNEEAE"/>
    <x v="7"/>
    <x v="8"/>
    <n v="8246"/>
  </r>
  <r>
    <s v="XEARXSGUEAE"/>
    <x v="8"/>
    <x v="8"/>
    <n v="174"/>
  </r>
  <r>
    <s v="UEARUCBAEAE"/>
    <x v="0"/>
    <x v="9"/>
    <n v="434"/>
  </r>
  <r>
    <s v="UEARUCP5EAE"/>
    <x v="1"/>
    <x v="9"/>
    <n v="6881"/>
  </r>
  <r>
    <s v="UEARUCTEEAE"/>
    <x v="2"/>
    <x v="9"/>
    <n v="1598"/>
  </r>
  <r>
    <s v="UEARUCTMEAE"/>
    <x v="3"/>
    <x v="9"/>
    <n v="309"/>
  </r>
  <r>
    <s v="XCUSXCUSEAS"/>
    <x v="4"/>
    <x v="9"/>
    <n v="15038.485000000001"/>
  </r>
  <r>
    <s v="XCUSXCUSPAR"/>
    <x v="5"/>
    <x v="9"/>
    <n v="15620"/>
  </r>
  <r>
    <s v="XEARXEARPAR"/>
    <x v="6"/>
    <x v="9"/>
    <n v="224"/>
  </r>
  <r>
    <s v="XEARXRNEEAE"/>
    <x v="7"/>
    <x v="9"/>
    <n v="8913"/>
  </r>
  <r>
    <s v="XEARXSGUEAE"/>
    <x v="8"/>
    <x v="9"/>
    <n v="309"/>
  </r>
  <r>
    <s v="UEARUCBAEAE"/>
    <x v="0"/>
    <x v="10"/>
    <n v="25"/>
  </r>
  <r>
    <s v="UEARUCP5EAE"/>
    <x v="1"/>
    <x v="10"/>
    <n v="7080"/>
  </r>
  <r>
    <s v="UEARUCTEEAE"/>
    <x v="2"/>
    <x v="10"/>
    <n v="888"/>
  </r>
  <r>
    <s v="XCUSXCUSEAS"/>
    <x v="4"/>
    <x v="10"/>
    <n v="16239.865"/>
  </r>
  <r>
    <s v="XCUSXCUSPAR"/>
    <x v="5"/>
    <x v="10"/>
    <n v="16679"/>
  </r>
  <r>
    <s v="XEARXEARPAR"/>
    <x v="6"/>
    <x v="10"/>
    <n v="8492"/>
  </r>
  <r>
    <s v="XEARXRNEEAE"/>
    <x v="7"/>
    <x v="10"/>
    <n v="7993"/>
  </r>
  <r>
    <s v="UEARUCBAEAE"/>
    <x v="0"/>
    <x v="11"/>
    <n v="749"/>
  </r>
  <r>
    <s v="UEARUCP5EAE"/>
    <x v="1"/>
    <x v="11"/>
    <n v="7436"/>
  </r>
  <r>
    <s v="UEARUCTEEAE"/>
    <x v="2"/>
    <x v="11"/>
    <n v="2468"/>
  </r>
  <r>
    <s v="UEARUCTMEAE"/>
    <x v="3"/>
    <x v="11"/>
    <n v="426"/>
  </r>
  <r>
    <s v="XCUSXCUSEAS"/>
    <x v="4"/>
    <x v="11"/>
    <n v="17377.252499999999"/>
  </r>
  <r>
    <s v="XCUSXCUSPAR"/>
    <x v="5"/>
    <x v="11"/>
    <n v="17860"/>
  </r>
  <r>
    <s v="XEARXEARPAR"/>
    <x v="6"/>
    <x v="11"/>
    <n v="450"/>
  </r>
  <r>
    <s v="XEARXRNEEAE"/>
    <x v="7"/>
    <x v="11"/>
    <n v="10653"/>
  </r>
  <r>
    <s v="XEARXSGUEAE"/>
    <x v="8"/>
    <x v="11"/>
    <n v="426"/>
  </r>
  <r>
    <s v="UEARUCBAEAE"/>
    <x v="0"/>
    <x v="12"/>
    <n v="337"/>
  </r>
  <r>
    <s v="UEARUCP5EAE"/>
    <x v="1"/>
    <x v="12"/>
    <n v="4924"/>
  </r>
  <r>
    <s v="UEARUCTEEAE"/>
    <x v="2"/>
    <x v="12"/>
    <n v="821"/>
  </r>
  <r>
    <s v="UEARUCTMEAE"/>
    <x v="3"/>
    <x v="12"/>
    <n v="43"/>
  </r>
  <r>
    <s v="XCUSXCUSEAS"/>
    <x v="4"/>
    <x v="12"/>
    <n v="18061.285"/>
  </r>
  <r>
    <s v="XCUSXCUSPAR"/>
    <x v="5"/>
    <x v="12"/>
    <n v="18138"/>
  </r>
  <r>
    <s v="XEARXEARPAR"/>
    <x v="6"/>
    <x v="12"/>
    <n v="43"/>
  </r>
  <r>
    <s v="XEARXRNEEAE"/>
    <x v="7"/>
    <x v="12"/>
    <n v="6082"/>
  </r>
  <r>
    <s v="XEARXSGUEAE"/>
    <x v="8"/>
    <x v="12"/>
    <n v="43"/>
  </r>
  <r>
    <s v="UEARUCBAEAE"/>
    <x v="0"/>
    <x v="13"/>
    <n v="388"/>
  </r>
  <r>
    <s v="UEARUCP5EAE"/>
    <x v="1"/>
    <x v="13"/>
    <n v="5569"/>
  </r>
  <r>
    <s v="UEARUCTEEAE"/>
    <x v="2"/>
    <x v="13"/>
    <n v="636"/>
  </r>
  <r>
    <s v="UEARUCTMEAE"/>
    <x v="3"/>
    <x v="13"/>
    <n v="131"/>
  </r>
  <r>
    <s v="XCUSXCUSEAS"/>
    <x v="4"/>
    <x v="13"/>
    <n v="17715.822499999998"/>
  </r>
  <r>
    <s v="XCUSXCUSPAR"/>
    <x v="5"/>
    <x v="13"/>
    <n v="18082"/>
  </r>
  <r>
    <s v="XEARXEARPAR"/>
    <x v="6"/>
    <x v="13"/>
    <n v="146"/>
  </r>
  <r>
    <s v="XEARXRNEEAE"/>
    <x v="7"/>
    <x v="13"/>
    <n v="6593"/>
  </r>
  <r>
    <s v="XEARXSGUEAE"/>
    <x v="8"/>
    <x v="13"/>
    <n v="131"/>
  </r>
  <r>
    <s v="UEARUCBAEAE"/>
    <x v="0"/>
    <x v="14"/>
    <n v="627"/>
  </r>
  <r>
    <s v="UEARUCP5EAE"/>
    <x v="1"/>
    <x v="14"/>
    <n v="7763"/>
  </r>
  <r>
    <s v="UEARUCTEEAE"/>
    <x v="2"/>
    <x v="14"/>
    <n v="1678"/>
  </r>
  <r>
    <s v="UEARUCTMEAE"/>
    <x v="3"/>
    <x v="14"/>
    <n v="1203"/>
  </r>
  <r>
    <s v="XCUSXCUSEAS"/>
    <x v="4"/>
    <x v="14"/>
    <n v="16113.3"/>
  </r>
  <r>
    <s v="XCUSXCUSPAR"/>
    <x v="5"/>
    <x v="14"/>
    <n v="17503"/>
  </r>
  <r>
    <s v="XEARXEARPAR"/>
    <x v="6"/>
    <x v="14"/>
    <n v="1269"/>
  </r>
  <r>
    <s v="XEARXRNEEAE"/>
    <x v="7"/>
    <x v="14"/>
    <n v="10068"/>
  </r>
  <r>
    <s v="XEARXSGUEAE"/>
    <x v="8"/>
    <x v="14"/>
    <n v="1203"/>
  </r>
  <r>
    <s v="UEARUCBAEAE"/>
    <x v="0"/>
    <x v="15"/>
    <n v="566"/>
  </r>
  <r>
    <s v="UEARUCP5EAE"/>
    <x v="1"/>
    <x v="15"/>
    <n v="5591"/>
  </r>
  <r>
    <s v="UEARUCTEEAE"/>
    <x v="2"/>
    <x v="15"/>
    <n v="734"/>
  </r>
  <r>
    <s v="UEARUCTMEAE"/>
    <x v="3"/>
    <x v="15"/>
    <n v="726"/>
  </r>
  <r>
    <s v="XCUSXCUSEAS"/>
    <x v="4"/>
    <x v="15"/>
    <n v="16905.424999999999"/>
  </r>
  <r>
    <s v="XCUSXCUSPAR"/>
    <x v="5"/>
    <x v="15"/>
    <n v="17602"/>
  </r>
  <r>
    <s v="XEARXEARPAR"/>
    <x v="6"/>
    <x v="15"/>
    <n v="667"/>
  </r>
  <r>
    <s v="XEARXRNEEAE"/>
    <x v="7"/>
    <x v="15"/>
    <n v="6891"/>
  </r>
  <r>
    <s v="XEARXSGUEAE"/>
    <x v="8"/>
    <x v="15"/>
    <n v="726"/>
  </r>
  <r>
    <s v="UEARUCBAEAE"/>
    <x v="0"/>
    <x v="16"/>
    <n v="730"/>
  </r>
  <r>
    <s v="UEARUCP5EAE"/>
    <x v="1"/>
    <x v="16"/>
    <n v="7867"/>
  </r>
  <r>
    <s v="UEARUCTEEAE"/>
    <x v="2"/>
    <x v="16"/>
    <n v="1999"/>
  </r>
  <r>
    <s v="UEARUCTMEAE"/>
    <x v="3"/>
    <x v="16"/>
    <n v="606"/>
  </r>
  <r>
    <s v="XCUSXCUSEAS"/>
    <x v="4"/>
    <x v="16"/>
    <n v="19159.672500000001"/>
  </r>
  <r>
    <s v="XCUSXCUSPAR"/>
    <x v="5"/>
    <x v="16"/>
    <n v="19361"/>
  </r>
  <r>
    <s v="XEARXEARPAR"/>
    <x v="6"/>
    <x v="16"/>
    <n v="632"/>
  </r>
  <r>
    <s v="XEARXRNEEAE"/>
    <x v="7"/>
    <x v="16"/>
    <n v="10596"/>
  </r>
  <r>
    <s v="XEARXSGUEAE"/>
    <x v="8"/>
    <x v="16"/>
    <n v="606"/>
  </r>
  <r>
    <s v="UEARUCBAEAE"/>
    <x v="0"/>
    <x v="17"/>
    <n v="731"/>
  </r>
  <r>
    <s v="UEARUCP5EAE"/>
    <x v="1"/>
    <x v="17"/>
    <n v="6354"/>
  </r>
  <r>
    <s v="UEARUCTEEAE"/>
    <x v="2"/>
    <x v="17"/>
    <n v="1177"/>
  </r>
  <r>
    <s v="UEARUCTMEAE"/>
    <x v="3"/>
    <x v="17"/>
    <n v="1152"/>
  </r>
  <r>
    <s v="XCUSXCUSEAS"/>
    <x v="4"/>
    <x v="17"/>
    <n v="16209.8125"/>
  </r>
  <r>
    <s v="XCUSXCUSPAR"/>
    <x v="5"/>
    <x v="17"/>
    <n v="17486"/>
  </r>
  <r>
    <s v="XEARXEARPAR"/>
    <x v="6"/>
    <x v="17"/>
    <n v="1061"/>
  </r>
  <r>
    <s v="XEARXRNEEAE"/>
    <x v="7"/>
    <x v="17"/>
    <n v="8262"/>
  </r>
  <r>
    <s v="XEARXSGUEAE"/>
    <x v="8"/>
    <x v="17"/>
    <n v="1152"/>
  </r>
  <r>
    <s v="UEARUCBAEAE"/>
    <x v="0"/>
    <x v="18"/>
    <n v="1132"/>
  </r>
  <r>
    <s v="UEARUCP5EAE"/>
    <x v="1"/>
    <x v="18"/>
    <n v="7591"/>
  </r>
  <r>
    <s v="UEARUCTEEAE"/>
    <x v="2"/>
    <x v="18"/>
    <n v="2066"/>
  </r>
  <r>
    <s v="UEARUCTMEAE"/>
    <x v="3"/>
    <x v="18"/>
    <n v="759"/>
  </r>
  <r>
    <s v="XCUSXCUSEAS"/>
    <x v="4"/>
    <x v="18"/>
    <n v="15751.672500000001"/>
  </r>
  <r>
    <s v="XCUSXCUSPAR"/>
    <x v="5"/>
    <x v="18"/>
    <n v="16433"/>
  </r>
  <r>
    <s v="XEARXEARPAR"/>
    <x v="6"/>
    <x v="18"/>
    <n v="897"/>
  </r>
  <r>
    <s v="XEARXRNEEAE"/>
    <x v="7"/>
    <x v="18"/>
    <n v="10789"/>
  </r>
  <r>
    <s v="XEARXSGUEAE"/>
    <x v="8"/>
    <x v="18"/>
    <n v="759"/>
  </r>
  <r>
    <s v="UEARUCBAEAE"/>
    <x v="0"/>
    <x v="19"/>
    <n v="445"/>
  </r>
  <r>
    <s v="UEARUCP5EAE"/>
    <x v="1"/>
    <x v="19"/>
    <n v="6765"/>
  </r>
  <r>
    <s v="UEARUCTEEAE"/>
    <x v="2"/>
    <x v="19"/>
    <n v="1098"/>
  </r>
  <r>
    <s v="UEARUCTMEAE"/>
    <x v="3"/>
    <x v="19"/>
    <n v="671"/>
  </r>
  <r>
    <s v="XCUSXCUSEAS"/>
    <x v="4"/>
    <x v="19"/>
    <n v="18344.775000000001"/>
  </r>
  <r>
    <s v="XCUSXCUSPAR"/>
    <x v="5"/>
    <x v="19"/>
    <n v="19232"/>
  </r>
  <r>
    <s v="XEARXEARPAR"/>
    <x v="6"/>
    <x v="19"/>
    <n v="823"/>
  </r>
  <r>
    <s v="XEARXRNEEAE"/>
    <x v="7"/>
    <x v="19"/>
    <n v="8308"/>
  </r>
  <r>
    <s v="XEARXSGUEAE"/>
    <x v="8"/>
    <x v="19"/>
    <n v="671"/>
  </r>
  <r>
    <s v="UEARUCBAEAE"/>
    <x v="0"/>
    <x v="20"/>
    <n v="990"/>
  </r>
  <r>
    <s v="UEARUCP5EAE"/>
    <x v="1"/>
    <x v="20"/>
    <n v="7720"/>
  </r>
  <r>
    <s v="UEARUCTEEAE"/>
    <x v="2"/>
    <x v="20"/>
    <n v="1606"/>
  </r>
  <r>
    <s v="UEARUCTMEAE"/>
    <x v="3"/>
    <x v="20"/>
    <n v="1868"/>
  </r>
  <r>
    <s v="XCUSXCUSEAS"/>
    <x v="4"/>
    <x v="20"/>
    <n v="19395.8325"/>
  </r>
  <r>
    <s v="XCUSXCUSPAR"/>
    <x v="5"/>
    <x v="20"/>
    <n v="21551"/>
  </r>
  <r>
    <s v="XEARXEARPAR"/>
    <x v="6"/>
    <x v="20"/>
    <n v="2009"/>
  </r>
  <r>
    <s v="XEARXRNEEAE"/>
    <x v="7"/>
    <x v="20"/>
    <n v="10316"/>
  </r>
  <r>
    <s v="XEARXSGUEAE"/>
    <x v="8"/>
    <x v="20"/>
    <n v="1868"/>
  </r>
  <r>
    <s v="UEARUCBAEAE"/>
    <x v="0"/>
    <x v="21"/>
    <n v="801"/>
  </r>
  <r>
    <s v="UEARUCP5EAE"/>
    <x v="1"/>
    <x v="21"/>
    <n v="7170"/>
  </r>
  <r>
    <s v="UEARUCTEEAE"/>
    <x v="2"/>
    <x v="21"/>
    <n v="1838"/>
  </r>
  <r>
    <s v="UEARUCTMEAE"/>
    <x v="3"/>
    <x v="21"/>
    <n v="1135"/>
  </r>
  <r>
    <s v="XCUSXCUSEAS"/>
    <x v="4"/>
    <x v="21"/>
    <n v="17768.447499999998"/>
  </r>
  <r>
    <s v="XCUSXCUSPAR"/>
    <x v="5"/>
    <x v="21"/>
    <n v="18712"/>
  </r>
  <r>
    <s v="XEARXEARPAR"/>
    <x v="6"/>
    <x v="21"/>
    <n v="1047"/>
  </r>
  <r>
    <s v="XEARXRNEEAE"/>
    <x v="7"/>
    <x v="21"/>
    <n v="9809"/>
  </r>
  <r>
    <s v="XEARXSGUEAE"/>
    <x v="8"/>
    <x v="21"/>
    <n v="1135"/>
  </r>
  <r>
    <s v="UEARUCBAEAE"/>
    <x v="0"/>
    <x v="22"/>
    <n v="578"/>
  </r>
  <r>
    <s v="UEARUCP5EAE"/>
    <x v="1"/>
    <x v="22"/>
    <n v="6056"/>
  </r>
  <r>
    <s v="UEARUCTEEAE"/>
    <x v="2"/>
    <x v="22"/>
    <n v="734"/>
  </r>
  <r>
    <s v="UEARUCTMEAE"/>
    <x v="3"/>
    <x v="22"/>
    <n v="1105"/>
  </r>
  <r>
    <s v="XCUSXCUSEAS"/>
    <x v="4"/>
    <x v="22"/>
    <n v="19409.397499999999"/>
  </r>
  <r>
    <s v="XCUSXCUSPAR"/>
    <x v="5"/>
    <x v="22"/>
    <n v="20510"/>
  </r>
  <r>
    <s v="XEARXEARPAR"/>
    <x v="6"/>
    <x v="22"/>
    <n v="982"/>
  </r>
  <r>
    <s v="XEARXRNEEAE"/>
    <x v="7"/>
    <x v="22"/>
    <n v="7368"/>
  </r>
  <r>
    <s v="XEARXSGUEAE"/>
    <x v="8"/>
    <x v="22"/>
    <n v="1105"/>
  </r>
  <r>
    <s v="UEARUCBAEAE"/>
    <x v="0"/>
    <x v="23"/>
    <n v="372"/>
  </r>
  <r>
    <s v="UEARUCP5EAE"/>
    <x v="1"/>
    <x v="23"/>
    <n v="6347"/>
  </r>
  <r>
    <s v="UEARUCTEEAE"/>
    <x v="2"/>
    <x v="23"/>
    <n v="807"/>
  </r>
  <r>
    <s v="UEARUCTMEAE"/>
    <x v="3"/>
    <x v="23"/>
    <n v="459"/>
  </r>
  <r>
    <s v="XCUSXCUSEAS"/>
    <x v="4"/>
    <x v="23"/>
    <n v="19839.785"/>
  </r>
  <r>
    <s v="XCUSXCUSPAR"/>
    <x v="5"/>
    <x v="23"/>
    <n v="20483"/>
  </r>
  <r>
    <s v="XEARXEARPAR"/>
    <x v="6"/>
    <x v="23"/>
    <n v="463"/>
  </r>
  <r>
    <s v="XEARXRNEEAE"/>
    <x v="7"/>
    <x v="23"/>
    <n v="7526"/>
  </r>
  <r>
    <s v="XEARXSGUEAE"/>
    <x v="8"/>
    <x v="23"/>
    <n v="459"/>
  </r>
  <r>
    <s v="UEARUCBAEAE"/>
    <x v="0"/>
    <x v="24"/>
    <n v="939"/>
  </r>
  <r>
    <s v="UEARUCP5EAE"/>
    <x v="1"/>
    <x v="24"/>
    <n v="7809"/>
  </r>
  <r>
    <s v="UEARUCTEEAE"/>
    <x v="2"/>
    <x v="24"/>
    <n v="2741"/>
  </r>
  <r>
    <s v="UEARUCTMEAE"/>
    <x v="3"/>
    <x v="24"/>
    <n v="1852"/>
  </r>
  <r>
    <s v="XCUSXCUSEAS"/>
    <x v="4"/>
    <x v="24"/>
    <n v="19907.974999999999"/>
  </r>
  <r>
    <s v="XCUSXCUSPAR"/>
    <x v="5"/>
    <x v="24"/>
    <n v="21790"/>
  </r>
  <r>
    <s v="XEARXEARPAR"/>
    <x v="6"/>
    <x v="24"/>
    <n v="1919"/>
  </r>
  <r>
    <s v="XEARXRNEEAE"/>
    <x v="7"/>
    <x v="24"/>
    <n v="11489"/>
  </r>
  <r>
    <s v="XEARXSGUEAE"/>
    <x v="8"/>
    <x v="24"/>
    <n v="1852"/>
  </r>
  <r>
    <s v="UEARUCBAEAE"/>
    <x v="0"/>
    <x v="25"/>
    <n v="1797"/>
  </r>
  <r>
    <s v="UEARUCP5EAE"/>
    <x v="1"/>
    <x v="25"/>
    <n v="7795"/>
  </r>
  <r>
    <s v="UEARUCTEEAE"/>
    <x v="2"/>
    <x v="25"/>
    <n v="3230"/>
  </r>
  <r>
    <s v="UEARUCTMEAE"/>
    <x v="3"/>
    <x v="25"/>
    <n v="4148"/>
  </r>
  <r>
    <s v="XCUSXCUSEAS"/>
    <x v="4"/>
    <x v="25"/>
    <n v="17494.622500000001"/>
  </r>
  <r>
    <s v="XCUSXCUSPAR"/>
    <x v="5"/>
    <x v="25"/>
    <n v="21785"/>
  </r>
  <r>
    <s v="XEARXEARPAR"/>
    <x v="6"/>
    <x v="25"/>
    <n v="3852"/>
  </r>
  <r>
    <s v="XEARXRNEEAE"/>
    <x v="7"/>
    <x v="25"/>
    <n v="12822"/>
  </r>
  <r>
    <s v="XEARXSGUEAE"/>
    <x v="8"/>
    <x v="25"/>
    <n v="4148"/>
  </r>
  <r>
    <s v="UEARAPRAEAE"/>
    <x v="9"/>
    <x v="26"/>
    <n v="267.92"/>
  </r>
  <r>
    <s v="UEARUCBAEAE"/>
    <x v="0"/>
    <x v="26"/>
    <n v="828"/>
  </r>
  <r>
    <s v="UEARUCP5EAE"/>
    <x v="1"/>
    <x v="26"/>
    <n v="7518"/>
  </r>
  <r>
    <s v="UEARUCTEEAE"/>
    <x v="2"/>
    <x v="26"/>
    <n v="2210"/>
  </r>
  <r>
    <s v="UEARUCTMEAE"/>
    <x v="3"/>
    <x v="26"/>
    <n v="2903"/>
  </r>
  <r>
    <s v="UEARUMOTEAE"/>
    <x v="10"/>
    <x v="26"/>
    <n v="331.1"/>
  </r>
  <r>
    <s v="UEARUPTAEAE"/>
    <x v="11"/>
    <x v="26"/>
    <n v="510.94"/>
  </r>
  <r>
    <s v="XCUSXCUSEAS"/>
    <x v="4"/>
    <x v="26"/>
    <n v="18851.900000000001"/>
  </r>
  <r>
    <s v="XCUSXCUSPAR"/>
    <x v="5"/>
    <x v="26"/>
    <n v="21969"/>
  </r>
  <r>
    <s v="XEARXEARPAR"/>
    <x v="6"/>
    <x v="26"/>
    <n v="2824"/>
  </r>
  <r>
    <s v="XEARXEMEEAE"/>
    <x v="12"/>
    <x v="26"/>
    <n v="1109.96"/>
  </r>
  <r>
    <s v="XEARXRNEEAE"/>
    <x v="7"/>
    <x v="26"/>
    <n v="10556"/>
  </r>
  <r>
    <s v="XEARXSGUEAE"/>
    <x v="8"/>
    <x v="26"/>
    <n v="2903"/>
  </r>
  <r>
    <s v="UEARUCBAEAE"/>
    <x v="0"/>
    <x v="27"/>
    <n v="542"/>
  </r>
  <r>
    <s v="UEARUCP5EAE"/>
    <x v="1"/>
    <x v="27"/>
    <n v="7265"/>
  </r>
  <r>
    <s v="UEARUCTEEAE"/>
    <x v="2"/>
    <x v="27"/>
    <n v="1620"/>
  </r>
  <r>
    <s v="UEARUCTMEAE"/>
    <x v="3"/>
    <x v="27"/>
    <n v="432"/>
  </r>
  <r>
    <s v="XCUSXCUSEAS"/>
    <x v="4"/>
    <x v="27"/>
    <n v="21130.47"/>
  </r>
  <r>
    <s v="XCUSXCUSPAR"/>
    <x v="5"/>
    <x v="27"/>
    <n v="21699"/>
  </r>
  <r>
    <s v="XEARXEARPAR"/>
    <x v="6"/>
    <x v="27"/>
    <n v="455"/>
  </r>
  <r>
    <s v="XEARXRNEEAE"/>
    <x v="7"/>
    <x v="27"/>
    <n v="9427"/>
  </r>
  <r>
    <s v="XEARXSGUEAE"/>
    <x v="8"/>
    <x v="27"/>
    <n v="432"/>
  </r>
  <r>
    <s v="UEARUCBAEAE"/>
    <x v="0"/>
    <x v="28"/>
    <n v="716"/>
  </r>
  <r>
    <s v="UEARUCP5EAE"/>
    <x v="1"/>
    <x v="28"/>
    <n v="7388"/>
  </r>
  <r>
    <s v="UEARUCTEEAE"/>
    <x v="2"/>
    <x v="28"/>
    <n v="1973"/>
  </r>
  <r>
    <s v="UEARUCTMEAE"/>
    <x v="3"/>
    <x v="28"/>
    <n v="1513"/>
  </r>
  <r>
    <s v="XCUSXCUSEAS"/>
    <x v="4"/>
    <x v="28"/>
    <n v="18524.0425"/>
  </r>
  <r>
    <s v="XCUSXCUSPAR"/>
    <x v="5"/>
    <x v="28"/>
    <n v="20342"/>
  </r>
  <r>
    <s v="XEARXEARPAR"/>
    <x v="6"/>
    <x v="28"/>
    <n v="1716"/>
  </r>
  <r>
    <s v="XEARXRNEEAE"/>
    <x v="7"/>
    <x v="28"/>
    <n v="10077"/>
  </r>
  <r>
    <s v="XEARXSGUEAE"/>
    <x v="8"/>
    <x v="28"/>
    <n v="1513"/>
  </r>
  <r>
    <s v="UEARUCBAEAE"/>
    <x v="0"/>
    <x v="29"/>
    <n v="418"/>
  </r>
  <r>
    <s v="UEARUCP5EAE"/>
    <x v="1"/>
    <x v="29"/>
    <n v="6497"/>
  </r>
  <r>
    <s v="UEARUCTEEAE"/>
    <x v="2"/>
    <x v="29"/>
    <n v="1284"/>
  </r>
  <r>
    <s v="UEARUCTMEAE"/>
    <x v="3"/>
    <x v="29"/>
    <n v="212"/>
  </r>
  <r>
    <s v="XCUSXCUSEAS"/>
    <x v="4"/>
    <x v="29"/>
    <n v="17719.752499999999"/>
  </r>
  <r>
    <s v="XCUSXCUSPAR"/>
    <x v="5"/>
    <x v="29"/>
    <n v="18573"/>
  </r>
  <r>
    <s v="XEARXEARPAR"/>
    <x v="6"/>
    <x v="29"/>
    <n v="516"/>
  </r>
  <r>
    <s v="XEARXRNEEAE"/>
    <x v="7"/>
    <x v="29"/>
    <n v="8199"/>
  </r>
  <r>
    <s v="XEARXSGUEAE"/>
    <x v="8"/>
    <x v="29"/>
    <n v="212"/>
  </r>
  <r>
    <s v="UEARUCBAEAE"/>
    <x v="0"/>
    <x v="30"/>
    <n v="349"/>
  </r>
  <r>
    <s v="UEARUCP5EAE"/>
    <x v="1"/>
    <x v="30"/>
    <n v="7329"/>
  </r>
  <r>
    <s v="UEARUCTEEAE"/>
    <x v="2"/>
    <x v="30"/>
    <n v="1756"/>
  </r>
  <r>
    <s v="UEARUCTMEAE"/>
    <x v="3"/>
    <x v="30"/>
    <n v="132"/>
  </r>
  <r>
    <s v="XCUSXCUSEAS"/>
    <x v="4"/>
    <x v="30"/>
    <n v="17747.0275"/>
  </r>
  <r>
    <s v="XCUSXCUSPAR"/>
    <x v="5"/>
    <x v="30"/>
    <n v="18049"/>
  </r>
  <r>
    <s v="XEARXEARPAR"/>
    <x v="6"/>
    <x v="30"/>
    <n v="126"/>
  </r>
  <r>
    <s v="XEARXRNEEAE"/>
    <x v="7"/>
    <x v="30"/>
    <n v="9434"/>
  </r>
  <r>
    <s v="XEARXSGUEAE"/>
    <x v="8"/>
    <x v="30"/>
    <n v="132"/>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r>
    <m/>
    <x v="13"/>
    <x v="31"/>
    <m/>
  </r>
</pivotCacheRecords>
</file>

<file path=xl/pivotCache/pivotCacheRecords2.xml><?xml version="1.0" encoding="utf-8"?>
<pivotCacheRecords xmlns="http://schemas.openxmlformats.org/spreadsheetml/2006/main" xmlns:r="http://schemas.openxmlformats.org/officeDocument/2006/relationships" count="4892">
  <r>
    <x v="0"/>
    <s v="TR1 132 kV ENERGIA ACTIVA ENTRANTE"/>
    <x v="0"/>
    <n v="0"/>
  </r>
  <r>
    <x v="1"/>
    <s v="TR1 132 kV ENERGIA ACTIVA SALIENTE"/>
    <x v="0"/>
    <n v="1938.2483999999999"/>
  </r>
  <r>
    <x v="2"/>
    <s v="CE5 TR2 132 kV ENERGIA ACTIVA ENTRANTE"/>
    <x v="0"/>
    <n v="0"/>
  </r>
  <r>
    <x v="3"/>
    <s v="CE5 TR2 132 kV ENERGIA ACTIVA SALIENTE"/>
    <x v="0"/>
    <n v="1063.2273"/>
  </r>
  <r>
    <x v="4"/>
    <s v="CE5 BE5 500 kV Energia Activa Entrante"/>
    <x v="0"/>
    <n v="0"/>
  </r>
  <r>
    <x v="5"/>
    <s v="CE5 BE5 500 kV Energia Activa Saliente"/>
    <x v="0"/>
    <n v="15899.729300000001"/>
  </r>
  <r>
    <x v="6"/>
    <s v="CE5 500 kV ENERGIA ACTIVA ENTRANTE"/>
    <x v="0"/>
    <n v="0"/>
  </r>
  <r>
    <x v="7"/>
    <s v="CE5 500 kV ENERGIA ACTIVA SALIENTE"/>
    <x v="0"/>
    <n v="19669.625"/>
  </r>
  <r>
    <x v="8"/>
    <s v="CE5 MR5 500 kV Energia Activa Entrante"/>
    <x v="0"/>
    <n v="14400.6023"/>
  </r>
  <r>
    <x v="9"/>
    <s v="CE5 MR5 500 kV Energia Activa Saliente"/>
    <x v="0"/>
    <n v="0"/>
  </r>
  <r>
    <x v="10"/>
    <s v="G01  15 Kv  ENERGIA ACTIVA ENTRANTE AL MEDIDOR"/>
    <x v="0"/>
    <n v="0"/>
  </r>
  <r>
    <x v="11"/>
    <s v="G01  15 Kv  ENERGIA ACTIVA SALIENTE DEL MEDIDOR"/>
    <x v="0"/>
    <n v="2620.9692"/>
  </r>
  <r>
    <x v="12"/>
    <s v="G02  15 Kv  ENERGIA ACTIVA ENTRANTE AL MEDIDOR"/>
    <x v="0"/>
    <n v="0"/>
  </r>
  <r>
    <x v="13"/>
    <s v="G02  15 Kv  ENERGIA ACTIVA SALIENTE DEL MEDIDOR"/>
    <x v="0"/>
    <n v="2619.4499999999998"/>
  </r>
  <r>
    <x v="14"/>
    <s v="G03  15 Kv  ENERGIA ACTIVA ENTRANTE AL MEDIDOR"/>
    <x v="0"/>
    <n v="0"/>
  </r>
  <r>
    <x v="15"/>
    <s v="G03  15 Kv  ENERGIA ACTIVA SALIENTE DEL MEDIDOR"/>
    <x v="0"/>
    <n v="2637.6183000000001"/>
  </r>
  <r>
    <x v="16"/>
    <s v="TR2 500 kV ENERGIA ACTIVA ENTRANTE AL MEDIDOR"/>
    <x v="0"/>
    <n v="0"/>
  </r>
  <r>
    <x v="17"/>
    <s v="TR2 500 kV ENERGIA ACTIVA SALIENTE DEL MEDIDOR"/>
    <x v="0"/>
    <n v="1778.1647"/>
  </r>
  <r>
    <x v="18"/>
    <s v="TR1 132 kV ENERGIA ACTIVA ENTRANTE AL MEDIDOR"/>
    <x v="0"/>
    <n v="0"/>
  </r>
  <r>
    <x v="19"/>
    <s v="TR1 132 kV ENERGIA ACTIVA SALIENTE DEL MEDIDOR"/>
    <x v="0"/>
    <n v="1735.2192"/>
  </r>
  <r>
    <x v="20"/>
    <s v="SA5 500 kV ENERGIA ACTIVA ENTRANTE AL MEDIDOR"/>
    <x v="0"/>
    <n v="12728.75"/>
  </r>
  <r>
    <x v="21"/>
    <s v="SA5 500 kV ENERGIA ACTIVA SALIENTE DEL MEDIDOR"/>
    <x v="0"/>
    <n v="0"/>
  </r>
  <r>
    <x v="22"/>
    <s v="SA5 500 kV ENERGIA ACTIVA ENTRANTE AL MEDIDOR"/>
    <x v="0"/>
    <n v="0"/>
  </r>
  <r>
    <x v="23"/>
    <s v="SA5 500 kV ENERGIA ACTIVA SALIENTE DEL MEDIDOR"/>
    <x v="0"/>
    <n v="14623.625"/>
  </r>
  <r>
    <x v="24"/>
    <s v="TR1 150 kV ENERGIA ACTIVA ENTRANTE AL MEDIDOR"/>
    <x v="0"/>
    <n v="8.2500000000000004E-2"/>
  </r>
  <r>
    <x v="25"/>
    <s v="TR1 150 kV ENERGIA ACTIVA SALIENTE DEL MEDIDOR"/>
    <x v="0"/>
    <n v="328.03500000000003"/>
  </r>
  <r>
    <x v="26"/>
    <s v="SJ5 500 kV ENERGIA ACTIVA ENTRANTE AL MEDIDOR"/>
    <x v="0"/>
    <n v="0"/>
  </r>
  <r>
    <x v="27"/>
    <s v="SJ5 500 kV ENERGIA ACTIVA SALIENTE DEL MEDIDOR"/>
    <x v="0"/>
    <n v="3781.25"/>
  </r>
  <r>
    <x v="28"/>
    <s v="SJ5 500 kV ENERGIA ACTIVA ENTRANTE AL MEDIDOR"/>
    <x v="0"/>
    <n v="0"/>
  </r>
  <r>
    <x v="29"/>
    <s v="SJ5 500 kV ENERGIA ACTIVA SALIENTE DEL MEDIDOR"/>
    <x v="0"/>
    <n v="3604.8125"/>
  </r>
  <r>
    <x v="30"/>
    <s v="TR1 150 kV ENERGIA ACTIVA ENTRANTE AL MEDIDOR"/>
    <x v="0"/>
    <n v="0"/>
  </r>
  <r>
    <x v="31"/>
    <s v="TR1 150 kV ENERGIA ACTIVA SALIENTE DEL MEDIDOR"/>
    <x v="0"/>
    <n v="791.95500000000004"/>
  </r>
  <r>
    <x v="32"/>
    <s v="G01 Energia Activa Entrante"/>
    <x v="0"/>
    <n v="5.1999999999999998E-2"/>
  </r>
  <r>
    <x v="33"/>
    <s v="G01 Energia Activa Saliente"/>
    <x v="0"/>
    <n v="3.069"/>
  </r>
  <r>
    <x v="34"/>
    <s v="UPM TR1 150 kV Energia Activa Entrante al medidor"/>
    <x v="0"/>
    <n v="2.64E-2"/>
  </r>
  <r>
    <x v="35"/>
    <s v="UPM TR1 150 kV Energia Activa Saliente del medidor"/>
    <x v="0"/>
    <n v="303.23759999999999"/>
  </r>
  <r>
    <x v="36"/>
    <s v="G01 150 kV ENERGIA ACTIVA ENTRANTE AL MEDIDOR"/>
    <x v="0"/>
    <n v="0"/>
  </r>
  <r>
    <x v="37"/>
    <s v="G01 150 kV ENERGIA ACTIVA SALIENTE DEL MEDIDOR"/>
    <x v="0"/>
    <n v="601.63969999999995"/>
  </r>
  <r>
    <x v="38"/>
    <s v="G02 150 kV ENERGIA ACTIVA ENTRANTE AL MEDIDOR"/>
    <x v="0"/>
    <n v="0"/>
  </r>
  <r>
    <x v="39"/>
    <s v="G02 150 kV ENERGIA ACTIVA SALIENTE DEL MEDIDOR"/>
    <x v="0"/>
    <n v="820.1277"/>
  </r>
  <r>
    <x v="40"/>
    <s v="G03 150 kV ENERGIA ACTIVA ENTRANTE AL MEDIDOR"/>
    <x v="0"/>
    <n v="0"/>
  </r>
  <r>
    <x v="41"/>
    <s v="G03 150 kV ENERGIA ACTIVA SALIENTE DEL MEDIDOR"/>
    <x v="0"/>
    <n v="814.85180000000003"/>
  </r>
  <r>
    <x v="42"/>
    <s v="G05  150 Kv  ENERGIA ACTIVA ENTRANTE AL MEDIDOR"/>
    <x v="0"/>
    <n v="0"/>
  </r>
  <r>
    <x v="43"/>
    <s v="G05  150 Kv  ENERGIA ACTIVA SALIENTE DEL MEDIDOR"/>
    <x v="0"/>
    <n v="0"/>
  </r>
  <r>
    <x v="44"/>
    <s v="G06  150 Kv  ENERGIA ACTIVA ENTRANTE AL MEDIDOR"/>
    <x v="0"/>
    <n v="0"/>
  </r>
  <r>
    <x v="45"/>
    <s v="G06  150 Kv  ENERGIA ACTIVA SALIENTE DEL MEDIDOR"/>
    <x v="0"/>
    <n v="0"/>
  </r>
  <r>
    <x v="46"/>
    <s v="G07 150 kV Energia Activa Entrante al medidor"/>
    <x v="0"/>
    <n v="0.23549999999999999"/>
  </r>
  <r>
    <x v="47"/>
    <s v="G07 150 kV Energia Activa Saliente del medidor"/>
    <x v="0"/>
    <n v="0"/>
  </r>
  <r>
    <x v="48"/>
    <s v="G03  30 Kv  ENERGIA ACTIVA ENTRANTE AL MEDIDOR"/>
    <x v="0"/>
    <n v="0"/>
  </r>
  <r>
    <x v="49"/>
    <s v="G03  30 Kv  ENERGIA ACTIVA SALIENTE DEL MEDIDOR"/>
    <x v="0"/>
    <n v="0"/>
  </r>
  <r>
    <x v="50"/>
    <s v="G04  30 Kv  ENERGIA ACTIVA ENTRANTE AL MEDIDOR"/>
    <x v="0"/>
    <n v="3.7755000000000001"/>
  </r>
  <r>
    <x v="51"/>
    <s v="G04  30 Kv  ENERGIA ACTIVA SALIENTE DEL MEDIDOR"/>
    <x v="0"/>
    <n v="0"/>
  </r>
  <r>
    <x v="52"/>
    <s v="G01 150 kV ENERGIA ACTIVA ENTRANTE AL MEDIDOR"/>
    <x v="0"/>
    <n v="0"/>
  </r>
  <r>
    <x v="53"/>
    <s v="G01 150 kV ENERGIA ACTIVA SALIENTE DEL MEDIDOR"/>
    <x v="0"/>
    <n v="845.20799999999997"/>
  </r>
  <r>
    <x v="54"/>
    <s v="G02 150 kV ENERGIA ACTIVA ENTRANTE AL MEDIDOR"/>
    <x v="0"/>
    <n v="0"/>
  </r>
  <r>
    <x v="55"/>
    <s v="G02 150 kV ENERGIA ACTIVA SALIENTE DEL MEDIDOR"/>
    <x v="0"/>
    <n v="835.83960000000002"/>
  </r>
  <r>
    <x v="56"/>
    <s v="G03 150 kV ENERGIA ACTIVA ENTRANTE AL MEDIDOR"/>
    <x v="0"/>
    <n v="0"/>
  </r>
  <r>
    <x v="57"/>
    <s v="G03 150 kV ENERGIA ACTIVA SALIENTE DEL MEDIDOR"/>
    <x v="0"/>
    <n v="829.08960000000002"/>
  </r>
  <r>
    <x v="58"/>
    <s v="G04 150 kV ENERGIA ACTIVA ENTRANTE AL MEDIDOR"/>
    <x v="0"/>
    <n v="0"/>
  </r>
  <r>
    <x v="59"/>
    <s v="G04 150 kV ENERGIA ACTIVA SALIENTE DEL MEDIDOR"/>
    <x v="0"/>
    <n v="827.71199999999999"/>
  </r>
  <r>
    <x v="60"/>
    <s v="G01  150 Kv  ENERGIA ACTIVA ENTRANTE AL MEDIDOR"/>
    <x v="0"/>
    <n v="0"/>
  </r>
  <r>
    <x v="61"/>
    <s v="G01  150 Kv  ENERGIA ACTIVA SALIENTE DEL MEDIDOR"/>
    <x v="0"/>
    <n v="0"/>
  </r>
  <r>
    <x v="62"/>
    <s v="G02  150 Kv  ENERGIA ACTIVA ENTRANTE AL MEDIDOR"/>
    <x v="0"/>
    <n v="40.661999999999999"/>
  </r>
  <r>
    <x v="63"/>
    <s v="G02  150 Kv  ENERGIA ACTIVA SALIENTE DEL MEDIDOR"/>
    <x v="0"/>
    <n v="0"/>
  </r>
  <r>
    <x v="64"/>
    <s v="CTR G03 150 kV Energía Activa Entrante al medidor"/>
    <x v="0"/>
    <n v="2.1890000000000001"/>
  </r>
  <r>
    <x v="65"/>
    <s v="CTR G03 150 kV Energía Activa Saliente del medidor"/>
    <x v="0"/>
    <n v="0"/>
  </r>
  <r>
    <x v="66"/>
    <s v="G01 Energía Activa Entrante al medidor"/>
    <x v="0"/>
    <n v="0"/>
  </r>
  <r>
    <x v="67"/>
    <s v="G01 Energía Activa Saliente del medidor"/>
    <x v="0"/>
    <n v="352.93"/>
  </r>
  <r>
    <x v="68"/>
    <s v="G01 Energía Activa Entrante al medidor"/>
    <x v="0"/>
    <n v="0"/>
  </r>
  <r>
    <x v="69"/>
    <s v="G01 Energía Activa Saliente del medidor"/>
    <x v="0"/>
    <n v="948.3"/>
  </r>
  <r>
    <x v="70"/>
    <s v="G01 Energía Activa Entrante al medidor"/>
    <x v="0"/>
    <n v="0"/>
  </r>
  <r>
    <x v="71"/>
    <s v="G01 Energía Activa Saliente del medidor"/>
    <x v="0"/>
    <n v="508.5"/>
  </r>
  <r>
    <x v="72"/>
    <s v="G01 30 kV ENERGIA ACTIVA ENTRANTE AL MEDIDOR"/>
    <x v="0"/>
    <n v="0"/>
  </r>
  <r>
    <x v="73"/>
    <s v="G01 30 kV ENERGIA ACTIVA SALIENTE DEL MEDIDOR"/>
    <x v="0"/>
    <n v="0"/>
  </r>
  <r>
    <x v="74"/>
    <s v="Montevideo A Motores G01 Energia Activa Entrante"/>
    <x v="0"/>
    <n v="0.73499999999999999"/>
  </r>
  <r>
    <x v="75"/>
    <s v="Montevideo A Motores G01 Energia Activa Saliente"/>
    <x v="0"/>
    <n v="0"/>
  </r>
  <r>
    <x v="76"/>
    <s v="Montevideo A Motores G02 Energia Activa Entrante"/>
    <x v="0"/>
    <n v="7.4999999999999997E-2"/>
  </r>
  <r>
    <x v="77"/>
    <s v="Montevideo A Motores G02 Energia Activa Saliente"/>
    <x v="0"/>
    <n v="0"/>
  </r>
  <r>
    <x v="78"/>
    <s v="Montevideo B Motores G01 6.3 kV Energia Activa Entrante"/>
    <x v="0"/>
    <n v="0.34100000000000003"/>
  </r>
  <r>
    <x v="79"/>
    <s v="Montevideo B Motores G01 6.3 kV Energia Activa Saliente"/>
    <x v="0"/>
    <n v="0"/>
  </r>
  <r>
    <x v="80"/>
    <s v="Montevideo B Motores G02 6.3 kV Energia Activa Entrante"/>
    <x v="0"/>
    <n v="9.7000000000000003E-2"/>
  </r>
  <r>
    <x v="81"/>
    <s v="Montevideo B Motores G02 6.3 kV Energia Activa Saliente"/>
    <x v="0"/>
    <n v="0"/>
  </r>
  <r>
    <x v="82"/>
    <s v="Punta Pereira G01 Energia Activa Entrante"/>
    <x v="0"/>
    <n v="0"/>
  </r>
  <r>
    <x v="83"/>
    <s v="Punta Pereira G01 Energia Activa Saliente"/>
    <x v="0"/>
    <n v="1012.4711"/>
  </r>
  <r>
    <x v="84"/>
    <s v="Palmatir G01 Energia Activa Entrante"/>
    <x v="0"/>
    <n v="0"/>
  </r>
  <r>
    <x v="85"/>
    <s v="Palmatir G01 Energia Activa Saliente"/>
    <x v="0"/>
    <n v="582.745"/>
  </r>
  <r>
    <x v="86"/>
    <s v="PAY 150 kV ENERGIA ACTIVA ENTRANTE AL MEDIDOR"/>
    <x v="0"/>
    <n v="0"/>
  </r>
  <r>
    <x v="87"/>
    <s v="PAY 150 kV ENERGIA ACTIVA SALIENTE DEL MEDIDOR"/>
    <x v="0"/>
    <n v="0"/>
  </r>
  <r>
    <x v="88"/>
    <s v="G01 Energía Activa Entrante al medidor"/>
    <x v="0"/>
    <n v="0"/>
  </r>
  <r>
    <x v="89"/>
    <s v="G01 Energía Activa Saliente del medidor"/>
    <x v="0"/>
    <n v="507.21100000000001"/>
  </r>
  <r>
    <x v="90"/>
    <s v="G01 150 kV ENERGIA ACTIVA ENTRANTE AL MEDIDOR"/>
    <x v="0"/>
    <n v="0"/>
  </r>
  <r>
    <x v="91"/>
    <s v="G01 150 kV ENERGIA ACTIVA SALIENTE DEL MEDIDOR P"/>
    <x v="0"/>
    <n v="0"/>
  </r>
  <r>
    <x v="92"/>
    <s v="G02 150 kV ENERGIA ACTIVA ENTRANTE AL MEDIDOR"/>
    <x v="0"/>
    <n v="0.40699999999999997"/>
  </r>
  <r>
    <x v="93"/>
    <s v="G02 150 kV ENERGIA ACTIVA SALIENTE DEL MEDIDOR"/>
    <x v="0"/>
    <n v="0"/>
  </r>
  <r>
    <x v="94"/>
    <s v="G03 150 kV ENERGIA ACTIVA ENTRANTE AL MEDIDOR"/>
    <x v="0"/>
    <n v="0.81210000000000004"/>
  </r>
  <r>
    <x v="95"/>
    <s v="G03 150 kV ENERGIA ACTIVA SALIENTE DEL MEDIDOR"/>
    <x v="0"/>
    <n v="0"/>
  </r>
  <r>
    <x v="96"/>
    <s v="G04 150 kV ENERGIA ACTIVA ENTRANTE AL MEDIDOR"/>
    <x v="0"/>
    <n v="0"/>
  </r>
  <r>
    <x v="97"/>
    <s v="G04 150 kV ENERGIA ACTIVA SALIENTE DEL MEDIDOR"/>
    <x v="0"/>
    <n v="0"/>
  </r>
  <r>
    <x v="98"/>
    <s v="G05 150 kV ENERGIA ACTIVA ENTRANTE AL MEDIDOR"/>
    <x v="0"/>
    <n v="1.714"/>
  </r>
  <r>
    <x v="99"/>
    <s v="G05 150 kV ENERGIA ACTIVA SALIENTE DEL MEDIDOR"/>
    <x v="0"/>
    <n v="0"/>
  </r>
  <r>
    <x v="100"/>
    <s v="G06 150 kV ENERGIA ACTIVA ENTRANTE AL MEDIDOR"/>
    <x v="0"/>
    <n v="0"/>
  </r>
  <r>
    <x v="101"/>
    <s v="G06 150 kV ENERGIA ACTIVA SALIENTE DEL MEDIDOR"/>
    <x v="0"/>
    <n v="0"/>
  </r>
  <r>
    <x v="102"/>
    <s v="PTI G07 150 kV Energia Activa Entrante al medidor"/>
    <x v="0"/>
    <n v="1.7949999999999999"/>
  </r>
  <r>
    <x v="103"/>
    <s v="PTI G07 150 kV Energia Activa Saliente del medidor"/>
    <x v="0"/>
    <n v="0"/>
  </r>
  <r>
    <x v="104"/>
    <s v="PTI G08 150 kV Energía Activa Entrante al medidor"/>
    <x v="0"/>
    <n v="0"/>
  </r>
  <r>
    <x v="105"/>
    <s v="PTI G08 150 kV Energía Activa Saliente del medidor"/>
    <x v="0"/>
    <n v="0"/>
  </r>
  <r>
    <x v="106"/>
    <s v="PTI G09 150 kV Energía Activa Entrante al medidor"/>
    <x v="0"/>
    <n v="0"/>
  </r>
  <r>
    <x v="107"/>
    <s v="PTI G09 150 kV Energía Activa Saliente del medidor"/>
    <x v="0"/>
    <n v="0"/>
  </r>
  <r>
    <x v="108"/>
    <s v="CRL RADIAL ENERGIA ACTIVA SALIENTE DEL MEDIDOR"/>
    <x v="0"/>
    <n v="2.1118000000000001"/>
  </r>
  <r>
    <x v="109"/>
    <s v="G01 Energía Activa Entrante al medidor"/>
    <x v="0"/>
    <n v="0.04"/>
  </r>
  <r>
    <x v="110"/>
    <s v="G01 Energía Activa Saliente del medidor"/>
    <x v="0"/>
    <n v="323.07"/>
  </r>
  <r>
    <x v="111"/>
    <s v="Nuevo Manantial 1 - 60 kV Energia Activa Entrante"/>
    <x v="0"/>
    <n v="0.3024"/>
  </r>
  <r>
    <x v="112"/>
    <s v="Nuevo Manantial 1 - 60 kV Energia Activa Saliente"/>
    <x v="0"/>
    <n v="8.7640999999999991"/>
  </r>
  <r>
    <x v="113"/>
    <s v="Nuevo Manantial 2 - Energia Activa Entrante  "/>
    <x v="0"/>
    <n v="1.2999999999999999E-2"/>
  </r>
  <r>
    <x v="114"/>
    <s v="Nuevo Manantial 2 -  Energia Activa Saliente"/>
    <x v="0"/>
    <n v="23.616"/>
  </r>
  <r>
    <x v="115"/>
    <s v="Alur-G01 30 kV, Energía Activa Entrante al Medidor"/>
    <x v="0"/>
    <n v="0"/>
  </r>
  <r>
    <x v="116"/>
    <s v="Alur-G01 30 kV, Energía Activa Saliente del Medidor"/>
    <x v="0"/>
    <n v="65.585999999999999"/>
  </r>
  <r>
    <x v="117"/>
    <s v="BIO G01 30 kV Energia Activa Entrante al medidor"/>
    <x v="0"/>
    <n v="0"/>
  </r>
  <r>
    <x v="118"/>
    <s v="BIO G01 30 kV Energia Activa Saliente del medidor"/>
    <x v="0"/>
    <n v="217.65520000000001"/>
  </r>
  <r>
    <x v="119"/>
    <s v="G01 Energia Activa Entrante"/>
    <x v="0"/>
    <n v="2.7719999999999998"/>
  </r>
  <r>
    <x v="120"/>
    <s v="G01 Energia Activa Saliente"/>
    <x v="0"/>
    <n v="6.6829999999999998"/>
  </r>
  <r>
    <x v="121"/>
    <s v="Energia Activa Entrante"/>
    <x v="0"/>
    <n v="0.65800000000000003"/>
  </r>
  <r>
    <x v="122"/>
    <s v="Energia Activa Saliente"/>
    <x v="0"/>
    <n v="0"/>
  </r>
  <r>
    <x v="123"/>
    <s v="Sierra de los Caracoles 1 - 30 kV Energia Activa Entrante"/>
    <x v="0"/>
    <n v="6.4799999999999996E-2"/>
  </r>
  <r>
    <x v="124"/>
    <s v="Sierra de los Caracoles 1 - 30 kV Energia Activa Saliente"/>
    <x v="0"/>
    <n v="52.990200000000002"/>
  </r>
  <r>
    <x v="125"/>
    <s v="Sierra de los Caracoles 2 - 30 kV Energía Activa Entrante"/>
    <x v="0"/>
    <n v="7.2800000000000004E-2"/>
  </r>
  <r>
    <x v="126"/>
    <s v="Sierra de los Caracoles 2 - 30 kV Energía Activa Saliente"/>
    <x v="0"/>
    <n v="35.831800000000001"/>
  </r>
  <r>
    <x v="127"/>
    <s v="ENG G01 30 kV Energia Activa Entrante al medidor"/>
    <x v="0"/>
    <n v="7.0659999999999998"/>
  </r>
  <r>
    <x v="128"/>
    <s v="ENG G01 30 kV Energia Activa Saliente del medidor"/>
    <x v="0"/>
    <n v="3.1970000000000001"/>
  </r>
  <r>
    <x v="129"/>
    <s v="FEN G01 30 kV Energia Activa Entrante al medidor"/>
    <x v="0"/>
    <n v="0"/>
  </r>
  <r>
    <x v="130"/>
    <s v="FEN G01 30 kV Energia Activa Saliente del medidor"/>
    <x v="0"/>
    <n v="211.80500000000001"/>
  </r>
  <r>
    <x v="131"/>
    <s v="GAL G01 30 kV Energía Activa Entrante al medidor"/>
    <x v="0"/>
    <n v="0"/>
  </r>
  <r>
    <x v="132"/>
    <s v="GAL G01 30 kV Energía Activa Saliente del medidor"/>
    <x v="0"/>
    <n v="238.49"/>
  </r>
  <r>
    <x v="133"/>
    <s v="KEN G01 30 kV Energía Activa Entrante al medidor"/>
    <x v="0"/>
    <n v="0"/>
  </r>
  <r>
    <x v="134"/>
    <s v="KEN G01 30 kV Energía Activa Saliente del medidor"/>
    <x v="0"/>
    <n v="223.57"/>
  </r>
  <r>
    <x v="135"/>
    <s v="Energia activa entrante"/>
    <x v="0"/>
    <n v="0.39300000000000002"/>
  </r>
  <r>
    <x v="136"/>
    <s v="Energia activa saliente"/>
    <x v="0"/>
    <n v="0"/>
  </r>
  <r>
    <x v="137"/>
    <s v="G01 Energia Activa Entrante"/>
    <x v="0"/>
    <n v="0"/>
  </r>
  <r>
    <x v="138"/>
    <s v="G01 Energia Activa Saliente"/>
    <x v="0"/>
    <n v="184.99600000000001"/>
  </r>
  <r>
    <x v="139"/>
    <s v="G01 Energia Activa Entrante"/>
    <x v="0"/>
    <n v="0"/>
  </r>
  <r>
    <x v="140"/>
    <s v="G01 Energia Activa Saliente"/>
    <x v="0"/>
    <n v="116.47"/>
  </r>
  <r>
    <x v="141"/>
    <s v="Weyerhaeuser-G01 30 kV ,Energía Activa Entrante al medidor"/>
    <x v="0"/>
    <n v="0.19400000000000001"/>
  </r>
  <r>
    <x v="142"/>
    <s v="Weyerhaeuser-G01 30 kV ,Energía Activa Saliente del medidor"/>
    <x v="0"/>
    <n v="36.432000000000002"/>
  </r>
  <r>
    <x v="143"/>
    <s v="PON G01 30 kV Energía Activa Entrante al medidor"/>
    <x v="0"/>
    <n v="0"/>
  </r>
  <r>
    <x v="144"/>
    <s v="PON G01 30 kV Energía Activa Saliente del medidor"/>
    <x v="0"/>
    <n v="66.238"/>
  </r>
  <r>
    <x v="145"/>
    <s v="Energia Activa Saliente"/>
    <x v="0"/>
    <n v="0"/>
  </r>
  <r>
    <x v="146"/>
    <s v="Energia Activa Saliente"/>
    <x v="0"/>
    <n v="0"/>
  </r>
  <r>
    <x v="147"/>
    <s v="G01 Energia Activa Entrante"/>
    <x v="0"/>
    <n v="0"/>
  </r>
  <r>
    <x v="148"/>
    <s v="G01 Energia Activa Saliente"/>
    <x v="0"/>
    <n v="67.63"/>
  </r>
  <r>
    <x v="149"/>
    <s v="Agroland-G01 15 kV, Energia Activa Entrante al medidor"/>
    <x v="0"/>
    <n v="5.484"/>
  </r>
  <r>
    <x v="150"/>
    <s v="Agroland-G01 15 kV, Energia Activa Saliente del medidor"/>
    <x v="0"/>
    <n v="0"/>
  </r>
  <r>
    <x v="151"/>
    <s v="G01 Energía Activa Entrante al medidor"/>
    <x v="0"/>
    <n v="0"/>
  </r>
  <r>
    <x v="152"/>
    <s v="G01 Energía Activa Saliente del medidor"/>
    <x v="0"/>
    <n v="3.7130000000000001"/>
  </r>
  <r>
    <x v="153"/>
    <s v="Energia Activa Saliente"/>
    <x v="0"/>
    <n v="3.1230000000000002"/>
  </r>
  <r>
    <x v="154"/>
    <s v="TR1 150 kV ENERGIA ACTIVA ENTRANTE AL MEDIDOR"/>
    <x v="0"/>
    <n v="0"/>
  </r>
  <r>
    <x v="155"/>
    <s v="TR1 150 kV ENERGIA ACTIVA SALIENTE DEL MEDIDOR"/>
    <x v="0"/>
    <n v="5.4645000000000001"/>
  </r>
  <r>
    <x v="156"/>
    <s v="TR2 230 kV ENERGIA ACTIVA ENTRANTE AL MEDIDOR"/>
    <x v="0"/>
    <n v="0"/>
  </r>
  <r>
    <x v="157"/>
    <s v="TR2 230 kV ENERGIA ACTIVA SALIENTE DEL MEDIDOR"/>
    <x v="0"/>
    <n v="0"/>
  </r>
  <r>
    <x v="0"/>
    <s v="TR1 132 kV ENERGIA ACTIVA ENTRANTE"/>
    <x v="1"/>
    <n v="0"/>
  </r>
  <r>
    <x v="1"/>
    <s v="TR1 132 kV ENERGIA ACTIVA SALIENTE"/>
    <x v="1"/>
    <n v="1651.914"/>
  </r>
  <r>
    <x v="2"/>
    <s v="CE5 TR2 132 kV ENERGIA ACTIVA ENTRANTE"/>
    <x v="1"/>
    <n v="0"/>
  </r>
  <r>
    <x v="3"/>
    <s v="CE5 TR2 132 kV ENERGIA ACTIVA SALIENTE"/>
    <x v="1"/>
    <n v="1701.6229000000001"/>
  </r>
  <r>
    <x v="4"/>
    <s v="CE5 BE5 500 kV Energia Activa Entrante"/>
    <x v="1"/>
    <n v="0"/>
  </r>
  <r>
    <x v="5"/>
    <s v="CE5 BE5 500 kV Energia Activa Saliente"/>
    <x v="1"/>
    <n v="14636.802299999999"/>
  </r>
  <r>
    <x v="6"/>
    <s v="CE5 500 kV ENERGIA ACTIVA ENTRANTE"/>
    <x v="1"/>
    <n v="0"/>
  </r>
  <r>
    <x v="7"/>
    <s v="CE5 500 kV ENERGIA ACTIVA SALIENTE"/>
    <x v="1"/>
    <n v="18059.375"/>
  </r>
  <r>
    <x v="8"/>
    <s v="CE5 MR5 500 kV Energia Activa Entrante"/>
    <x v="1"/>
    <n v="14442.1047"/>
  </r>
  <r>
    <x v="9"/>
    <s v="CE5 MR5 500 kV Energia Activa Saliente"/>
    <x v="1"/>
    <n v="0"/>
  </r>
  <r>
    <x v="10"/>
    <s v="G01  15 Kv  ENERGIA ACTIVA ENTRANTE AL MEDIDOR"/>
    <x v="1"/>
    <n v="0"/>
  </r>
  <r>
    <x v="11"/>
    <s v="G01  15 Kv  ENERGIA ACTIVA SALIENTE DEL MEDIDOR"/>
    <x v="1"/>
    <n v="2621.5308"/>
  </r>
  <r>
    <x v="12"/>
    <s v="G02  15 Kv  ENERGIA ACTIVA ENTRANTE AL MEDIDOR"/>
    <x v="1"/>
    <n v="0"/>
  </r>
  <r>
    <x v="13"/>
    <s v="G02  15 Kv  ENERGIA ACTIVA SALIENTE DEL MEDIDOR"/>
    <x v="1"/>
    <n v="2619.7307999999998"/>
  </r>
  <r>
    <x v="14"/>
    <s v="G03  15 Kv  ENERGIA ACTIVA ENTRANTE AL MEDIDOR"/>
    <x v="1"/>
    <n v="0"/>
  </r>
  <r>
    <x v="15"/>
    <s v="G03  15 Kv  ENERGIA ACTIVA SALIENTE DEL MEDIDOR"/>
    <x v="1"/>
    <n v="2637.5066999999999"/>
  </r>
  <r>
    <x v="16"/>
    <s v="TR2 500 kV ENERGIA ACTIVA ENTRANTE AL MEDIDOR"/>
    <x v="1"/>
    <n v="0"/>
  </r>
  <r>
    <x v="17"/>
    <s v="TR2 500 kV ENERGIA ACTIVA SALIENTE DEL MEDIDOR"/>
    <x v="1"/>
    <n v="1746.5097000000001"/>
  </r>
  <r>
    <x v="18"/>
    <s v="TR1 132 kV ENERGIA ACTIVA ENTRANTE AL MEDIDOR"/>
    <x v="1"/>
    <n v="0"/>
  </r>
  <r>
    <x v="19"/>
    <s v="TR1 132 kV ENERGIA ACTIVA SALIENTE DEL MEDIDOR"/>
    <x v="1"/>
    <n v="1708.7927999999999"/>
  </r>
  <r>
    <x v="20"/>
    <s v="SA5 500 kV ENERGIA ACTIVA ENTRANTE AL MEDIDOR"/>
    <x v="1"/>
    <n v="13106"/>
  </r>
  <r>
    <x v="21"/>
    <s v="SA5 500 kV ENERGIA ACTIVA SALIENTE DEL MEDIDOR"/>
    <x v="1"/>
    <n v="0"/>
  </r>
  <r>
    <x v="22"/>
    <s v="SA5 500 kV ENERGIA ACTIVA ENTRANTE AL MEDIDOR"/>
    <x v="1"/>
    <n v="0"/>
  </r>
  <r>
    <x v="23"/>
    <s v="SA5 500 kV ENERGIA ACTIVA SALIENTE DEL MEDIDOR"/>
    <x v="1"/>
    <n v="14221.875"/>
  </r>
  <r>
    <x v="24"/>
    <s v="TR1 150 kV ENERGIA ACTIVA ENTRANTE AL MEDIDOR"/>
    <x v="1"/>
    <n v="9.57"/>
  </r>
  <r>
    <x v="25"/>
    <s v="TR1 150 kV ENERGIA ACTIVA SALIENTE DEL MEDIDOR"/>
    <x v="1"/>
    <n v="245.37"/>
  </r>
  <r>
    <x v="26"/>
    <s v="SJ5 500 kV ENERGIA ACTIVA ENTRANTE AL MEDIDOR"/>
    <x v="1"/>
    <n v="0"/>
  </r>
  <r>
    <x v="27"/>
    <s v="SJ5 500 kV ENERGIA ACTIVA SALIENTE DEL MEDIDOR"/>
    <x v="1"/>
    <n v="4089.4375"/>
  </r>
  <r>
    <x v="28"/>
    <s v="SJ5 500 kV ENERGIA ACTIVA ENTRANTE AL MEDIDOR"/>
    <x v="1"/>
    <n v="0"/>
  </r>
  <r>
    <x v="29"/>
    <s v="SJ5 500 kV ENERGIA ACTIVA SALIENTE DEL MEDIDOR"/>
    <x v="1"/>
    <n v="3902.75"/>
  </r>
  <r>
    <x v="30"/>
    <s v="TR1 150 kV ENERGIA ACTIVA ENTRANTE AL MEDIDOR"/>
    <x v="1"/>
    <n v="6.12"/>
  </r>
  <r>
    <x v="31"/>
    <s v="TR1 150 kV ENERGIA ACTIVA SALIENTE DEL MEDIDOR"/>
    <x v="1"/>
    <n v="627.255"/>
  </r>
  <r>
    <x v="32"/>
    <s v="G01 Energia Activa Entrante"/>
    <x v="1"/>
    <n v="5.0999999999999997E-2"/>
  </r>
  <r>
    <x v="33"/>
    <s v="G01 Energia Activa Saliente"/>
    <x v="1"/>
    <n v="2.9220000000000002"/>
  </r>
  <r>
    <x v="34"/>
    <s v="UPM TR1 150 kV Energia Activa Entrante al medidor"/>
    <x v="1"/>
    <n v="0"/>
  </r>
  <r>
    <x v="35"/>
    <s v="UPM TR1 150 kV Energia Activa Saliente del medidor"/>
    <x v="1"/>
    <n v="512.94600000000003"/>
  </r>
  <r>
    <x v="36"/>
    <s v="G01 150 kV ENERGIA ACTIVA ENTRANTE AL MEDIDOR"/>
    <x v="1"/>
    <n v="0"/>
  </r>
  <r>
    <x v="37"/>
    <s v="G01 150 kV ENERGIA ACTIVA SALIENTE DEL MEDIDOR"/>
    <x v="1"/>
    <n v="611.49159999999995"/>
  </r>
  <r>
    <x v="38"/>
    <s v="G02 150 kV ENERGIA ACTIVA ENTRANTE AL MEDIDOR"/>
    <x v="1"/>
    <n v="0"/>
  </r>
  <r>
    <x v="39"/>
    <s v="G02 150 kV ENERGIA ACTIVA SALIENTE DEL MEDIDOR"/>
    <x v="1"/>
    <n v="814.66010000000006"/>
  </r>
  <r>
    <x v="40"/>
    <s v="G03 150 kV ENERGIA ACTIVA ENTRANTE AL MEDIDOR"/>
    <x v="1"/>
    <n v="0"/>
  </r>
  <r>
    <x v="41"/>
    <s v="G03 150 kV ENERGIA ACTIVA SALIENTE DEL MEDIDOR"/>
    <x v="1"/>
    <n v="806.58019999999999"/>
  </r>
  <r>
    <x v="42"/>
    <s v="G05  150 Kv  ENERGIA ACTIVA ENTRANTE AL MEDIDOR"/>
    <x v="1"/>
    <n v="0"/>
  </r>
  <r>
    <x v="43"/>
    <s v="G05  150 Kv  ENERGIA ACTIVA SALIENTE DEL MEDIDOR"/>
    <x v="1"/>
    <n v="0"/>
  </r>
  <r>
    <x v="44"/>
    <s v="G06  150 Kv  ENERGIA ACTIVA ENTRANTE AL MEDIDOR"/>
    <x v="1"/>
    <n v="0"/>
  </r>
  <r>
    <x v="45"/>
    <s v="G06  150 Kv  ENERGIA ACTIVA SALIENTE DEL MEDIDOR"/>
    <x v="1"/>
    <n v="0"/>
  </r>
  <r>
    <x v="46"/>
    <s v="G07 150 kV Energia Activa Entrante al medidor"/>
    <x v="1"/>
    <n v="2.4645000000000001"/>
  </r>
  <r>
    <x v="47"/>
    <s v="G07 150 kV Energia Activa Saliente del medidor"/>
    <x v="1"/>
    <n v="0"/>
  </r>
  <r>
    <x v="48"/>
    <s v="G03  30 Kv  ENERGIA ACTIVA ENTRANTE AL MEDIDOR"/>
    <x v="1"/>
    <n v="0"/>
  </r>
  <r>
    <x v="49"/>
    <s v="G03  30 Kv  ENERGIA ACTIVA SALIENTE DEL MEDIDOR"/>
    <x v="1"/>
    <n v="0"/>
  </r>
  <r>
    <x v="50"/>
    <s v="G04  30 Kv  ENERGIA ACTIVA ENTRANTE AL MEDIDOR"/>
    <x v="1"/>
    <n v="3.7755000000000001"/>
  </r>
  <r>
    <x v="51"/>
    <s v="G04  30 Kv  ENERGIA ACTIVA SALIENTE DEL MEDIDOR"/>
    <x v="1"/>
    <n v="0"/>
  </r>
  <r>
    <x v="52"/>
    <s v="G01 150 kV ENERGIA ACTIVA ENTRANTE AL MEDIDOR"/>
    <x v="1"/>
    <n v="0"/>
  </r>
  <r>
    <x v="53"/>
    <s v="G01 150 kV ENERGIA ACTIVA SALIENTE DEL MEDIDOR"/>
    <x v="1"/>
    <n v="846.42240000000004"/>
  </r>
  <r>
    <x v="54"/>
    <s v="G02 150 kV ENERGIA ACTIVA ENTRANTE AL MEDIDOR"/>
    <x v="1"/>
    <n v="0"/>
  </r>
  <r>
    <x v="55"/>
    <s v="G02 150 kV ENERGIA ACTIVA SALIENTE DEL MEDIDOR"/>
    <x v="1"/>
    <n v="837.32399999999996"/>
  </r>
  <r>
    <x v="56"/>
    <s v="G03 150 kV ENERGIA ACTIVA ENTRANTE AL MEDIDOR"/>
    <x v="1"/>
    <n v="0"/>
  </r>
  <r>
    <x v="57"/>
    <s v="G03 150 kV ENERGIA ACTIVA SALIENTE DEL MEDIDOR"/>
    <x v="1"/>
    <n v="830.16840000000002"/>
  </r>
  <r>
    <x v="58"/>
    <s v="G04 150 kV ENERGIA ACTIVA ENTRANTE AL MEDIDOR"/>
    <x v="1"/>
    <n v="0"/>
  </r>
  <r>
    <x v="59"/>
    <s v="G04 150 kV ENERGIA ACTIVA SALIENTE DEL MEDIDOR"/>
    <x v="1"/>
    <n v="828.00840000000005"/>
  </r>
  <r>
    <x v="60"/>
    <s v="G01  150 Kv  ENERGIA ACTIVA ENTRANTE AL MEDIDOR"/>
    <x v="1"/>
    <n v="0"/>
  </r>
  <r>
    <x v="61"/>
    <s v="G01  150 Kv  ENERGIA ACTIVA SALIENTE DEL MEDIDOR"/>
    <x v="1"/>
    <n v="0"/>
  </r>
  <r>
    <x v="62"/>
    <s v="G02  150 Kv  ENERGIA ACTIVA ENTRANTE AL MEDIDOR"/>
    <x v="1"/>
    <n v="40.865400000000001"/>
  </r>
  <r>
    <x v="63"/>
    <s v="G02  150 Kv  ENERGIA ACTIVA SALIENTE DEL MEDIDOR"/>
    <x v="1"/>
    <n v="0"/>
  </r>
  <r>
    <x v="64"/>
    <s v="CTR G03 150 kV Energía Activa Entrante al medidor"/>
    <x v="1"/>
    <n v="2.2909999999999999"/>
  </r>
  <r>
    <x v="65"/>
    <s v="CTR G03 150 kV Energía Activa Saliente del medidor"/>
    <x v="1"/>
    <n v="0"/>
  </r>
  <r>
    <x v="66"/>
    <s v="G01 Energía Activa Entrante al medidor"/>
    <x v="1"/>
    <n v="0"/>
  </r>
  <r>
    <x v="67"/>
    <s v="G01 Energía Activa Saliente del medidor"/>
    <x v="1"/>
    <n v="393.54300000000001"/>
  </r>
  <r>
    <x v="68"/>
    <s v="G01 Energía Activa Entrante al medidor"/>
    <x v="1"/>
    <n v="0"/>
  </r>
  <r>
    <x v="69"/>
    <s v="G01 Energía Activa Saliente del medidor"/>
    <x v="1"/>
    <n v="1097.28"/>
  </r>
  <r>
    <x v="70"/>
    <s v="G01 Energía Activa Entrante al medidor"/>
    <x v="1"/>
    <n v="0.5"/>
  </r>
  <r>
    <x v="71"/>
    <s v="G01 Energía Activa Saliente del medidor"/>
    <x v="1"/>
    <n v="267.60000000000002"/>
  </r>
  <r>
    <x v="72"/>
    <s v="G01 30 kV ENERGIA ACTIVA ENTRANTE AL MEDIDOR"/>
    <x v="1"/>
    <n v="0"/>
  </r>
  <r>
    <x v="73"/>
    <s v="G01 30 kV ENERGIA ACTIVA SALIENTE DEL MEDIDOR"/>
    <x v="1"/>
    <n v="0"/>
  </r>
  <r>
    <x v="74"/>
    <s v="Montevideo A Motores G01 Energia Activa Entrante"/>
    <x v="1"/>
    <n v="0.70199999999999996"/>
  </r>
  <r>
    <x v="75"/>
    <s v="Montevideo A Motores G01 Energia Activa Saliente"/>
    <x v="1"/>
    <n v="0"/>
  </r>
  <r>
    <x v="76"/>
    <s v="Montevideo A Motores G02 Energia Activa Entrante"/>
    <x v="1"/>
    <n v="6.5000000000000002E-2"/>
  </r>
  <r>
    <x v="77"/>
    <s v="Montevideo A Motores G02 Energia Activa Saliente"/>
    <x v="1"/>
    <n v="0"/>
  </r>
  <r>
    <x v="78"/>
    <s v="Montevideo B Motores G01 6.3 kV Energia Activa Entrante"/>
    <x v="1"/>
    <n v="0.36499999999999999"/>
  </r>
  <r>
    <x v="79"/>
    <s v="Montevideo B Motores G01 6.3 kV Energia Activa Saliente"/>
    <x v="1"/>
    <n v="0"/>
  </r>
  <r>
    <x v="80"/>
    <s v="Montevideo B Motores G02 6.3 kV Energia Activa Entrante"/>
    <x v="1"/>
    <n v="0.123"/>
  </r>
  <r>
    <x v="81"/>
    <s v="Montevideo B Motores G02 6.3 kV Energia Activa Saliente"/>
    <x v="1"/>
    <n v="0"/>
  </r>
  <r>
    <x v="82"/>
    <s v="Punta Pereira G01 Energia Activa Entrante"/>
    <x v="1"/>
    <n v="7.4999999999999997E-3"/>
  </r>
  <r>
    <x v="83"/>
    <s v="Punta Pereira G01 Energia Activa Saliente"/>
    <x v="1"/>
    <n v="1097.5220999999999"/>
  </r>
  <r>
    <x v="84"/>
    <s v="Palmatir G01 Energia Activa Entrante"/>
    <x v="1"/>
    <n v="0"/>
  </r>
  <r>
    <x v="85"/>
    <s v="Palmatir G01 Energia Activa Saliente"/>
    <x v="1"/>
    <n v="683.68899999999996"/>
  </r>
  <r>
    <x v="86"/>
    <s v="PAY 150 kV ENERGIA ACTIVA ENTRANTE AL MEDIDOR"/>
    <x v="1"/>
    <n v="0"/>
  </r>
  <r>
    <x v="87"/>
    <s v="PAY 150 kV ENERGIA ACTIVA SALIENTE DEL MEDIDOR"/>
    <x v="1"/>
    <n v="0"/>
  </r>
  <r>
    <x v="88"/>
    <s v="G01 Energía Activa Entrante al medidor"/>
    <x v="1"/>
    <n v="0.25"/>
  </r>
  <r>
    <x v="89"/>
    <s v="G01 Energía Activa Saliente del medidor"/>
    <x v="1"/>
    <n v="410.90600000000001"/>
  </r>
  <r>
    <x v="90"/>
    <s v="G01 150 kV ENERGIA ACTIVA ENTRANTE AL MEDIDOR"/>
    <x v="1"/>
    <n v="0"/>
  </r>
  <r>
    <x v="91"/>
    <s v="G01 150 kV ENERGIA ACTIVA SALIENTE DEL MEDIDOR P"/>
    <x v="1"/>
    <n v="0"/>
  </r>
  <r>
    <x v="92"/>
    <s v="G02 150 kV ENERGIA ACTIVA ENTRANTE AL MEDIDOR"/>
    <x v="1"/>
    <n v="4.0000000000000002E-4"/>
  </r>
  <r>
    <x v="93"/>
    <s v="G02 150 kV ENERGIA ACTIVA SALIENTE DEL MEDIDOR"/>
    <x v="1"/>
    <n v="0"/>
  </r>
  <r>
    <x v="94"/>
    <s v="G03 150 kV ENERGIA ACTIVA ENTRANTE AL MEDIDOR"/>
    <x v="1"/>
    <n v="0.68059999999999998"/>
  </r>
  <r>
    <x v="95"/>
    <s v="G03 150 kV ENERGIA ACTIVA SALIENTE DEL MEDIDOR"/>
    <x v="1"/>
    <n v="0"/>
  </r>
  <r>
    <x v="96"/>
    <s v="G04 150 kV ENERGIA ACTIVA ENTRANTE AL MEDIDOR"/>
    <x v="1"/>
    <n v="0"/>
  </r>
  <r>
    <x v="97"/>
    <s v="G04 150 kV ENERGIA ACTIVA SALIENTE DEL MEDIDOR"/>
    <x v="1"/>
    <n v="0"/>
  </r>
  <r>
    <x v="98"/>
    <s v="G05 150 kV ENERGIA ACTIVA ENTRANTE AL MEDIDOR"/>
    <x v="1"/>
    <n v="1.306"/>
  </r>
  <r>
    <x v="99"/>
    <s v="G05 150 kV ENERGIA ACTIVA SALIENTE DEL MEDIDOR"/>
    <x v="1"/>
    <n v="0"/>
  </r>
  <r>
    <x v="100"/>
    <s v="G06 150 kV ENERGIA ACTIVA ENTRANTE AL MEDIDOR"/>
    <x v="1"/>
    <n v="0"/>
  </r>
  <r>
    <x v="101"/>
    <s v="G06 150 kV ENERGIA ACTIVA SALIENTE DEL MEDIDOR"/>
    <x v="1"/>
    <n v="0"/>
  </r>
  <r>
    <x v="102"/>
    <s v="PTI G07 150 kV Energia Activa Entrante al medidor"/>
    <x v="1"/>
    <n v="1.774"/>
  </r>
  <r>
    <x v="103"/>
    <s v="PTI G07 150 kV Energia Activa Saliente del medidor"/>
    <x v="1"/>
    <n v="0"/>
  </r>
  <r>
    <x v="104"/>
    <s v="PTI G08 150 kV Energía Activa Entrante al medidor"/>
    <x v="1"/>
    <n v="0"/>
  </r>
  <r>
    <x v="105"/>
    <s v="PTI G08 150 kV Energía Activa Saliente del medidor"/>
    <x v="1"/>
    <n v="0"/>
  </r>
  <r>
    <x v="106"/>
    <s v="PTI G09 150 kV Energía Activa Entrante al medidor"/>
    <x v="1"/>
    <n v="0"/>
  </r>
  <r>
    <x v="107"/>
    <s v="PTI G09 150 kV Energía Activa Saliente del medidor"/>
    <x v="1"/>
    <n v="0"/>
  </r>
  <r>
    <x v="108"/>
    <s v="CRL RADIAL ENERGIA ACTIVA SALIENTE DEL MEDIDOR"/>
    <x v="1"/>
    <n v="2.1103999999999998"/>
  </r>
  <r>
    <x v="109"/>
    <s v="G01 Energía Activa Entrante al medidor"/>
    <x v="1"/>
    <n v="0"/>
  </r>
  <r>
    <x v="110"/>
    <s v="G01 Energía Activa Saliente del medidor"/>
    <x v="1"/>
    <n v="389.87"/>
  </r>
  <r>
    <x v="111"/>
    <s v="Nuevo Manantial 1 - 60 kV Energia Activa Entrante"/>
    <x v="1"/>
    <n v="0.17280000000000001"/>
  </r>
  <r>
    <x v="112"/>
    <s v="Nuevo Manantial 1 - 60 kV Energia Activa Saliente"/>
    <x v="1"/>
    <n v="7.9325000000000001"/>
  </r>
  <r>
    <x v="113"/>
    <s v="Nuevo Manantial 2 - Energia Activa Entrante  "/>
    <x v="1"/>
    <n v="0.10100000000000001"/>
  </r>
  <r>
    <x v="114"/>
    <s v="Nuevo Manantial 2 -  Energia Activa Saliente"/>
    <x v="1"/>
    <n v="14.942"/>
  </r>
  <r>
    <x v="115"/>
    <s v="Alur-G01 30 kV, Energía Activa Entrante al Medidor"/>
    <x v="1"/>
    <n v="0"/>
  </r>
  <r>
    <x v="116"/>
    <s v="Alur-G01 30 kV, Energía Activa Saliente del Medidor"/>
    <x v="1"/>
    <n v="66.855999999999995"/>
  </r>
  <r>
    <x v="117"/>
    <s v="BIO G01 30 kV Energia Activa Entrante al medidor"/>
    <x v="1"/>
    <n v="0"/>
  </r>
  <r>
    <x v="118"/>
    <s v="BIO G01 30 kV Energia Activa Saliente del medidor"/>
    <x v="1"/>
    <n v="212.71680000000001"/>
  </r>
  <r>
    <x v="119"/>
    <s v="G01 Energia Activa Entrante"/>
    <x v="1"/>
    <n v="5.6609999999999996"/>
  </r>
  <r>
    <x v="120"/>
    <s v="G01 Energia Activa Saliente"/>
    <x v="1"/>
    <n v="5.85"/>
  </r>
  <r>
    <x v="121"/>
    <s v="Energia Activa Entrante"/>
    <x v="1"/>
    <n v="0.71799999999999997"/>
  </r>
  <r>
    <x v="122"/>
    <s v="Energia Activa Saliente"/>
    <x v="1"/>
    <n v="0"/>
  </r>
  <r>
    <x v="123"/>
    <s v="Sierra de los Caracoles 1 - 30 kV Energia Activa Entrante"/>
    <x v="1"/>
    <n v="0"/>
  </r>
  <r>
    <x v="124"/>
    <s v="Sierra de los Caracoles 1 - 30 kV Energia Activa Saliente"/>
    <x v="1"/>
    <n v="76.666600000000003"/>
  </r>
  <r>
    <x v="125"/>
    <s v="Sierra de los Caracoles 2 - 30 kV Energía Activa Entrante"/>
    <x v="1"/>
    <n v="1.9E-2"/>
  </r>
  <r>
    <x v="126"/>
    <s v="Sierra de los Caracoles 2 - 30 kV Energía Activa Saliente"/>
    <x v="1"/>
    <n v="62.253799999999998"/>
  </r>
  <r>
    <x v="127"/>
    <s v="ENG G01 30 kV Energia Activa Entrante al medidor"/>
    <x v="1"/>
    <n v="6.32"/>
  </r>
  <r>
    <x v="128"/>
    <s v="ENG G01 30 kV Energia Activa Saliente del medidor"/>
    <x v="1"/>
    <n v="4.72"/>
  </r>
  <r>
    <x v="129"/>
    <s v="FEN G01 30 kV Energia Activa Entrante al medidor"/>
    <x v="1"/>
    <n v="0"/>
  </r>
  <r>
    <x v="130"/>
    <s v="FEN G01 30 kV Energia Activa Saliente del medidor"/>
    <x v="1"/>
    <n v="212.92400000000001"/>
  </r>
  <r>
    <x v="131"/>
    <s v="GAL G01 30 kV Energía Activa Entrante al medidor"/>
    <x v="1"/>
    <n v="0"/>
  </r>
  <r>
    <x v="132"/>
    <s v="GAL G01 30 kV Energía Activa Saliente del medidor"/>
    <x v="1"/>
    <n v="232.05199999999999"/>
  </r>
  <r>
    <x v="133"/>
    <s v="KEN G01 30 kV Energía Activa Entrante al medidor"/>
    <x v="1"/>
    <n v="0.01"/>
  </r>
  <r>
    <x v="134"/>
    <s v="KEN G01 30 kV Energía Activa Saliente del medidor"/>
    <x v="1"/>
    <n v="195.3"/>
  </r>
  <r>
    <x v="135"/>
    <s v="Energia activa entrante"/>
    <x v="1"/>
    <n v="0.36699999999999999"/>
  </r>
  <r>
    <x v="136"/>
    <s v="Energia activa saliente"/>
    <x v="1"/>
    <n v="0"/>
  </r>
  <r>
    <x v="137"/>
    <s v="G01 Energia Activa Entrante"/>
    <x v="1"/>
    <n v="4.9000000000000002E-2"/>
  </r>
  <r>
    <x v="138"/>
    <s v="G01 Energia Activa Saliente"/>
    <x v="1"/>
    <n v="89.066000000000003"/>
  </r>
  <r>
    <x v="139"/>
    <s v="G01 Energia Activa Entrante"/>
    <x v="1"/>
    <n v="2.3E-2"/>
  </r>
  <r>
    <x v="140"/>
    <s v="G01 Energia Activa Saliente"/>
    <x v="1"/>
    <n v="46.398000000000003"/>
  </r>
  <r>
    <x v="141"/>
    <s v="Weyerhaeuser-G01 30 kV ,Energía Activa Entrante al medidor"/>
    <x v="1"/>
    <n v="3.5000000000000003E-2"/>
  </r>
  <r>
    <x v="142"/>
    <s v="Weyerhaeuser-G01 30 kV ,Energía Activa Saliente del medidor"/>
    <x v="1"/>
    <n v="42.024000000000001"/>
  </r>
  <r>
    <x v="143"/>
    <s v="PON G01 30 kV Energía Activa Entrante al medidor"/>
    <x v="1"/>
    <n v="0"/>
  </r>
  <r>
    <x v="144"/>
    <s v="PON G01 30 kV Energía Activa Saliente del medidor"/>
    <x v="1"/>
    <n v="65.748999999999995"/>
  </r>
  <r>
    <x v="145"/>
    <s v="Energia Activa Saliente"/>
    <x v="1"/>
    <n v="0"/>
  </r>
  <r>
    <x v="146"/>
    <s v="Energia Activa Saliente"/>
    <x v="1"/>
    <n v="0"/>
  </r>
  <r>
    <x v="147"/>
    <s v="G01 Energia Activa Entrante"/>
    <x v="1"/>
    <n v="0"/>
  </r>
  <r>
    <x v="148"/>
    <s v="G01 Energia Activa Saliente"/>
    <x v="1"/>
    <n v="70.272999999999996"/>
  </r>
  <r>
    <x v="149"/>
    <s v="Agroland-G01 15 kV, Energia Activa Entrante al medidor"/>
    <x v="1"/>
    <n v="6.3470000000000004"/>
  </r>
  <r>
    <x v="150"/>
    <s v="Agroland-G01 15 kV, Energia Activa Saliente del medidor"/>
    <x v="1"/>
    <n v="0"/>
  </r>
  <r>
    <x v="151"/>
    <s v="G01 Energía Activa Entrante al medidor"/>
    <x v="1"/>
    <n v="0"/>
  </r>
  <r>
    <x v="152"/>
    <s v="G01 Energía Activa Saliente del medidor"/>
    <x v="1"/>
    <n v="4.843"/>
  </r>
  <r>
    <x v="153"/>
    <s v="Energia Activa Saliente"/>
    <x v="1"/>
    <n v="3.1040000000000001"/>
  </r>
  <r>
    <x v="154"/>
    <s v="TR1 150 kV ENERGIA ACTIVA ENTRANTE AL MEDIDOR"/>
    <x v="1"/>
    <n v="0"/>
  </r>
  <r>
    <x v="155"/>
    <s v="TR1 150 kV ENERGIA ACTIVA SALIENTE DEL MEDIDOR"/>
    <x v="1"/>
    <n v="5.6981999999999999"/>
  </r>
  <r>
    <x v="156"/>
    <s v="TR2 230 kV ENERGIA ACTIVA ENTRANTE AL MEDIDOR"/>
    <x v="1"/>
    <n v="0"/>
  </r>
  <r>
    <x v="157"/>
    <s v="TR2 230 kV ENERGIA ACTIVA SALIENTE DEL MEDIDOR"/>
    <x v="1"/>
    <n v="0"/>
  </r>
  <r>
    <x v="0"/>
    <s v="TR1 132 kV ENERGIA ACTIVA ENTRANTE"/>
    <x v="2"/>
    <n v="0"/>
  </r>
  <r>
    <x v="1"/>
    <s v="TR1 132 kV ENERGIA ACTIVA SALIENTE"/>
    <x v="2"/>
    <n v="1668.6251999999999"/>
  </r>
  <r>
    <x v="2"/>
    <s v="CE5 TR2 132 kV ENERGIA ACTIVA ENTRANTE"/>
    <x v="2"/>
    <n v="0"/>
  </r>
  <r>
    <x v="3"/>
    <s v="CE5 TR2 132 kV ENERGIA ACTIVA SALIENTE"/>
    <x v="2"/>
    <n v="1717.3489"/>
  </r>
  <r>
    <x v="4"/>
    <s v="CE5 BE5 500 kV Energia Activa Entrante"/>
    <x v="2"/>
    <n v="0"/>
  </r>
  <r>
    <x v="5"/>
    <s v="CE5 BE5 500 kV Energia Activa Saliente"/>
    <x v="2"/>
    <n v="14625.8177"/>
  </r>
  <r>
    <x v="6"/>
    <s v="CE5 500 kV ENERGIA ACTIVA ENTRANTE"/>
    <x v="2"/>
    <n v="0"/>
  </r>
  <r>
    <x v="7"/>
    <s v="CE5 500 kV ENERGIA ACTIVA SALIENTE"/>
    <x v="2"/>
    <n v="18243.875"/>
  </r>
  <r>
    <x v="8"/>
    <s v="CE5 MR5 500 kV Energia Activa Entrante"/>
    <x v="2"/>
    <n v="13931.5417"/>
  </r>
  <r>
    <x v="9"/>
    <s v="CE5 MR5 500 kV Energia Activa Saliente"/>
    <x v="2"/>
    <n v="0"/>
  </r>
  <r>
    <x v="10"/>
    <s v="G01  15 Kv  ENERGIA ACTIVA ENTRANTE AL MEDIDOR"/>
    <x v="2"/>
    <n v="0"/>
  </r>
  <r>
    <x v="11"/>
    <s v="G01  15 Kv  ENERGIA ACTIVA SALIENTE DEL MEDIDOR"/>
    <x v="2"/>
    <n v="2558.0250000000001"/>
  </r>
  <r>
    <x v="12"/>
    <s v="G02  15 Kv  ENERGIA ACTIVA ENTRANTE AL MEDIDOR"/>
    <x v="2"/>
    <n v="0"/>
  </r>
  <r>
    <x v="13"/>
    <s v="G02  15 Kv  ENERGIA ACTIVA SALIENTE DEL MEDIDOR"/>
    <x v="2"/>
    <n v="2587.7249999999999"/>
  </r>
  <r>
    <x v="14"/>
    <s v="G03  15 Kv  ENERGIA ACTIVA ENTRANTE AL MEDIDOR"/>
    <x v="2"/>
    <n v="0"/>
  </r>
  <r>
    <x v="15"/>
    <s v="G03  15 Kv  ENERGIA ACTIVA SALIENTE DEL MEDIDOR"/>
    <x v="2"/>
    <n v="2610.5057999999999"/>
  </r>
  <r>
    <x v="16"/>
    <s v="TR2 500 kV ENERGIA ACTIVA ENTRANTE AL MEDIDOR"/>
    <x v="2"/>
    <n v="0"/>
  </r>
  <r>
    <x v="17"/>
    <s v="TR2 500 kV ENERGIA ACTIVA SALIENTE DEL MEDIDOR"/>
    <x v="2"/>
    <n v="1762.721"/>
  </r>
  <r>
    <x v="18"/>
    <s v="TR1 132 kV ENERGIA ACTIVA ENTRANTE AL MEDIDOR"/>
    <x v="2"/>
    <n v="0"/>
  </r>
  <r>
    <x v="19"/>
    <s v="TR1 132 kV ENERGIA ACTIVA SALIENTE DEL MEDIDOR"/>
    <x v="2"/>
    <n v="1721.742"/>
  </r>
  <r>
    <x v="20"/>
    <s v="SA5 500 kV ENERGIA ACTIVA ENTRANTE AL MEDIDOR"/>
    <x v="2"/>
    <n v="12691"/>
  </r>
  <r>
    <x v="21"/>
    <s v="SA5 500 kV ENERGIA ACTIVA SALIENTE DEL MEDIDOR"/>
    <x v="2"/>
    <n v="0"/>
  </r>
  <r>
    <x v="22"/>
    <s v="SA5 500 kV ENERGIA ACTIVA ENTRANTE AL MEDIDOR"/>
    <x v="2"/>
    <n v="0"/>
  </r>
  <r>
    <x v="23"/>
    <s v="SA5 500 kV ENERGIA ACTIVA SALIENTE DEL MEDIDOR"/>
    <x v="2"/>
    <n v="14655.875"/>
  </r>
  <r>
    <x v="24"/>
    <s v="TR1 150 kV ENERGIA ACTIVA ENTRANTE AL MEDIDOR"/>
    <x v="2"/>
    <n v="73.08"/>
  </r>
  <r>
    <x v="25"/>
    <s v="TR1 150 kV ENERGIA ACTIVA SALIENTE DEL MEDIDOR"/>
    <x v="2"/>
    <n v="153.93"/>
  </r>
  <r>
    <x v="26"/>
    <s v="SJ5 500 kV ENERGIA ACTIVA ENTRANTE AL MEDIDOR"/>
    <x v="2"/>
    <n v="3.75"/>
  </r>
  <r>
    <x v="27"/>
    <s v="SJ5 500 kV ENERGIA ACTIVA SALIENTE DEL MEDIDOR"/>
    <x v="2"/>
    <n v="2836.8125"/>
  </r>
  <r>
    <x v="28"/>
    <s v="SJ5 500 kV ENERGIA ACTIVA ENTRANTE AL MEDIDOR"/>
    <x v="2"/>
    <n v="5.8125"/>
  </r>
  <r>
    <x v="29"/>
    <s v="SJ5 500 kV ENERGIA ACTIVA SALIENTE DEL MEDIDOR"/>
    <x v="2"/>
    <n v="2696"/>
  </r>
  <r>
    <x v="30"/>
    <s v="TR1 150 kV ENERGIA ACTIVA ENTRANTE AL MEDIDOR"/>
    <x v="2"/>
    <n v="8.2200000000000006"/>
  </r>
  <r>
    <x v="31"/>
    <s v="TR1 150 kV ENERGIA ACTIVA SALIENTE DEL MEDIDOR"/>
    <x v="2"/>
    <n v="432.69"/>
  </r>
  <r>
    <x v="32"/>
    <s v="G01 Energia Activa Entrante"/>
    <x v="2"/>
    <n v="5.8999999999999997E-2"/>
  </r>
  <r>
    <x v="33"/>
    <s v="G01 Energia Activa Saliente"/>
    <x v="2"/>
    <n v="0.85399999999999998"/>
  </r>
  <r>
    <x v="34"/>
    <s v="UPM TR1 150 kV Energia Activa Entrante al medidor"/>
    <x v="2"/>
    <n v="0"/>
  </r>
  <r>
    <x v="35"/>
    <s v="UPM TR1 150 kV Energia Activa Saliente del medidor"/>
    <x v="2"/>
    <n v="472.47239999999999"/>
  </r>
  <r>
    <x v="36"/>
    <s v="G01 150 kV ENERGIA ACTIVA ENTRANTE AL MEDIDOR"/>
    <x v="2"/>
    <n v="0"/>
  </r>
  <r>
    <x v="37"/>
    <s v="G01 150 kV ENERGIA ACTIVA SALIENTE DEL MEDIDOR"/>
    <x v="2"/>
    <n v="604.90129999999999"/>
  </r>
  <r>
    <x v="38"/>
    <s v="G02 150 kV ENERGIA ACTIVA ENTRANTE AL MEDIDOR"/>
    <x v="2"/>
    <n v="0"/>
  </r>
  <r>
    <x v="39"/>
    <s v="G02 150 kV ENERGIA ACTIVA SALIENTE DEL MEDIDOR"/>
    <x v="2"/>
    <n v="799.40160000000003"/>
  </r>
  <r>
    <x v="40"/>
    <s v="G03 150 kV ENERGIA ACTIVA ENTRANTE AL MEDIDOR"/>
    <x v="2"/>
    <n v="0"/>
  </r>
  <r>
    <x v="41"/>
    <s v="G03 150 kV ENERGIA ACTIVA SALIENTE DEL MEDIDOR"/>
    <x v="2"/>
    <n v="790.79499999999996"/>
  </r>
  <r>
    <x v="42"/>
    <s v="G05  150 Kv  ENERGIA ACTIVA ENTRANTE AL MEDIDOR"/>
    <x v="2"/>
    <n v="0"/>
  </r>
  <r>
    <x v="43"/>
    <s v="G05  150 Kv  ENERGIA ACTIVA SALIENTE DEL MEDIDOR"/>
    <x v="2"/>
    <n v="0"/>
  </r>
  <r>
    <x v="44"/>
    <s v="G06  150 Kv  ENERGIA ACTIVA ENTRANTE AL MEDIDOR"/>
    <x v="2"/>
    <n v="0"/>
  </r>
  <r>
    <x v="45"/>
    <s v="G06  150 Kv  ENERGIA ACTIVA SALIENTE DEL MEDIDOR"/>
    <x v="2"/>
    <n v="0"/>
  </r>
  <r>
    <x v="46"/>
    <s v="G07 150 kV Energia Activa Entrante al medidor"/>
    <x v="2"/>
    <n v="0.81"/>
  </r>
  <r>
    <x v="47"/>
    <s v="G07 150 kV Energia Activa Saliente del medidor"/>
    <x v="2"/>
    <n v="0"/>
  </r>
  <r>
    <x v="48"/>
    <s v="G03  30 Kv  ENERGIA ACTIVA ENTRANTE AL MEDIDOR"/>
    <x v="2"/>
    <n v="0"/>
  </r>
  <r>
    <x v="49"/>
    <s v="G03  30 Kv  ENERGIA ACTIVA SALIENTE DEL MEDIDOR"/>
    <x v="2"/>
    <n v="0"/>
  </r>
  <r>
    <x v="50"/>
    <s v="G04  30 Kv  ENERGIA ACTIVA ENTRANTE AL MEDIDOR"/>
    <x v="2"/>
    <n v="3.7921999999999998"/>
  </r>
  <r>
    <x v="51"/>
    <s v="G04  30 Kv  ENERGIA ACTIVA SALIENTE DEL MEDIDOR"/>
    <x v="2"/>
    <n v="0"/>
  </r>
  <r>
    <x v="52"/>
    <s v="G01 150 kV ENERGIA ACTIVA ENTRANTE AL MEDIDOR"/>
    <x v="2"/>
    <n v="0"/>
  </r>
  <r>
    <x v="53"/>
    <s v="G01 150 kV ENERGIA ACTIVA SALIENTE DEL MEDIDOR"/>
    <x v="2"/>
    <n v="845.80200000000002"/>
  </r>
  <r>
    <x v="54"/>
    <s v="G02 150 kV ENERGIA ACTIVA ENTRANTE AL MEDIDOR"/>
    <x v="2"/>
    <n v="0"/>
  </r>
  <r>
    <x v="55"/>
    <s v="G02 150 kV ENERGIA ACTIVA SALIENTE DEL MEDIDOR"/>
    <x v="2"/>
    <n v="836.64840000000004"/>
  </r>
  <r>
    <x v="56"/>
    <s v="G03 150 kV ENERGIA ACTIVA ENTRANTE AL MEDIDOR"/>
    <x v="2"/>
    <n v="0"/>
  </r>
  <r>
    <x v="57"/>
    <s v="G03 150 kV ENERGIA ACTIVA SALIENTE DEL MEDIDOR"/>
    <x v="2"/>
    <n v="830.08799999999997"/>
  </r>
  <r>
    <x v="58"/>
    <s v="G04 150 kV ENERGIA ACTIVA ENTRANTE AL MEDIDOR"/>
    <x v="2"/>
    <n v="0"/>
  </r>
  <r>
    <x v="59"/>
    <s v="G04 150 kV ENERGIA ACTIVA SALIENTE DEL MEDIDOR"/>
    <x v="2"/>
    <n v="827.7396"/>
  </r>
  <r>
    <x v="60"/>
    <s v="G01  150 Kv  ENERGIA ACTIVA ENTRANTE AL MEDIDOR"/>
    <x v="2"/>
    <n v="0"/>
  </r>
  <r>
    <x v="61"/>
    <s v="G01  150 Kv  ENERGIA ACTIVA SALIENTE DEL MEDIDOR"/>
    <x v="2"/>
    <n v="0"/>
  </r>
  <r>
    <x v="62"/>
    <s v="G02  150 Kv  ENERGIA ACTIVA ENTRANTE AL MEDIDOR"/>
    <x v="2"/>
    <n v="41.187600000000003"/>
  </r>
  <r>
    <x v="63"/>
    <s v="G02  150 Kv  ENERGIA ACTIVA SALIENTE DEL MEDIDOR"/>
    <x v="2"/>
    <n v="0"/>
  </r>
  <r>
    <x v="64"/>
    <s v="CTR G03 150 kV Energía Activa Entrante al medidor"/>
    <x v="2"/>
    <n v="2.3039999999999998"/>
  </r>
  <r>
    <x v="65"/>
    <s v="CTR G03 150 kV Energía Activa Saliente del medidor"/>
    <x v="2"/>
    <n v="2E-3"/>
  </r>
  <r>
    <x v="66"/>
    <s v="G01 Energía Activa Entrante al medidor"/>
    <x v="2"/>
    <n v="0"/>
  </r>
  <r>
    <x v="67"/>
    <s v="G01 Energía Activa Saliente del medidor"/>
    <x v="2"/>
    <n v="867.06799999999998"/>
  </r>
  <r>
    <x v="68"/>
    <s v="G01 Energía Activa Entrante al medidor"/>
    <x v="2"/>
    <n v="0"/>
  </r>
  <r>
    <x v="69"/>
    <s v="G01 Energía Activa Saliente del medidor"/>
    <x v="2"/>
    <n v="1185.5999999999999"/>
  </r>
  <r>
    <x v="70"/>
    <s v="G01 Energía Activa Entrante al medidor"/>
    <x v="2"/>
    <n v="0.3"/>
  </r>
  <r>
    <x v="71"/>
    <s v="G01 Energía Activa Saliente del medidor"/>
    <x v="2"/>
    <n v="598"/>
  </r>
  <r>
    <x v="72"/>
    <s v="G01 30 kV ENERGIA ACTIVA ENTRANTE AL MEDIDOR"/>
    <x v="2"/>
    <n v="0"/>
  </r>
  <r>
    <x v="73"/>
    <s v="G01 30 kV ENERGIA ACTIVA SALIENTE DEL MEDIDOR"/>
    <x v="2"/>
    <n v="0"/>
  </r>
  <r>
    <x v="74"/>
    <s v="Montevideo A Motores G01 Energia Activa Entrante"/>
    <x v="2"/>
    <n v="0.73299999999999998"/>
  </r>
  <r>
    <x v="75"/>
    <s v="Montevideo A Motores G01 Energia Activa Saliente"/>
    <x v="2"/>
    <n v="0"/>
  </r>
  <r>
    <x v="76"/>
    <s v="Montevideo A Motores G02 Energia Activa Entrante"/>
    <x v="2"/>
    <n v="8.5000000000000006E-2"/>
  </r>
  <r>
    <x v="77"/>
    <s v="Montevideo A Motores G02 Energia Activa Saliente"/>
    <x v="2"/>
    <n v="0"/>
  </r>
  <r>
    <x v="78"/>
    <s v="Montevideo B Motores G01 6.3 kV Energia Activa Entrante"/>
    <x v="2"/>
    <n v="0.35"/>
  </r>
  <r>
    <x v="79"/>
    <s v="Montevideo B Motores G01 6.3 kV Energia Activa Saliente"/>
    <x v="2"/>
    <n v="0"/>
  </r>
  <r>
    <x v="80"/>
    <s v="Montevideo B Motores G02 6.3 kV Energia Activa Entrante"/>
    <x v="2"/>
    <n v="0.124"/>
  </r>
  <r>
    <x v="81"/>
    <s v="Montevideo B Motores G02 6.3 kV Energia Activa Saliente"/>
    <x v="2"/>
    <n v="0"/>
  </r>
  <r>
    <x v="82"/>
    <s v="Punta Pereira G01 Energia Activa Entrante"/>
    <x v="2"/>
    <n v="2.3717000000000001"/>
  </r>
  <r>
    <x v="83"/>
    <s v="Punta Pereira G01 Energia Activa Saliente"/>
    <x v="2"/>
    <n v="652.23530000000005"/>
  </r>
  <r>
    <x v="84"/>
    <s v="Palmatir G01 Energia Activa Entrante"/>
    <x v="2"/>
    <n v="0"/>
  </r>
  <r>
    <x v="85"/>
    <s v="Palmatir G01 Energia Activa Saliente"/>
    <x v="2"/>
    <n v="1111.9359999999999"/>
  </r>
  <r>
    <x v="86"/>
    <s v="PAY 150 kV ENERGIA ACTIVA ENTRANTE AL MEDIDOR"/>
    <x v="2"/>
    <n v="0"/>
  </r>
  <r>
    <x v="87"/>
    <s v="PAY 150 kV ENERGIA ACTIVA SALIENTE DEL MEDIDOR"/>
    <x v="2"/>
    <n v="0"/>
  </r>
  <r>
    <x v="88"/>
    <s v="G01 Energía Activa Entrante al medidor"/>
    <x v="2"/>
    <n v="0"/>
  </r>
  <r>
    <x v="89"/>
    <s v="G01 Energía Activa Saliente del medidor"/>
    <x v="2"/>
    <n v="949.90700000000004"/>
  </r>
  <r>
    <x v="90"/>
    <s v="G01 150 kV ENERGIA ACTIVA ENTRANTE AL MEDIDOR"/>
    <x v="2"/>
    <n v="0"/>
  </r>
  <r>
    <x v="91"/>
    <s v="G01 150 kV ENERGIA ACTIVA SALIENTE DEL MEDIDOR P"/>
    <x v="2"/>
    <n v="0"/>
  </r>
  <r>
    <x v="92"/>
    <s v="G02 150 kV ENERGIA ACTIVA ENTRANTE AL MEDIDOR"/>
    <x v="2"/>
    <n v="7.4999999999999997E-3"/>
  </r>
  <r>
    <x v="93"/>
    <s v="G02 150 kV ENERGIA ACTIVA SALIENTE DEL MEDIDOR"/>
    <x v="2"/>
    <n v="0"/>
  </r>
  <r>
    <x v="94"/>
    <s v="G03 150 kV ENERGIA ACTIVA ENTRANTE AL MEDIDOR"/>
    <x v="2"/>
    <n v="1.5630999999999999"/>
  </r>
  <r>
    <x v="95"/>
    <s v="G03 150 kV ENERGIA ACTIVA SALIENTE DEL MEDIDOR"/>
    <x v="2"/>
    <n v="0"/>
  </r>
  <r>
    <x v="96"/>
    <s v="G04 150 kV ENERGIA ACTIVA ENTRANTE AL MEDIDOR"/>
    <x v="2"/>
    <n v="0"/>
  </r>
  <r>
    <x v="97"/>
    <s v="G04 150 kV ENERGIA ACTIVA SALIENTE DEL MEDIDOR"/>
    <x v="2"/>
    <n v="0"/>
  </r>
  <r>
    <x v="98"/>
    <s v="G05 150 kV ENERGIA ACTIVA ENTRANTE AL MEDIDOR"/>
    <x v="2"/>
    <n v="1.8113999999999999"/>
  </r>
  <r>
    <x v="99"/>
    <s v="G05 150 kV ENERGIA ACTIVA SALIENTE DEL MEDIDOR"/>
    <x v="2"/>
    <n v="0"/>
  </r>
  <r>
    <x v="100"/>
    <s v="G06 150 kV ENERGIA ACTIVA ENTRANTE AL MEDIDOR"/>
    <x v="2"/>
    <n v="0"/>
  </r>
  <r>
    <x v="101"/>
    <s v="G06 150 kV ENERGIA ACTIVA SALIENTE DEL MEDIDOR"/>
    <x v="2"/>
    <n v="0"/>
  </r>
  <r>
    <x v="102"/>
    <s v="PTI G07 150 kV Energia Activa Entrante al medidor"/>
    <x v="2"/>
    <n v="1.7549999999999999"/>
  </r>
  <r>
    <x v="103"/>
    <s v="PTI G07 150 kV Energia Activa Saliente del medidor"/>
    <x v="2"/>
    <n v="0"/>
  </r>
  <r>
    <x v="104"/>
    <s v="PTI G08 150 kV Energía Activa Entrante al medidor"/>
    <x v="2"/>
    <n v="0"/>
  </r>
  <r>
    <x v="105"/>
    <s v="PTI G08 150 kV Energía Activa Saliente del medidor"/>
    <x v="2"/>
    <n v="0"/>
  </r>
  <r>
    <x v="106"/>
    <s v="PTI G09 150 kV Energía Activa Entrante al medidor"/>
    <x v="2"/>
    <n v="0"/>
  </r>
  <r>
    <x v="107"/>
    <s v="PTI G09 150 kV Energía Activa Saliente del medidor"/>
    <x v="2"/>
    <n v="0"/>
  </r>
  <r>
    <x v="108"/>
    <s v="CRL RADIAL ENERGIA ACTIVA SALIENTE DEL MEDIDOR"/>
    <x v="2"/>
    <n v="2.1017999999999999"/>
  </r>
  <r>
    <x v="109"/>
    <s v="G01 Energía Activa Entrante al medidor"/>
    <x v="2"/>
    <n v="0"/>
  </r>
  <r>
    <x v="110"/>
    <s v="G01 Energía Activa Saliente del medidor"/>
    <x v="2"/>
    <n v="1080.4100000000001"/>
  </r>
  <r>
    <x v="111"/>
    <s v="Nuevo Manantial 1 - 60 kV Energia Activa Entrante"/>
    <x v="2"/>
    <n v="0"/>
  </r>
  <r>
    <x v="112"/>
    <s v="Nuevo Manantial 1 - 60 kV Energia Activa Saliente"/>
    <x v="2"/>
    <n v="18.414000000000001"/>
  </r>
  <r>
    <x v="113"/>
    <s v="Nuevo Manantial 2 - Energia Activa Entrante  "/>
    <x v="2"/>
    <n v="0"/>
  </r>
  <r>
    <x v="114"/>
    <s v="Nuevo Manantial 2 -  Energia Activa Saliente"/>
    <x v="2"/>
    <n v="49.429000000000002"/>
  </r>
  <r>
    <x v="115"/>
    <s v="Alur-G01 30 kV, Energía Activa Entrante al Medidor"/>
    <x v="2"/>
    <n v="11.423999999999999"/>
  </r>
  <r>
    <x v="116"/>
    <s v="Alur-G01 30 kV, Energía Activa Saliente del Medidor"/>
    <x v="2"/>
    <n v="45.731000000000002"/>
  </r>
  <r>
    <x v="117"/>
    <s v="BIO G01 30 kV Energia Activa Entrante al medidor"/>
    <x v="2"/>
    <n v="0"/>
  </r>
  <r>
    <x v="118"/>
    <s v="BIO G01 30 kV Energia Activa Saliente del medidor"/>
    <x v="2"/>
    <n v="213.01920000000001"/>
  </r>
  <r>
    <x v="119"/>
    <s v="G01 Energia Activa Entrante"/>
    <x v="2"/>
    <n v="0.28699999999999998"/>
  </r>
  <r>
    <x v="120"/>
    <s v="G01 Energia Activa Saliente"/>
    <x v="2"/>
    <n v="16.658999999999999"/>
  </r>
  <r>
    <x v="121"/>
    <s v="Energia Activa Entrante"/>
    <x v="2"/>
    <n v="0.71299999999999997"/>
  </r>
  <r>
    <x v="122"/>
    <s v="Energia Activa Saliente"/>
    <x v="2"/>
    <n v="0"/>
  </r>
  <r>
    <x v="123"/>
    <s v="Sierra de los Caracoles 1 - 30 kV Energia Activa Entrante"/>
    <x v="2"/>
    <n v="0"/>
  </r>
  <r>
    <x v="124"/>
    <s v="Sierra de los Caracoles 1 - 30 kV Energia Activa Saliente"/>
    <x v="2"/>
    <n v="220.90039999999999"/>
  </r>
  <r>
    <x v="125"/>
    <s v="Sierra de los Caracoles 2 - 30 kV Energía Activa Entrante"/>
    <x v="2"/>
    <n v="0"/>
  </r>
  <r>
    <x v="126"/>
    <s v="Sierra de los Caracoles 2 - 30 kV Energía Activa Saliente"/>
    <x v="2"/>
    <n v="178.16759999999999"/>
  </r>
  <r>
    <x v="127"/>
    <s v="ENG G01 30 kV Energia Activa Entrante al medidor"/>
    <x v="2"/>
    <n v="0.59099999999999997"/>
  </r>
  <r>
    <x v="128"/>
    <s v="ENG G01 30 kV Energia Activa Saliente del medidor"/>
    <x v="2"/>
    <n v="20.643000000000001"/>
  </r>
  <r>
    <x v="129"/>
    <s v="FEN G01 30 kV Energia Activa Entrante al medidor"/>
    <x v="2"/>
    <n v="0"/>
  </r>
  <r>
    <x v="130"/>
    <s v="FEN G01 30 kV Energia Activa Saliente del medidor"/>
    <x v="2"/>
    <n v="212.85499999999999"/>
  </r>
  <r>
    <x v="131"/>
    <s v="GAL G01 30 kV Energía Activa Entrante al medidor"/>
    <x v="2"/>
    <n v="0"/>
  </r>
  <r>
    <x v="132"/>
    <s v="GAL G01 30 kV Energía Activa Saliente del medidor"/>
    <x v="2"/>
    <n v="225.70699999999999"/>
  </r>
  <r>
    <x v="133"/>
    <s v="KEN G01 30 kV Energía Activa Entrante al medidor"/>
    <x v="2"/>
    <n v="0"/>
  </r>
  <r>
    <x v="134"/>
    <s v="KEN G01 30 kV Energía Activa Saliente del medidor"/>
    <x v="2"/>
    <n v="311.62599999999998"/>
  </r>
  <r>
    <x v="135"/>
    <s v="Energia activa entrante"/>
    <x v="2"/>
    <n v="0.379"/>
  </r>
  <r>
    <x v="136"/>
    <s v="Energia activa saliente"/>
    <x v="2"/>
    <n v="0"/>
  </r>
  <r>
    <x v="137"/>
    <s v="G01 Energia Activa Entrante"/>
    <x v="2"/>
    <n v="0.05"/>
  </r>
  <r>
    <x v="138"/>
    <s v="G01 Energia Activa Saliente"/>
    <x v="2"/>
    <n v="222.77099999999999"/>
  </r>
  <r>
    <x v="139"/>
    <s v="G01 Energia Activa Entrante"/>
    <x v="2"/>
    <n v="5.3999999999999999E-2"/>
  </r>
  <r>
    <x v="140"/>
    <s v="G01 Energia Activa Saliente"/>
    <x v="2"/>
    <n v="125.28"/>
  </r>
  <r>
    <x v="141"/>
    <s v="Weyerhaeuser-G01 30 kV ,Energía Activa Entrante al medidor"/>
    <x v="2"/>
    <n v="1.7000000000000001E-2"/>
  </r>
  <r>
    <x v="142"/>
    <s v="Weyerhaeuser-G01 30 kV ,Energía Activa Saliente del medidor"/>
    <x v="2"/>
    <n v="39.737000000000002"/>
  </r>
  <r>
    <x v="143"/>
    <s v="PON G01 30 kV Energía Activa Entrante al medidor"/>
    <x v="2"/>
    <n v="0"/>
  </r>
  <r>
    <x v="144"/>
    <s v="PON G01 30 kV Energía Activa Saliente del medidor"/>
    <x v="2"/>
    <n v="83.481999999999999"/>
  </r>
  <r>
    <x v="146"/>
    <s v="Energia Activa Saliente"/>
    <x v="2"/>
    <n v="0"/>
  </r>
  <r>
    <x v="147"/>
    <s v="G01 Energia Activa Entrante"/>
    <x v="2"/>
    <n v="0"/>
  </r>
  <r>
    <x v="148"/>
    <s v="G01 Energia Activa Saliente"/>
    <x v="2"/>
    <n v="142.18700000000001"/>
  </r>
  <r>
    <x v="149"/>
    <s v="Agroland-G01 15 kV, Energia Activa Entrante al medidor"/>
    <x v="2"/>
    <n v="2.5049999999999999"/>
  </r>
  <r>
    <x v="150"/>
    <s v="Agroland-G01 15 kV, Energia Activa Saliente del medidor"/>
    <x v="2"/>
    <n v="0.23300000000000001"/>
  </r>
  <r>
    <x v="151"/>
    <s v="G01 Energía Activa Entrante al medidor"/>
    <x v="2"/>
    <n v="0"/>
  </r>
  <r>
    <x v="152"/>
    <s v="G01 Energía Activa Saliente del medidor"/>
    <x v="2"/>
    <n v="6.34"/>
  </r>
  <r>
    <x v="153"/>
    <s v="Energia Activa Saliente"/>
    <x v="2"/>
    <n v="3.2269999999999999"/>
  </r>
  <r>
    <x v="154"/>
    <s v="TR1 150 kV ENERGIA ACTIVA ENTRANTE AL MEDIDOR"/>
    <x v="2"/>
    <n v="0"/>
  </r>
  <r>
    <x v="155"/>
    <s v="TR1 150 kV ENERGIA ACTIVA SALIENTE DEL MEDIDOR"/>
    <x v="2"/>
    <n v="5.1908000000000003"/>
  </r>
  <r>
    <x v="156"/>
    <s v="TR2 230 kV ENERGIA ACTIVA ENTRANTE AL MEDIDOR"/>
    <x v="2"/>
    <n v="0"/>
  </r>
  <r>
    <x v="157"/>
    <s v="TR2 230 kV ENERGIA ACTIVA SALIENTE DEL MEDIDOR"/>
    <x v="2"/>
    <n v="0"/>
  </r>
  <r>
    <x v="0"/>
    <s v="TR1 132 kV ENERGIA ACTIVA ENTRANTE"/>
    <x v="3"/>
    <n v="0"/>
  </r>
  <r>
    <x v="1"/>
    <s v="TR1 132 kV ENERGIA ACTIVA SALIENTE"/>
    <x v="3"/>
    <n v="1495.626"/>
  </r>
  <r>
    <x v="2"/>
    <s v="CE5 TR2 132 kV ENERGIA ACTIVA ENTRANTE"/>
    <x v="3"/>
    <n v="0"/>
  </r>
  <r>
    <x v="3"/>
    <s v="CE5 TR2 132 kV ENERGIA ACTIVA SALIENTE"/>
    <x v="3"/>
    <n v="1535.2570000000001"/>
  </r>
  <r>
    <x v="4"/>
    <s v="CE5 BE5 500 kV Energia Activa Entrante"/>
    <x v="3"/>
    <n v="0"/>
  </r>
  <r>
    <x v="5"/>
    <s v="CE5 BE5 500 kV Energia Activa Saliente"/>
    <x v="3"/>
    <n v="15384.5209"/>
  </r>
  <r>
    <x v="6"/>
    <s v="CE5 500 kV ENERGIA ACTIVA ENTRANTE"/>
    <x v="3"/>
    <n v="0"/>
  </r>
  <r>
    <x v="7"/>
    <s v="CE5 500 kV ENERGIA ACTIVA SALIENTE"/>
    <x v="3"/>
    <n v="18594.75"/>
  </r>
  <r>
    <x v="8"/>
    <s v="CE5 MR5 500 kV Energia Activa Entrante"/>
    <x v="3"/>
    <n v="13617.089400000001"/>
  </r>
  <r>
    <x v="9"/>
    <s v="CE5 MR5 500 kV Energia Activa Saliente"/>
    <x v="3"/>
    <n v="0"/>
  </r>
  <r>
    <x v="10"/>
    <s v="G01  15 Kv  ENERGIA ACTIVA ENTRANTE AL MEDIDOR"/>
    <x v="3"/>
    <n v="0"/>
  </r>
  <r>
    <x v="11"/>
    <s v="G01  15 Kv  ENERGIA ACTIVA SALIENTE DEL MEDIDOR"/>
    <x v="3"/>
    <n v="2616.5250000000001"/>
  </r>
  <r>
    <x v="12"/>
    <s v="G02  15 Kv  ENERGIA ACTIVA ENTRANTE AL MEDIDOR"/>
    <x v="3"/>
    <n v="0"/>
  </r>
  <r>
    <x v="13"/>
    <s v="G02  15 Kv  ENERGIA ACTIVA SALIENTE DEL MEDIDOR"/>
    <x v="3"/>
    <n v="2615.2316999999998"/>
  </r>
  <r>
    <x v="14"/>
    <s v="G03  15 Kv  ENERGIA ACTIVA ENTRANTE AL MEDIDOR"/>
    <x v="3"/>
    <n v="0"/>
  </r>
  <r>
    <x v="15"/>
    <s v="G03  15 Kv  ENERGIA ACTIVA SALIENTE DEL MEDIDOR"/>
    <x v="3"/>
    <n v="2631.7125000000001"/>
  </r>
  <r>
    <x v="16"/>
    <s v="TR2 500 kV ENERGIA ACTIVA ENTRANTE AL MEDIDOR"/>
    <x v="3"/>
    <n v="0"/>
  </r>
  <r>
    <x v="17"/>
    <s v="TR2 500 kV ENERGIA ACTIVA SALIENTE DEL MEDIDOR"/>
    <x v="3"/>
    <n v="1655.1828"/>
  </r>
  <r>
    <x v="18"/>
    <s v="TR1 132 kV ENERGIA ACTIVA ENTRANTE AL MEDIDOR"/>
    <x v="3"/>
    <n v="0"/>
  </r>
  <r>
    <x v="19"/>
    <s v="TR1 132 kV ENERGIA ACTIVA SALIENTE DEL MEDIDOR"/>
    <x v="3"/>
    <n v="1614.954"/>
  </r>
  <r>
    <x v="20"/>
    <s v="SA5 500 kV ENERGIA ACTIVA ENTRANTE AL MEDIDOR"/>
    <x v="3"/>
    <n v="12429.25"/>
  </r>
  <r>
    <x v="21"/>
    <s v="SA5 500 kV ENERGIA ACTIVA SALIENTE DEL MEDIDOR"/>
    <x v="3"/>
    <n v="0"/>
  </r>
  <r>
    <x v="22"/>
    <s v="SA5 500 kV ENERGIA ACTIVA ENTRANTE AL MEDIDOR"/>
    <x v="3"/>
    <n v="0"/>
  </r>
  <r>
    <x v="23"/>
    <s v="SA5 500 kV ENERGIA ACTIVA SALIENTE DEL MEDIDOR"/>
    <x v="3"/>
    <n v="14847.25"/>
  </r>
  <r>
    <x v="24"/>
    <s v="TR1 150 kV ENERGIA ACTIVA ENTRANTE AL MEDIDOR"/>
    <x v="3"/>
    <n v="74.144999999999996"/>
  </r>
  <r>
    <x v="25"/>
    <s v="TR1 150 kV ENERGIA ACTIVA SALIENTE DEL MEDIDOR"/>
    <x v="3"/>
    <n v="129.6525"/>
  </r>
  <r>
    <x v="26"/>
    <s v="SJ5 500 kV ENERGIA ACTIVA ENTRANTE AL MEDIDOR"/>
    <x v="3"/>
    <n v="158.875"/>
  </r>
  <r>
    <x v="27"/>
    <s v="SJ5 500 kV ENERGIA ACTIVA SALIENTE DEL MEDIDOR"/>
    <x v="3"/>
    <n v="1792.25"/>
  </r>
  <r>
    <x v="28"/>
    <s v="SJ5 500 kV ENERGIA ACTIVA ENTRANTE AL MEDIDOR"/>
    <x v="3"/>
    <n v="164.75"/>
  </r>
  <r>
    <x v="29"/>
    <s v="SJ5 500 kV ENERGIA ACTIVA SALIENTE DEL MEDIDOR"/>
    <x v="3"/>
    <n v="1696.5625"/>
  </r>
  <r>
    <x v="30"/>
    <s v="TR1 150 kV ENERGIA ACTIVA ENTRANTE AL MEDIDOR"/>
    <x v="3"/>
    <n v="74.099999999999994"/>
  </r>
  <r>
    <x v="31"/>
    <s v="TR1 150 kV ENERGIA ACTIVA SALIENTE DEL MEDIDOR"/>
    <x v="3"/>
    <n v="345.40499999999997"/>
  </r>
  <r>
    <x v="32"/>
    <s v="G01 Energia Activa Entrante"/>
    <x v="3"/>
    <n v="5.3999999999999999E-2"/>
  </r>
  <r>
    <x v="33"/>
    <s v="G01 Energia Activa Saliente"/>
    <x v="3"/>
    <n v="1.5389999999999999"/>
  </r>
  <r>
    <x v="34"/>
    <s v="UPM TR1 150 kV Energia Activa Entrante al medidor"/>
    <x v="3"/>
    <n v="0"/>
  </r>
  <r>
    <x v="35"/>
    <s v="UPM TR1 150 kV Energia Activa Saliente del medidor"/>
    <x v="3"/>
    <n v="439.34399999999999"/>
  </r>
  <r>
    <x v="36"/>
    <s v="G01 150 kV ENERGIA ACTIVA ENTRANTE AL MEDIDOR"/>
    <x v="3"/>
    <n v="0"/>
  </r>
  <r>
    <x v="37"/>
    <s v="G01 150 kV ENERGIA ACTIVA SALIENTE DEL MEDIDOR"/>
    <x v="3"/>
    <n v="592.09249999999997"/>
  </r>
  <r>
    <x v="38"/>
    <s v="G02 150 kV ENERGIA ACTIVA ENTRANTE AL MEDIDOR"/>
    <x v="3"/>
    <n v="0"/>
  </r>
  <r>
    <x v="39"/>
    <s v="G02 150 kV ENERGIA ACTIVA SALIENTE DEL MEDIDOR"/>
    <x v="3"/>
    <n v="794.35990000000004"/>
  </r>
  <r>
    <x v="40"/>
    <s v="G03 150 kV ENERGIA ACTIVA ENTRANTE AL MEDIDOR"/>
    <x v="3"/>
    <n v="0"/>
  </r>
  <r>
    <x v="41"/>
    <s v="G03 150 kV ENERGIA ACTIVA SALIENTE DEL MEDIDOR"/>
    <x v="3"/>
    <n v="785.86509999999998"/>
  </r>
  <r>
    <x v="42"/>
    <s v="G05  150 Kv  ENERGIA ACTIVA ENTRANTE AL MEDIDOR"/>
    <x v="3"/>
    <n v="0"/>
  </r>
  <r>
    <x v="43"/>
    <s v="G05  150 Kv  ENERGIA ACTIVA SALIENTE DEL MEDIDOR"/>
    <x v="3"/>
    <n v="0"/>
  </r>
  <r>
    <x v="44"/>
    <s v="G06  150 Kv  ENERGIA ACTIVA ENTRANTE AL MEDIDOR"/>
    <x v="3"/>
    <n v="0"/>
  </r>
  <r>
    <x v="45"/>
    <s v="G06  150 Kv  ENERGIA ACTIVA SALIENTE DEL MEDIDOR"/>
    <x v="3"/>
    <n v="0"/>
  </r>
  <r>
    <x v="46"/>
    <s v="G07 150 kV Energia Activa Entrante al medidor"/>
    <x v="3"/>
    <n v="3.3000000000000002E-2"/>
  </r>
  <r>
    <x v="47"/>
    <s v="G07 150 kV Energia Activa Saliente del medidor"/>
    <x v="3"/>
    <n v="0"/>
  </r>
  <r>
    <x v="48"/>
    <s v="G03  30 Kv  ENERGIA ACTIVA ENTRANTE AL MEDIDOR"/>
    <x v="3"/>
    <n v="0"/>
  </r>
  <r>
    <x v="49"/>
    <s v="G03  30 Kv  ENERGIA ACTIVA SALIENTE DEL MEDIDOR"/>
    <x v="3"/>
    <n v="0"/>
  </r>
  <r>
    <x v="50"/>
    <s v="G04  30 Kv  ENERGIA ACTIVA ENTRANTE AL MEDIDOR"/>
    <x v="3"/>
    <n v="3.827"/>
  </r>
  <r>
    <x v="51"/>
    <s v="G04  30 Kv  ENERGIA ACTIVA SALIENTE DEL MEDIDOR"/>
    <x v="3"/>
    <n v="0"/>
  </r>
  <r>
    <x v="52"/>
    <s v="G01 150 kV ENERGIA ACTIVA ENTRANTE AL MEDIDOR"/>
    <x v="3"/>
    <n v="0"/>
  </r>
  <r>
    <x v="53"/>
    <s v="G01 150 kV ENERGIA ACTIVA SALIENTE DEL MEDIDOR"/>
    <x v="3"/>
    <n v="831.92399999999998"/>
  </r>
  <r>
    <x v="54"/>
    <s v="G02 150 kV ENERGIA ACTIVA ENTRANTE AL MEDIDOR"/>
    <x v="3"/>
    <n v="0"/>
  </r>
  <r>
    <x v="55"/>
    <s v="G02 150 kV ENERGIA ACTIVA SALIENTE DEL MEDIDOR"/>
    <x v="3"/>
    <n v="822.50160000000005"/>
  </r>
  <r>
    <x v="56"/>
    <s v="G03 150 kV ENERGIA ACTIVA ENTRANTE AL MEDIDOR"/>
    <x v="3"/>
    <n v="0"/>
  </r>
  <r>
    <x v="57"/>
    <s v="G03 150 kV ENERGIA ACTIVA SALIENTE DEL MEDIDOR"/>
    <x v="3"/>
    <n v="815.99400000000003"/>
  </r>
  <r>
    <x v="58"/>
    <s v="G04 150 kV ENERGIA ACTIVA ENTRANTE AL MEDIDOR"/>
    <x v="3"/>
    <n v="0"/>
  </r>
  <r>
    <x v="59"/>
    <s v="G04 150 kV ENERGIA ACTIVA SALIENTE DEL MEDIDOR"/>
    <x v="3"/>
    <n v="827.09040000000005"/>
  </r>
  <r>
    <x v="60"/>
    <s v="G01  150 Kv  ENERGIA ACTIVA ENTRANTE AL MEDIDOR"/>
    <x v="3"/>
    <n v="0"/>
  </r>
  <r>
    <x v="61"/>
    <s v="G01  150 Kv  ENERGIA ACTIVA SALIENTE DEL MEDIDOR"/>
    <x v="3"/>
    <n v="0"/>
  </r>
  <r>
    <x v="62"/>
    <s v="G02  150 Kv  ENERGIA ACTIVA ENTRANTE AL MEDIDOR"/>
    <x v="3"/>
    <n v="44.348399999999998"/>
  </r>
  <r>
    <x v="63"/>
    <s v="G02  150 Kv  ENERGIA ACTIVA SALIENTE DEL MEDIDOR"/>
    <x v="3"/>
    <n v="0"/>
  </r>
  <r>
    <x v="64"/>
    <s v="CTR G03 150 kV Energía Activa Entrante al medidor"/>
    <x v="3"/>
    <n v="1.9950000000000001"/>
  </r>
  <r>
    <x v="65"/>
    <s v="CTR G03 150 kV Energía Activa Saliente del medidor"/>
    <x v="3"/>
    <n v="0"/>
  </r>
  <r>
    <x v="66"/>
    <s v="G01 Energía Activa Entrante al medidor"/>
    <x v="3"/>
    <n v="0"/>
  </r>
  <r>
    <x v="67"/>
    <s v="G01 Energía Activa Saliente del medidor"/>
    <x v="3"/>
    <n v="767.34500000000003"/>
  </r>
  <r>
    <x v="68"/>
    <s v="G01 Energía Activa Entrante al medidor"/>
    <x v="3"/>
    <n v="0"/>
  </r>
  <r>
    <x v="69"/>
    <s v="G01 Energía Activa Saliente del medidor"/>
    <x v="3"/>
    <n v="1215.96"/>
  </r>
  <r>
    <x v="70"/>
    <s v="G01 Energía Activa Entrante al medidor"/>
    <x v="3"/>
    <n v="0"/>
  </r>
  <r>
    <x v="71"/>
    <s v="G01 Energía Activa Saliente del medidor"/>
    <x v="3"/>
    <n v="1096.9000000000001"/>
  </r>
  <r>
    <x v="72"/>
    <s v="G01 30 kV ENERGIA ACTIVA ENTRANTE AL MEDIDOR"/>
    <x v="3"/>
    <n v="0"/>
  </r>
  <r>
    <x v="73"/>
    <s v="G01 30 kV ENERGIA ACTIVA SALIENTE DEL MEDIDOR"/>
    <x v="3"/>
    <n v="0"/>
  </r>
  <r>
    <x v="74"/>
    <s v="Montevideo A Motores G01 Energia Activa Entrante"/>
    <x v="3"/>
    <n v="0.64"/>
  </r>
  <r>
    <x v="75"/>
    <s v="Montevideo A Motores G01 Energia Activa Saliente"/>
    <x v="3"/>
    <n v="0"/>
  </r>
  <r>
    <x v="76"/>
    <s v="Montevideo A Motores G02 Energia Activa Entrante"/>
    <x v="3"/>
    <n v="9.6000000000000002E-2"/>
  </r>
  <r>
    <x v="77"/>
    <s v="Montevideo A Motores G02 Energia Activa Saliente"/>
    <x v="3"/>
    <n v="0"/>
  </r>
  <r>
    <x v="78"/>
    <s v="Montevideo B Motores G01 6.3 kV Energia Activa Entrante"/>
    <x v="3"/>
    <n v="0.32"/>
  </r>
  <r>
    <x v="79"/>
    <s v="Montevideo B Motores G01 6.3 kV Energia Activa Saliente"/>
    <x v="3"/>
    <n v="0"/>
  </r>
  <r>
    <x v="80"/>
    <s v="Montevideo B Motores G02 6.3 kV Energia Activa Entrante"/>
    <x v="3"/>
    <n v="0.11600000000000001"/>
  </r>
  <r>
    <x v="81"/>
    <s v="Montevideo B Motores G02 6.3 kV Energia Activa Saliente"/>
    <x v="3"/>
    <n v="0"/>
  </r>
  <r>
    <x v="82"/>
    <s v="Punta Pereira G01 Energia Activa Entrante"/>
    <x v="3"/>
    <n v="0"/>
  </r>
  <r>
    <x v="83"/>
    <s v="Punta Pereira G01 Energia Activa Saliente"/>
    <x v="3"/>
    <n v="1125.7943"/>
  </r>
  <r>
    <x v="84"/>
    <s v="Palmatir G01 Energia Activa Entrante"/>
    <x v="3"/>
    <n v="5.2999999999999999E-2"/>
  </r>
  <r>
    <x v="85"/>
    <s v="Palmatir G01 Energia Activa Saliente"/>
    <x v="3"/>
    <n v="983.77300000000002"/>
  </r>
  <r>
    <x v="86"/>
    <s v="PAY 150 kV ENERGIA ACTIVA ENTRANTE AL MEDIDOR"/>
    <x v="3"/>
    <n v="0"/>
  </r>
  <r>
    <x v="87"/>
    <s v="PAY 150 kV ENERGIA ACTIVA SALIENTE DEL MEDIDOR"/>
    <x v="3"/>
    <n v="0"/>
  </r>
  <r>
    <x v="88"/>
    <s v="G01 Energía Activa Entrante al medidor"/>
    <x v="3"/>
    <n v="1.9E-2"/>
  </r>
  <r>
    <x v="89"/>
    <s v="G01 Energía Activa Saliente del medidor"/>
    <x v="3"/>
    <n v="807.45600000000002"/>
  </r>
  <r>
    <x v="90"/>
    <s v="G01 150 kV ENERGIA ACTIVA ENTRANTE AL MEDIDOR"/>
    <x v="3"/>
    <n v="0"/>
  </r>
  <r>
    <x v="91"/>
    <s v="G01 150 kV ENERGIA ACTIVA SALIENTE DEL MEDIDOR P"/>
    <x v="3"/>
    <n v="0"/>
  </r>
  <r>
    <x v="92"/>
    <s v="G02 150 kV ENERGIA ACTIVA ENTRANTE AL MEDIDOR"/>
    <x v="3"/>
    <n v="4.7300000000000002E-2"/>
  </r>
  <r>
    <x v="93"/>
    <s v="G02 150 kV ENERGIA ACTIVA SALIENTE DEL MEDIDOR"/>
    <x v="3"/>
    <n v="0"/>
  </r>
  <r>
    <x v="94"/>
    <s v="G03 150 kV ENERGIA ACTIVA ENTRANTE AL MEDIDOR"/>
    <x v="3"/>
    <n v="3.4369999999999998"/>
  </r>
  <r>
    <x v="95"/>
    <s v="G03 150 kV ENERGIA ACTIVA SALIENTE DEL MEDIDOR"/>
    <x v="3"/>
    <n v="0"/>
  </r>
  <r>
    <x v="96"/>
    <s v="G04 150 kV ENERGIA ACTIVA ENTRANTE AL MEDIDOR"/>
    <x v="3"/>
    <n v="0"/>
  </r>
  <r>
    <x v="97"/>
    <s v="G04 150 kV ENERGIA ACTIVA SALIENTE DEL MEDIDOR"/>
    <x v="3"/>
    <n v="0"/>
  </r>
  <r>
    <x v="98"/>
    <s v="G05 150 kV ENERGIA ACTIVA ENTRANTE AL MEDIDOR"/>
    <x v="3"/>
    <n v="3.6886999999999999"/>
  </r>
  <r>
    <x v="99"/>
    <s v="G05 150 kV ENERGIA ACTIVA SALIENTE DEL MEDIDOR"/>
    <x v="3"/>
    <n v="0"/>
  </r>
  <r>
    <x v="100"/>
    <s v="G06 150 kV ENERGIA ACTIVA ENTRANTE AL MEDIDOR"/>
    <x v="3"/>
    <n v="0"/>
  </r>
  <r>
    <x v="101"/>
    <s v="G06 150 kV ENERGIA ACTIVA SALIENTE DEL MEDIDOR"/>
    <x v="3"/>
    <n v="0"/>
  </r>
  <r>
    <x v="102"/>
    <s v="PTI G07 150 kV Energia Activa Entrante al medidor"/>
    <x v="3"/>
    <n v="1.774"/>
  </r>
  <r>
    <x v="103"/>
    <s v="PTI G07 150 kV Energia Activa Saliente del medidor"/>
    <x v="3"/>
    <n v="0"/>
  </r>
  <r>
    <x v="104"/>
    <s v="PTI G08 150 kV Energía Activa Entrante al medidor"/>
    <x v="3"/>
    <n v="0"/>
  </r>
  <r>
    <x v="105"/>
    <s v="PTI G08 150 kV Energía Activa Saliente del medidor"/>
    <x v="3"/>
    <n v="0"/>
  </r>
  <r>
    <x v="106"/>
    <s v="PTI G09 150 kV Energía Activa Entrante al medidor"/>
    <x v="3"/>
    <n v="0"/>
  </r>
  <r>
    <x v="107"/>
    <s v="PTI G09 150 kV Energía Activa Saliente del medidor"/>
    <x v="3"/>
    <n v="0"/>
  </r>
  <r>
    <x v="108"/>
    <s v="CRL RADIAL ENERGIA ACTIVA SALIENTE DEL MEDIDOR"/>
    <x v="3"/>
    <n v="2.1004"/>
  </r>
  <r>
    <x v="109"/>
    <s v="G01 Energía Activa Entrante al medidor"/>
    <x v="3"/>
    <n v="0"/>
  </r>
  <r>
    <x v="110"/>
    <s v="G01 Energía Activa Saliente del medidor"/>
    <x v="3"/>
    <n v="1097.74"/>
  </r>
  <r>
    <x v="111"/>
    <s v="Nuevo Manantial 1 - 60 kV Energia Activa Entrante"/>
    <x v="3"/>
    <n v="0"/>
  </r>
  <r>
    <x v="112"/>
    <s v="Nuevo Manantial 1 - 60 kV Energia Activa Saliente"/>
    <x v="3"/>
    <n v="14.2776"/>
  </r>
  <r>
    <x v="113"/>
    <s v="Nuevo Manantial 2 - Energia Activa Entrante  "/>
    <x v="3"/>
    <n v="0.183"/>
  </r>
  <r>
    <x v="114"/>
    <s v="Nuevo Manantial 2 -  Energia Activa Saliente"/>
    <x v="3"/>
    <n v="32.316000000000003"/>
  </r>
  <r>
    <x v="115"/>
    <s v="Alur-G01 30 kV, Energía Activa Entrante al Medidor"/>
    <x v="3"/>
    <n v="0"/>
  </r>
  <r>
    <x v="116"/>
    <s v="Alur-G01 30 kV, Energía Activa Saliente del Medidor"/>
    <x v="3"/>
    <n v="75.5"/>
  </r>
  <r>
    <x v="117"/>
    <s v="BIO G01 30 kV Energia Activa Entrante al medidor"/>
    <x v="3"/>
    <n v="0"/>
  </r>
  <r>
    <x v="118"/>
    <s v="BIO G01 30 kV Energia Activa Saliente del medidor"/>
    <x v="3"/>
    <n v="182.6387"/>
  </r>
  <r>
    <x v="119"/>
    <s v="G01 Energia Activa Entrante"/>
    <x v="3"/>
    <n v="0"/>
  </r>
  <r>
    <x v="120"/>
    <s v="G01 Energia Activa Saliente"/>
    <x v="3"/>
    <n v="21.254999999999999"/>
  </r>
  <r>
    <x v="121"/>
    <s v="Energia Activa Entrante"/>
    <x v="3"/>
    <n v="0.60099999999999998"/>
  </r>
  <r>
    <x v="122"/>
    <s v="Energia Activa Saliente"/>
    <x v="3"/>
    <n v="0"/>
  </r>
  <r>
    <x v="123"/>
    <s v="Sierra de los Caracoles 1 - 30 kV Energia Activa Entrante"/>
    <x v="3"/>
    <n v="0"/>
  </r>
  <r>
    <x v="124"/>
    <s v="Sierra de los Caracoles 1 - 30 kV Energia Activa Saliente"/>
    <x v="3"/>
    <n v="236.08260000000001"/>
  </r>
  <r>
    <x v="125"/>
    <s v="Sierra de los Caracoles 2 - 30 kV Energía Activa Entrante"/>
    <x v="3"/>
    <n v="5.6599999999999998E-2"/>
  </r>
  <r>
    <x v="126"/>
    <s v="Sierra de los Caracoles 2 - 30 kV Energía Activa Saliente"/>
    <x v="3"/>
    <n v="174.7062"/>
  </r>
  <r>
    <x v="127"/>
    <s v="ENG G01 30 kV Energia Activa Entrante al medidor"/>
    <x v="3"/>
    <n v="4.3650000000000002"/>
  </r>
  <r>
    <x v="128"/>
    <s v="ENG G01 30 kV Energia Activa Saliente del medidor"/>
    <x v="3"/>
    <n v="18.419"/>
  </r>
  <r>
    <x v="129"/>
    <s v="FEN G01 30 kV Energia Activa Entrante al medidor"/>
    <x v="3"/>
    <n v="0"/>
  </r>
  <r>
    <x v="130"/>
    <s v="FEN G01 30 kV Energia Activa Saliente del medidor"/>
    <x v="3"/>
    <n v="211.858"/>
  </r>
  <r>
    <x v="131"/>
    <s v="GAL G01 30 kV Energía Activa Entrante al medidor"/>
    <x v="3"/>
    <n v="4.51"/>
  </r>
  <r>
    <x v="132"/>
    <s v="GAL G01 30 kV Energía Activa Saliente del medidor"/>
    <x v="3"/>
    <n v="113.232"/>
  </r>
  <r>
    <x v="133"/>
    <s v="KEN G01 30 kV Energía Activa Entrante al medidor"/>
    <x v="3"/>
    <n v="2.8000000000000001E-2"/>
  </r>
  <r>
    <x v="134"/>
    <s v="KEN G01 30 kV Energía Activa Saliente del medidor"/>
    <x v="3"/>
    <n v="357.452"/>
  </r>
  <r>
    <x v="135"/>
    <s v="Energia activa entrante"/>
    <x v="3"/>
    <n v="0.38300000000000001"/>
  </r>
  <r>
    <x v="136"/>
    <s v="Energia activa saliente"/>
    <x v="3"/>
    <n v="0"/>
  </r>
  <r>
    <x v="137"/>
    <s v="G01 Energia Activa Entrante"/>
    <x v="3"/>
    <n v="0"/>
  </r>
  <r>
    <x v="138"/>
    <s v="G01 Energia Activa Saliente"/>
    <x v="3"/>
    <n v="415.17099999999999"/>
  </r>
  <r>
    <x v="139"/>
    <s v="G01 Energia Activa Entrante"/>
    <x v="3"/>
    <n v="0"/>
  </r>
  <r>
    <x v="140"/>
    <s v="G01 Energia Activa Saliente"/>
    <x v="3"/>
    <n v="281.08600000000001"/>
  </r>
  <r>
    <x v="141"/>
    <s v="Weyerhaeuser-G01 30 kV ,Energía Activa Entrante al medidor"/>
    <x v="3"/>
    <n v="1E-3"/>
  </r>
  <r>
    <x v="142"/>
    <s v="Weyerhaeuser-G01 30 kV ,Energía Activa Saliente del medidor"/>
    <x v="3"/>
    <n v="49.13"/>
  </r>
  <r>
    <x v="143"/>
    <s v="PON G01 30 kV Energía Activa Entrante al medidor"/>
    <x v="3"/>
    <n v="0"/>
  </r>
  <r>
    <x v="144"/>
    <s v="PON G01 30 kV Energía Activa Saliente del medidor"/>
    <x v="3"/>
    <n v="94.879000000000005"/>
  </r>
  <r>
    <x v="146"/>
    <s v="Energia Activa Saliente"/>
    <x v="3"/>
    <n v="0"/>
  </r>
  <r>
    <x v="147"/>
    <s v="G01 Energia Activa Entrante"/>
    <x v="3"/>
    <n v="0"/>
  </r>
  <r>
    <x v="148"/>
    <s v="G01 Energia Activa Saliente"/>
    <x v="3"/>
    <n v="135.21100000000001"/>
  </r>
  <r>
    <x v="149"/>
    <s v="Agroland-G01 15 kV, Energia Activa Entrante al medidor"/>
    <x v="3"/>
    <n v="1.3759999999999999"/>
  </r>
  <r>
    <x v="150"/>
    <s v="Agroland-G01 15 kV, Energia Activa Saliente del medidor"/>
    <x v="3"/>
    <n v="1.2230000000000001"/>
  </r>
  <r>
    <x v="151"/>
    <s v="G01 Energía Activa Entrante al medidor"/>
    <x v="3"/>
    <n v="0"/>
  </r>
  <r>
    <x v="152"/>
    <s v="G01 Energía Activa Saliente del medidor"/>
    <x v="3"/>
    <n v="10.244"/>
  </r>
  <r>
    <x v="153"/>
    <s v="Energia Activa Saliente"/>
    <x v="3"/>
    <n v="3.0960000000000001"/>
  </r>
  <r>
    <x v="154"/>
    <s v="TR1 150 kV ENERGIA ACTIVA ENTRANTE AL MEDIDOR"/>
    <x v="3"/>
    <n v="0"/>
  </r>
  <r>
    <x v="155"/>
    <s v="TR1 150 kV ENERGIA ACTIVA SALIENTE DEL MEDIDOR"/>
    <x v="3"/>
    <n v="5.6590999999999996"/>
  </r>
  <r>
    <x v="156"/>
    <s v="TR2 230 kV ENERGIA ACTIVA ENTRANTE AL MEDIDOR"/>
    <x v="3"/>
    <n v="0"/>
  </r>
  <r>
    <x v="157"/>
    <s v="TR2 230 kV ENERGIA ACTIVA SALIENTE DEL MEDIDOR"/>
    <x v="3"/>
    <n v="0"/>
  </r>
  <r>
    <x v="0"/>
    <s v="TR1 132 kV ENERGIA ACTIVA ENTRANTE"/>
    <x v="4"/>
    <n v="0"/>
  </r>
  <r>
    <x v="1"/>
    <s v="TR1 132 kV ENERGIA ACTIVA SALIENTE"/>
    <x v="4"/>
    <n v="1147.1196"/>
  </r>
  <r>
    <x v="2"/>
    <s v="CE5 TR2 132 kV ENERGIA ACTIVA ENTRANTE"/>
    <x v="4"/>
    <n v="0"/>
  </r>
  <r>
    <x v="3"/>
    <s v="CE5 TR2 132 kV ENERGIA ACTIVA SALIENTE"/>
    <x v="4"/>
    <n v="1178.8652"/>
  </r>
  <r>
    <x v="4"/>
    <s v="CE5 BE5 500 kV Energia Activa Entrante"/>
    <x v="4"/>
    <n v="0"/>
  </r>
  <r>
    <x v="5"/>
    <s v="CE5 BE5 500 kV Energia Activa Saliente"/>
    <x v="4"/>
    <n v="17089.338299999999"/>
  </r>
  <r>
    <x v="6"/>
    <s v="CE5 500 kV ENERGIA ACTIVA ENTRANTE"/>
    <x v="4"/>
    <n v="0"/>
  </r>
  <r>
    <x v="7"/>
    <s v="CE5 500 kV ENERGIA ACTIVA SALIENTE"/>
    <x v="4"/>
    <n v="19660.5"/>
  </r>
  <r>
    <x v="8"/>
    <s v="CE5 MR5 500 kV Energia Activa Entrante"/>
    <x v="4"/>
    <n v="14385.7598"/>
  </r>
  <r>
    <x v="9"/>
    <s v="CE5 MR5 500 kV Energia Activa Saliente"/>
    <x v="4"/>
    <n v="0"/>
  </r>
  <r>
    <x v="10"/>
    <s v="G01  15 Kv  ENERGIA ACTIVA ENTRANTE AL MEDIDOR"/>
    <x v="4"/>
    <n v="0"/>
  </r>
  <r>
    <x v="11"/>
    <s v="G01  15 Kv  ENERGIA ACTIVA SALIENTE DEL MEDIDOR"/>
    <x v="4"/>
    <n v="2513.25"/>
  </r>
  <r>
    <x v="12"/>
    <s v="G02  15 Kv  ENERGIA ACTIVA ENTRANTE AL MEDIDOR"/>
    <x v="4"/>
    <n v="0"/>
  </r>
  <r>
    <x v="13"/>
    <s v="G02  15 Kv  ENERGIA ACTIVA SALIENTE DEL MEDIDOR"/>
    <x v="4"/>
    <n v="2511.1125000000002"/>
  </r>
  <r>
    <x v="14"/>
    <s v="G03  15 Kv  ENERGIA ACTIVA ENTRANTE AL MEDIDOR"/>
    <x v="4"/>
    <n v="0"/>
  </r>
  <r>
    <x v="15"/>
    <s v="G03  15 Kv  ENERGIA ACTIVA SALIENTE DEL MEDIDOR"/>
    <x v="4"/>
    <n v="2529"/>
  </r>
  <r>
    <x v="16"/>
    <s v="TR2 500 kV ENERGIA ACTIVA ENTRANTE AL MEDIDOR"/>
    <x v="4"/>
    <n v="0"/>
  </r>
  <r>
    <x v="17"/>
    <s v="TR2 500 kV ENERGIA ACTIVA SALIENTE DEL MEDIDOR"/>
    <x v="4"/>
    <n v="1452.0715"/>
  </r>
  <r>
    <x v="18"/>
    <s v="TR1 132 kV ENERGIA ACTIVA ENTRANTE AL MEDIDOR"/>
    <x v="4"/>
    <n v="0"/>
  </r>
  <r>
    <x v="19"/>
    <s v="TR1 132 kV ENERGIA ACTIVA SALIENTE DEL MEDIDOR"/>
    <x v="4"/>
    <n v="1408.9944"/>
  </r>
  <r>
    <x v="20"/>
    <s v="SA5 500 kV ENERGIA ACTIVA ENTRANTE AL MEDIDOR"/>
    <x v="4"/>
    <n v="13286.75"/>
  </r>
  <r>
    <x v="21"/>
    <s v="SA5 500 kV ENERGIA ACTIVA SALIENTE DEL MEDIDOR"/>
    <x v="4"/>
    <n v="0"/>
  </r>
  <r>
    <x v="22"/>
    <s v="SA5 500 kV ENERGIA ACTIVA ENTRANTE AL MEDIDOR"/>
    <x v="4"/>
    <n v="0"/>
  </r>
  <r>
    <x v="23"/>
    <s v="SA5 500 kV ENERGIA ACTIVA SALIENTE DEL MEDIDOR"/>
    <x v="4"/>
    <n v="12459.75"/>
  </r>
  <r>
    <x v="24"/>
    <s v="TR1 150 kV ENERGIA ACTIVA ENTRANTE AL MEDIDOR"/>
    <x v="4"/>
    <n v="121.92"/>
  </r>
  <r>
    <x v="25"/>
    <s v="TR1 150 kV ENERGIA ACTIVA SALIENTE DEL MEDIDOR"/>
    <x v="4"/>
    <n v="95.737499999999997"/>
  </r>
  <r>
    <x v="26"/>
    <s v="SJ5 500 kV ENERGIA ACTIVA ENTRANTE AL MEDIDOR"/>
    <x v="4"/>
    <n v="326"/>
  </r>
  <r>
    <x v="27"/>
    <s v="SJ5 500 kV ENERGIA ACTIVA SALIENTE DEL MEDIDOR"/>
    <x v="4"/>
    <n v="1151.125"/>
  </r>
  <r>
    <x v="28"/>
    <s v="SJ5 500 kV ENERGIA ACTIVA ENTRANTE AL MEDIDOR"/>
    <x v="4"/>
    <n v="328.3125"/>
  </r>
  <r>
    <x v="29"/>
    <s v="SJ5 500 kV ENERGIA ACTIVA SALIENTE DEL MEDIDOR"/>
    <x v="4"/>
    <n v="1082.3125"/>
  </r>
  <r>
    <x v="30"/>
    <s v="TR1 150 kV ENERGIA ACTIVA ENTRANTE AL MEDIDOR"/>
    <x v="4"/>
    <n v="29.4"/>
  </r>
  <r>
    <x v="31"/>
    <s v="TR1 150 kV ENERGIA ACTIVA SALIENTE DEL MEDIDOR"/>
    <x v="4"/>
    <n v="409.875"/>
  </r>
  <r>
    <x v="32"/>
    <s v="G01 Energia Activa Entrante"/>
    <x v="4"/>
    <n v="7.0000000000000007E-2"/>
  </r>
  <r>
    <x v="33"/>
    <s v="G01 Energia Activa Saliente"/>
    <x v="4"/>
    <n v="0.23799999999999999"/>
  </r>
  <r>
    <x v="34"/>
    <s v="UPM TR1 150 kV Energia Activa Entrante al medidor"/>
    <x v="4"/>
    <n v="0"/>
  </r>
  <r>
    <x v="35"/>
    <s v="UPM TR1 150 kV Energia Activa Saliente del medidor"/>
    <x v="4"/>
    <n v="418.14960000000002"/>
  </r>
  <r>
    <x v="36"/>
    <s v="G01 150 kV ENERGIA ACTIVA ENTRANTE AL MEDIDOR"/>
    <x v="4"/>
    <n v="0"/>
  </r>
  <r>
    <x v="37"/>
    <s v="G01 150 kV ENERGIA ACTIVA SALIENTE DEL MEDIDOR"/>
    <x v="4"/>
    <n v="547.21759999999995"/>
  </r>
  <r>
    <x v="38"/>
    <s v="G02 150 kV ENERGIA ACTIVA ENTRANTE AL MEDIDOR"/>
    <x v="4"/>
    <n v="0"/>
  </r>
  <r>
    <x v="39"/>
    <s v="G02 150 kV ENERGIA ACTIVA SALIENTE DEL MEDIDOR"/>
    <x v="4"/>
    <n v="764.05510000000004"/>
  </r>
  <r>
    <x v="40"/>
    <s v="G03 150 kV ENERGIA ACTIVA ENTRANTE AL MEDIDOR"/>
    <x v="4"/>
    <n v="0"/>
  </r>
  <r>
    <x v="41"/>
    <s v="G03 150 kV ENERGIA ACTIVA SALIENTE DEL MEDIDOR"/>
    <x v="4"/>
    <n v="755.80370000000005"/>
  </r>
  <r>
    <x v="42"/>
    <s v="G05  150 Kv  ENERGIA ACTIVA ENTRANTE AL MEDIDOR"/>
    <x v="4"/>
    <n v="0"/>
  </r>
  <r>
    <x v="43"/>
    <s v="G05  150 Kv  ENERGIA ACTIVA SALIENTE DEL MEDIDOR"/>
    <x v="4"/>
    <n v="0"/>
  </r>
  <r>
    <x v="44"/>
    <s v="G06  150 Kv  ENERGIA ACTIVA ENTRANTE AL MEDIDOR"/>
    <x v="4"/>
    <n v="0"/>
  </r>
  <r>
    <x v="45"/>
    <s v="G06  150 Kv  ENERGIA ACTIVA SALIENTE DEL MEDIDOR"/>
    <x v="4"/>
    <n v="0"/>
  </r>
  <r>
    <x v="46"/>
    <s v="G07 150 kV Energia Activa Entrante al medidor"/>
    <x v="4"/>
    <n v="0.20250000000000001"/>
  </r>
  <r>
    <x v="47"/>
    <s v="G07 150 kV Energia Activa Saliente del medidor"/>
    <x v="4"/>
    <n v="2.3624999999999998"/>
  </r>
  <r>
    <x v="48"/>
    <s v="G03  30 Kv  ENERGIA ACTIVA ENTRANTE AL MEDIDOR"/>
    <x v="4"/>
    <n v="0"/>
  </r>
  <r>
    <x v="49"/>
    <s v="G03  30 Kv  ENERGIA ACTIVA SALIENTE DEL MEDIDOR"/>
    <x v="4"/>
    <n v="0"/>
  </r>
  <r>
    <x v="50"/>
    <s v="G04  30 Kv  ENERGIA ACTIVA ENTRANTE AL MEDIDOR"/>
    <x v="4"/>
    <n v="3.6903000000000001"/>
  </r>
  <r>
    <x v="51"/>
    <s v="G04  30 Kv  ENERGIA ACTIVA SALIENTE DEL MEDIDOR"/>
    <x v="4"/>
    <n v="0"/>
  </r>
  <r>
    <x v="52"/>
    <s v="G01 150 kV ENERGIA ACTIVA ENTRANTE AL MEDIDOR"/>
    <x v="4"/>
    <n v="0"/>
  </r>
  <r>
    <x v="53"/>
    <s v="G01 150 kV ENERGIA ACTIVA SALIENTE DEL MEDIDOR"/>
    <x v="4"/>
    <n v="810.7296"/>
  </r>
  <r>
    <x v="54"/>
    <s v="G02 150 kV ENERGIA ACTIVA ENTRANTE AL MEDIDOR"/>
    <x v="4"/>
    <n v="0"/>
  </r>
  <r>
    <x v="55"/>
    <s v="G02 150 kV ENERGIA ACTIVA SALIENTE DEL MEDIDOR"/>
    <x v="4"/>
    <n v="802.57439999999997"/>
  </r>
  <r>
    <x v="56"/>
    <s v="G03 150 kV ENERGIA ACTIVA ENTRANTE AL MEDIDOR"/>
    <x v="4"/>
    <n v="0"/>
  </r>
  <r>
    <x v="57"/>
    <s v="G03 150 kV ENERGIA ACTIVA SALIENTE DEL MEDIDOR"/>
    <x v="4"/>
    <n v="797.44560000000001"/>
  </r>
  <r>
    <x v="58"/>
    <s v="G04 150 kV ENERGIA ACTIVA ENTRANTE AL MEDIDOR"/>
    <x v="4"/>
    <n v="0"/>
  </r>
  <r>
    <x v="59"/>
    <s v="G04 150 kV ENERGIA ACTIVA SALIENTE DEL MEDIDOR"/>
    <x v="4"/>
    <n v="793.26"/>
  </r>
  <r>
    <x v="60"/>
    <s v="G01  150 Kv  ENERGIA ACTIVA ENTRANTE AL MEDIDOR"/>
    <x v="4"/>
    <n v="0"/>
  </r>
  <r>
    <x v="61"/>
    <s v="G01  150 Kv  ENERGIA ACTIVA SALIENTE DEL MEDIDOR"/>
    <x v="4"/>
    <n v="0"/>
  </r>
  <r>
    <x v="62"/>
    <s v="G02  150 Kv  ENERGIA ACTIVA ENTRANTE AL MEDIDOR"/>
    <x v="4"/>
    <n v="42.321599999999997"/>
  </r>
  <r>
    <x v="63"/>
    <s v="G02  150 Kv  ENERGIA ACTIVA SALIENTE DEL MEDIDOR"/>
    <x v="4"/>
    <n v="0"/>
  </r>
  <r>
    <x v="64"/>
    <s v="CTR G03 150 kV Energía Activa Entrante al medidor"/>
    <x v="4"/>
    <n v="1.7889999999999999"/>
  </r>
  <r>
    <x v="65"/>
    <s v="CTR G03 150 kV Energía Activa Saliente del medidor"/>
    <x v="4"/>
    <n v="1E-3"/>
  </r>
  <r>
    <x v="66"/>
    <s v="G01 Energía Activa Entrante al medidor"/>
    <x v="4"/>
    <n v="0"/>
  </r>
  <r>
    <x v="67"/>
    <s v="G01 Energía Activa Saliente del medidor"/>
    <x v="4"/>
    <n v="819.18299999999999"/>
  </r>
  <r>
    <x v="68"/>
    <s v="G01 Energía Activa Entrante al medidor"/>
    <x v="4"/>
    <n v="0.12"/>
  </r>
  <r>
    <x v="69"/>
    <s v="G01 Energía Activa Saliente del medidor"/>
    <x v="4"/>
    <n v="849.84"/>
  </r>
  <r>
    <x v="70"/>
    <s v="G01 Energía Activa Entrante al medidor"/>
    <x v="4"/>
    <n v="0.2"/>
  </r>
  <r>
    <x v="71"/>
    <s v="G01 Energía Activa Saliente del medidor"/>
    <x v="4"/>
    <n v="836.5"/>
  </r>
  <r>
    <x v="72"/>
    <s v="G01 30 kV ENERGIA ACTIVA ENTRANTE AL MEDIDOR"/>
    <x v="4"/>
    <n v="0"/>
  </r>
  <r>
    <x v="73"/>
    <s v="G01 30 kV ENERGIA ACTIVA SALIENTE DEL MEDIDOR"/>
    <x v="4"/>
    <n v="0"/>
  </r>
  <r>
    <x v="74"/>
    <s v="Montevideo A Motores G01 Energia Activa Entrante"/>
    <x v="4"/>
    <n v="0.60199999999999998"/>
  </r>
  <r>
    <x v="75"/>
    <s v="Montevideo A Motores G01 Energia Activa Saliente"/>
    <x v="4"/>
    <n v="0"/>
  </r>
  <r>
    <x v="76"/>
    <s v="Montevideo A Motores G02 Energia Activa Entrante"/>
    <x v="4"/>
    <n v="9.1999999999999998E-2"/>
  </r>
  <r>
    <x v="77"/>
    <s v="Montevideo A Motores G02 Energia Activa Saliente"/>
    <x v="4"/>
    <n v="0"/>
  </r>
  <r>
    <x v="78"/>
    <s v="Montevideo B Motores G01 6.3 kV Energia Activa Entrante"/>
    <x v="4"/>
    <n v="0.308"/>
  </r>
  <r>
    <x v="79"/>
    <s v="Montevideo B Motores G01 6.3 kV Energia Activa Saliente"/>
    <x v="4"/>
    <n v="0"/>
  </r>
  <r>
    <x v="80"/>
    <s v="Montevideo B Motores G02 6.3 kV Energia Activa Entrante"/>
    <x v="4"/>
    <n v="0.13100000000000001"/>
  </r>
  <r>
    <x v="81"/>
    <s v="Montevideo B Motores G02 6.3 kV Energia Activa Saliente"/>
    <x v="4"/>
    <n v="0"/>
  </r>
  <r>
    <x v="82"/>
    <s v="Punta Pereira G01 Energia Activa Entrante"/>
    <x v="4"/>
    <n v="0"/>
  </r>
  <r>
    <x v="83"/>
    <s v="Punta Pereira G01 Energia Activa Saliente"/>
    <x v="4"/>
    <n v="979.69309999999996"/>
  </r>
  <r>
    <x v="84"/>
    <s v="Palmatir G01 Energia Activa Entrante"/>
    <x v="4"/>
    <n v="0"/>
  </r>
  <r>
    <x v="85"/>
    <s v="Palmatir G01 Energia Activa Saliente"/>
    <x v="4"/>
    <n v="799.43"/>
  </r>
  <r>
    <x v="86"/>
    <s v="PAY 150 kV ENERGIA ACTIVA ENTRANTE AL MEDIDOR"/>
    <x v="4"/>
    <n v="0"/>
  </r>
  <r>
    <x v="87"/>
    <s v="PAY 150 kV ENERGIA ACTIVA SALIENTE DEL MEDIDOR"/>
    <x v="4"/>
    <n v="0"/>
  </r>
  <r>
    <x v="88"/>
    <s v="G01 Energía Activa Entrante al medidor"/>
    <x v="4"/>
    <n v="0.214"/>
  </r>
  <r>
    <x v="89"/>
    <s v="G01 Energía Activa Saliente del medidor"/>
    <x v="4"/>
    <n v="653.05999999999995"/>
  </r>
  <r>
    <x v="90"/>
    <s v="G01 150 kV ENERGIA ACTIVA ENTRANTE AL MEDIDOR"/>
    <x v="4"/>
    <n v="0"/>
  </r>
  <r>
    <x v="91"/>
    <s v="G01 150 kV ENERGIA ACTIVA SALIENTE DEL MEDIDOR P"/>
    <x v="4"/>
    <n v="0"/>
  </r>
  <r>
    <x v="92"/>
    <s v="G02 150 kV ENERGIA ACTIVA ENTRANTE AL MEDIDOR"/>
    <x v="4"/>
    <n v="4.7000000000000002E-3"/>
  </r>
  <r>
    <x v="93"/>
    <s v="G02 150 kV ENERGIA ACTIVA SALIENTE DEL MEDIDOR"/>
    <x v="4"/>
    <n v="0"/>
  </r>
  <r>
    <x v="94"/>
    <s v="G03 150 kV ENERGIA ACTIVA ENTRANTE AL MEDIDOR"/>
    <x v="4"/>
    <n v="3.2604000000000002"/>
  </r>
  <r>
    <x v="95"/>
    <s v="G03 150 kV ENERGIA ACTIVA SALIENTE DEL MEDIDOR"/>
    <x v="4"/>
    <n v="0"/>
  </r>
  <r>
    <x v="96"/>
    <s v="G04 150 kV ENERGIA ACTIVA ENTRANTE AL MEDIDOR"/>
    <x v="4"/>
    <n v="0"/>
  </r>
  <r>
    <x v="97"/>
    <s v="G04 150 kV ENERGIA ACTIVA SALIENTE DEL MEDIDOR"/>
    <x v="4"/>
    <n v="0"/>
  </r>
  <r>
    <x v="98"/>
    <s v="G05 150 kV ENERGIA ACTIVA ENTRANTE AL MEDIDOR"/>
    <x v="4"/>
    <n v="3.7115"/>
  </r>
  <r>
    <x v="99"/>
    <s v="G05 150 kV ENERGIA ACTIVA SALIENTE DEL MEDIDOR"/>
    <x v="4"/>
    <n v="0"/>
  </r>
  <r>
    <x v="100"/>
    <s v="G06 150 kV ENERGIA ACTIVA ENTRANTE AL MEDIDOR"/>
    <x v="4"/>
    <n v="0"/>
  </r>
  <r>
    <x v="101"/>
    <s v="G06 150 kV ENERGIA ACTIVA SALIENTE DEL MEDIDOR"/>
    <x v="4"/>
    <n v="0"/>
  </r>
  <r>
    <x v="102"/>
    <s v="PTI G07 150 kV Energia Activa Entrante al medidor"/>
    <x v="4"/>
    <n v="1.698"/>
  </r>
  <r>
    <x v="103"/>
    <s v="PTI G07 150 kV Energia Activa Saliente del medidor"/>
    <x v="4"/>
    <n v="0"/>
  </r>
  <r>
    <x v="104"/>
    <s v="PTI G08 150 kV Energía Activa Entrante al medidor"/>
    <x v="4"/>
    <n v="0"/>
  </r>
  <r>
    <x v="105"/>
    <s v="PTI G08 150 kV Energía Activa Saliente del medidor"/>
    <x v="4"/>
    <n v="0"/>
  </r>
  <r>
    <x v="106"/>
    <s v="PTI G09 150 kV Energía Activa Entrante al medidor"/>
    <x v="4"/>
    <n v="0"/>
  </r>
  <r>
    <x v="107"/>
    <s v="PTI G09 150 kV Energía Activa Saliente del medidor"/>
    <x v="4"/>
    <n v="0"/>
  </r>
  <r>
    <x v="108"/>
    <s v="CRL RADIAL ENERGIA ACTIVA SALIENTE DEL MEDIDOR"/>
    <x v="4"/>
    <n v="2.0139999999999998"/>
  </r>
  <r>
    <x v="109"/>
    <s v="G01 Energía Activa Entrante al medidor"/>
    <x v="4"/>
    <n v="0"/>
  </r>
  <r>
    <x v="110"/>
    <s v="G01 Energía Activa Saliente del medidor"/>
    <x v="4"/>
    <n v="880.83"/>
  </r>
  <r>
    <x v="111"/>
    <s v="Nuevo Manantial 1 - 60 kV Energia Activa Entrante"/>
    <x v="4"/>
    <n v="5.4999999999999997E-3"/>
  </r>
  <r>
    <x v="112"/>
    <s v="Nuevo Manantial 1 - 60 kV Energia Activa Saliente"/>
    <x v="4"/>
    <n v="11.448"/>
  </r>
  <r>
    <x v="113"/>
    <s v="Nuevo Manantial 2 - Energia Activa Entrante  "/>
    <x v="4"/>
    <n v="0.02"/>
  </r>
  <r>
    <x v="114"/>
    <s v="Nuevo Manantial 2 -  Energia Activa Saliente"/>
    <x v="4"/>
    <n v="33.851999999999997"/>
  </r>
  <r>
    <x v="115"/>
    <s v="Alur-G01 30 kV, Energía Activa Entrante al Medidor"/>
    <x v="4"/>
    <n v="1.7000000000000001E-2"/>
  </r>
  <r>
    <x v="116"/>
    <s v="Alur-G01 30 kV, Energía Activa Saliente del Medidor"/>
    <x v="4"/>
    <n v="64.685000000000002"/>
  </r>
  <r>
    <x v="117"/>
    <s v="BIO G01 30 kV Energia Activa Entrante al medidor"/>
    <x v="4"/>
    <n v="0"/>
  </r>
  <r>
    <x v="118"/>
    <s v="BIO G01 30 kV Energia Activa Saliente del medidor"/>
    <x v="4"/>
    <n v="194.63759999999999"/>
  </r>
  <r>
    <x v="119"/>
    <s v="G01 Energia Activa Entrante"/>
    <x v="4"/>
    <n v="0.06"/>
  </r>
  <r>
    <x v="120"/>
    <s v="G01 Energia Activa Saliente"/>
    <x v="4"/>
    <n v="18.024999999999999"/>
  </r>
  <r>
    <x v="121"/>
    <s v="Energia Activa Entrante"/>
    <x v="4"/>
    <n v="0.52500000000000002"/>
  </r>
  <r>
    <x v="122"/>
    <s v="Energia Activa Saliente"/>
    <x v="4"/>
    <n v="0"/>
  </r>
  <r>
    <x v="123"/>
    <s v="Sierra de los Caracoles 1 - 30 kV Energia Activa Entrante"/>
    <x v="4"/>
    <n v="0"/>
  </r>
  <r>
    <x v="124"/>
    <s v="Sierra de los Caracoles 1 - 30 kV Energia Activa Saliente"/>
    <x v="4"/>
    <n v="206.98480000000001"/>
  </r>
  <r>
    <x v="125"/>
    <s v="Sierra de los Caracoles 2 - 30 kV Energía Activa Entrante"/>
    <x v="4"/>
    <n v="0"/>
  </r>
  <r>
    <x v="126"/>
    <s v="Sierra de los Caracoles 2 - 30 kV Energía Activa Saliente"/>
    <x v="4"/>
    <n v="166.47659999999999"/>
  </r>
  <r>
    <x v="127"/>
    <s v="ENG G01 30 kV Energia Activa Entrante al medidor"/>
    <x v="4"/>
    <n v="0.25900000000000001"/>
  </r>
  <r>
    <x v="128"/>
    <s v="ENG G01 30 kV Energia Activa Saliente del medidor"/>
    <x v="4"/>
    <n v="23.794"/>
  </r>
  <r>
    <x v="129"/>
    <s v="FEN G01 30 kV Energia Activa Entrante al medidor"/>
    <x v="4"/>
    <n v="0"/>
  </r>
  <r>
    <x v="130"/>
    <s v="FEN G01 30 kV Energia Activa Saliente del medidor"/>
    <x v="4"/>
    <n v="203.22499999999999"/>
  </r>
  <r>
    <x v="131"/>
    <s v="GAL G01 30 kV Energía Activa Entrante al medidor"/>
    <x v="4"/>
    <n v="6.1929999999999996"/>
  </r>
  <r>
    <x v="132"/>
    <s v="GAL G01 30 kV Energía Activa Saliente del medidor"/>
    <x v="4"/>
    <n v="0"/>
  </r>
  <r>
    <x v="133"/>
    <s v="KEN G01 30 kV Energía Activa Entrante al medidor"/>
    <x v="4"/>
    <n v="0.11799999999999999"/>
  </r>
  <r>
    <x v="134"/>
    <s v="KEN G01 30 kV Energía Activa Saliente del medidor"/>
    <x v="4"/>
    <n v="249.54400000000001"/>
  </r>
  <r>
    <x v="135"/>
    <s v="Energia activa entrante"/>
    <x v="4"/>
    <n v="0.35699999999999998"/>
  </r>
  <r>
    <x v="136"/>
    <s v="Energia activa saliente"/>
    <x v="4"/>
    <n v="0"/>
  </r>
  <r>
    <x v="137"/>
    <s v="G01 Energia Activa Entrante"/>
    <x v="4"/>
    <n v="3.3000000000000002E-2"/>
  </r>
  <r>
    <x v="138"/>
    <s v="G01 Energia Activa Saliente"/>
    <x v="4"/>
    <n v="329.82"/>
  </r>
  <r>
    <x v="139"/>
    <s v="G01 Energia Activa Entrante"/>
    <x v="4"/>
    <n v="4.1000000000000002E-2"/>
  </r>
  <r>
    <x v="140"/>
    <s v="G01 Energia Activa Saliente"/>
    <x v="4"/>
    <n v="263.11900000000003"/>
  </r>
  <r>
    <x v="141"/>
    <s v="Weyerhaeuser-G01 30 kV ,Energía Activa Entrante al medidor"/>
    <x v="4"/>
    <n v="5.0000000000000001E-3"/>
  </r>
  <r>
    <x v="142"/>
    <s v="Weyerhaeuser-G01 30 kV ,Energía Activa Saliente del medidor"/>
    <x v="4"/>
    <n v="63.530999999999999"/>
  </r>
  <r>
    <x v="143"/>
    <s v="PON G01 30 kV Energía Activa Entrante al medidor"/>
    <x v="4"/>
    <n v="0"/>
  </r>
  <r>
    <x v="144"/>
    <s v="PON G01 30 kV Energía Activa Saliente del medidor"/>
    <x v="4"/>
    <n v="90.855999999999995"/>
  </r>
  <r>
    <x v="146"/>
    <s v="Energia Activa Saliente"/>
    <x v="4"/>
    <n v="0"/>
  </r>
  <r>
    <x v="147"/>
    <s v="G01 Energia Activa Entrante"/>
    <x v="4"/>
    <n v="1.0999999999999999E-2"/>
  </r>
  <r>
    <x v="148"/>
    <s v="G01 Energia Activa Saliente"/>
    <x v="4"/>
    <n v="119.79"/>
  </r>
  <r>
    <x v="149"/>
    <s v="Agroland-G01 15 kV, Energia Activa Entrante al medidor"/>
    <x v="4"/>
    <n v="0.63900000000000001"/>
  </r>
  <r>
    <x v="150"/>
    <s v="Agroland-G01 15 kV, Energia Activa Saliente del medidor"/>
    <x v="4"/>
    <n v="1.6659999999999999"/>
  </r>
  <r>
    <x v="151"/>
    <s v="G01 Energía Activa Entrante al medidor"/>
    <x v="4"/>
    <n v="8.9999999999999993E-3"/>
  </r>
  <r>
    <x v="152"/>
    <s v="G01 Energía Activa Saliente del medidor"/>
    <x v="4"/>
    <n v="8.5649999999999995"/>
  </r>
  <r>
    <x v="153"/>
    <s v="Energia Activa Saliente"/>
    <x v="4"/>
    <n v="1.994"/>
  </r>
  <r>
    <x v="154"/>
    <s v="TR1 150 kV ENERGIA ACTIVA ENTRANTE AL MEDIDOR"/>
    <x v="4"/>
    <n v="0"/>
  </r>
  <r>
    <x v="155"/>
    <s v="TR1 150 kV ENERGIA ACTIVA SALIENTE DEL MEDIDOR"/>
    <x v="4"/>
    <n v="5.6596000000000002"/>
  </r>
  <r>
    <x v="156"/>
    <s v="TR2 230 kV ENERGIA ACTIVA ENTRANTE AL MEDIDOR"/>
    <x v="4"/>
    <n v="0"/>
  </r>
  <r>
    <x v="157"/>
    <s v="TR2 230 kV ENERGIA ACTIVA SALIENTE DEL MEDIDOR"/>
    <x v="4"/>
    <n v="0"/>
  </r>
  <r>
    <x v="0"/>
    <s v="TR1 132 kV ENERGIA ACTIVA ENTRANTE"/>
    <x v="5"/>
    <n v="0"/>
  </r>
  <r>
    <x v="1"/>
    <s v="TR1 132 kV ENERGIA ACTIVA SALIENTE"/>
    <x v="5"/>
    <n v="1568.8068000000001"/>
  </r>
  <r>
    <x v="2"/>
    <s v="CE5 TR2 132 kV ENERGIA ACTIVA ENTRANTE"/>
    <x v="5"/>
    <n v="0"/>
  </r>
  <r>
    <x v="3"/>
    <s v="CE5 TR2 132 kV ENERGIA ACTIVA SALIENTE"/>
    <x v="5"/>
    <n v="1613.634"/>
  </r>
  <r>
    <x v="4"/>
    <s v="CE5 BE5 500 kV Energia Activa Entrante"/>
    <x v="5"/>
    <n v="0"/>
  </r>
  <r>
    <x v="5"/>
    <s v="CE5 BE5 500 kV Energia Activa Saliente"/>
    <x v="5"/>
    <n v="14308.3321"/>
  </r>
  <r>
    <x v="6"/>
    <s v="CE5 500 kV ENERGIA ACTIVA ENTRANTE"/>
    <x v="5"/>
    <n v="0"/>
  </r>
  <r>
    <x v="7"/>
    <s v="CE5 500 kV ENERGIA ACTIVA SALIENTE"/>
    <x v="5"/>
    <n v="17753.5"/>
  </r>
  <r>
    <x v="8"/>
    <s v="CE5 MR5 500 kV Energia Activa Entrante"/>
    <x v="5"/>
    <n v="14872.6114"/>
  </r>
  <r>
    <x v="9"/>
    <s v="CE5 MR5 500 kV Energia Activa Saliente"/>
    <x v="5"/>
    <n v="0"/>
  </r>
  <r>
    <x v="10"/>
    <s v="G01  15 Kv  ENERGIA ACTIVA ENTRANTE AL MEDIDOR"/>
    <x v="5"/>
    <n v="0"/>
  </r>
  <r>
    <x v="11"/>
    <s v="G01  15 Kv  ENERGIA ACTIVA SALIENTE DEL MEDIDOR"/>
    <x v="5"/>
    <n v="2622.6"/>
  </r>
  <r>
    <x v="12"/>
    <s v="G02  15 Kv  ENERGIA ACTIVA ENTRANTE AL MEDIDOR"/>
    <x v="5"/>
    <n v="0"/>
  </r>
  <r>
    <x v="13"/>
    <s v="G02  15 Kv  ENERGIA ACTIVA SALIENTE DEL MEDIDOR"/>
    <x v="5"/>
    <n v="2621.3625000000002"/>
  </r>
  <r>
    <x v="14"/>
    <s v="G03  15 Kv  ENERGIA ACTIVA ENTRANTE AL MEDIDOR"/>
    <x v="5"/>
    <n v="0"/>
  </r>
  <r>
    <x v="15"/>
    <s v="G03  15 Kv  ENERGIA ACTIVA SALIENTE DEL MEDIDOR"/>
    <x v="5"/>
    <n v="2640.2624999999998"/>
  </r>
  <r>
    <x v="16"/>
    <s v="TR2 500 kV ENERGIA ACTIVA ENTRANTE AL MEDIDOR"/>
    <x v="5"/>
    <n v="0"/>
  </r>
  <r>
    <x v="17"/>
    <s v="TR2 500 kV ENERGIA ACTIVA SALIENTE DEL MEDIDOR"/>
    <x v="5"/>
    <n v="1725.9304999999999"/>
  </r>
  <r>
    <x v="18"/>
    <s v="TR1 132 kV ENERGIA ACTIVA ENTRANTE AL MEDIDOR"/>
    <x v="5"/>
    <n v="0"/>
  </r>
  <r>
    <x v="19"/>
    <s v="TR1 132 kV ENERGIA ACTIVA SALIENTE DEL MEDIDOR"/>
    <x v="5"/>
    <n v="1685.2704000000001"/>
  </r>
  <r>
    <x v="20"/>
    <s v="SA5 500 kV ENERGIA ACTIVA ENTRANTE AL MEDIDOR"/>
    <x v="5"/>
    <n v="14030.25"/>
  </r>
  <r>
    <x v="21"/>
    <s v="SA5 500 kV ENERGIA ACTIVA SALIENTE DEL MEDIDOR"/>
    <x v="5"/>
    <n v="0"/>
  </r>
  <r>
    <x v="22"/>
    <s v="SA5 500 kV ENERGIA ACTIVA ENTRANTE AL MEDIDOR"/>
    <x v="5"/>
    <n v="0"/>
  </r>
  <r>
    <x v="23"/>
    <s v="SA5 500 kV ENERGIA ACTIVA SALIENTE DEL MEDIDOR"/>
    <x v="5"/>
    <n v="11659"/>
  </r>
  <r>
    <x v="24"/>
    <s v="TR1 150 kV ENERGIA ACTIVA ENTRANTE AL MEDIDOR"/>
    <x v="5"/>
    <n v="4.9124999999999996"/>
  </r>
  <r>
    <x v="25"/>
    <s v="TR1 150 kV ENERGIA ACTIVA SALIENTE DEL MEDIDOR"/>
    <x v="5"/>
    <n v="312.3"/>
  </r>
  <r>
    <x v="26"/>
    <s v="SJ5 500 kV ENERGIA ACTIVA ENTRANTE AL MEDIDOR"/>
    <x v="5"/>
    <n v="17.4375"/>
  </r>
  <r>
    <x v="27"/>
    <s v="SJ5 500 kV ENERGIA ACTIVA SALIENTE DEL MEDIDOR"/>
    <x v="5"/>
    <n v="3154.25"/>
  </r>
  <r>
    <x v="28"/>
    <s v="SJ5 500 kV ENERGIA ACTIVA ENTRANTE AL MEDIDOR"/>
    <x v="5"/>
    <n v="20.875"/>
  </r>
  <r>
    <x v="29"/>
    <s v="SJ5 500 kV ENERGIA ACTIVA SALIENTE DEL MEDIDOR"/>
    <x v="5"/>
    <n v="3004.9375"/>
  </r>
  <r>
    <x v="30"/>
    <s v="TR1 150 kV ENERGIA ACTIVA ENTRANTE AL MEDIDOR"/>
    <x v="5"/>
    <n v="0"/>
  </r>
  <r>
    <x v="31"/>
    <s v="TR1 150 kV ENERGIA ACTIVA SALIENTE DEL MEDIDOR"/>
    <x v="5"/>
    <n v="1189.74"/>
  </r>
  <r>
    <x v="32"/>
    <s v="G01 Energia Activa Entrante"/>
    <x v="5"/>
    <n v="5.1999999999999998E-2"/>
  </r>
  <r>
    <x v="33"/>
    <s v="G01 Energia Activa Saliente"/>
    <x v="5"/>
    <n v="2.7629999999999999"/>
  </r>
  <r>
    <x v="34"/>
    <s v="UPM TR1 150 kV Energia Activa Entrante al medidor"/>
    <x v="5"/>
    <n v="0"/>
  </r>
  <r>
    <x v="35"/>
    <s v="UPM TR1 150 kV Energia Activa Saliente del medidor"/>
    <x v="5"/>
    <n v="414.072"/>
  </r>
  <r>
    <x v="36"/>
    <s v="G01 150 kV ENERGIA ACTIVA ENTRANTE AL MEDIDOR"/>
    <x v="5"/>
    <n v="0"/>
  </r>
  <r>
    <x v="37"/>
    <s v="G01 150 kV ENERGIA ACTIVA SALIENTE DEL MEDIDOR"/>
    <x v="5"/>
    <n v="605.45759999999996"/>
  </r>
  <r>
    <x v="38"/>
    <s v="G02 150 kV ENERGIA ACTIVA ENTRANTE AL MEDIDOR"/>
    <x v="5"/>
    <n v="0"/>
  </r>
  <r>
    <x v="39"/>
    <s v="G02 150 kV ENERGIA ACTIVA SALIENTE DEL MEDIDOR"/>
    <x v="5"/>
    <n v="797.84209999999996"/>
  </r>
  <r>
    <x v="40"/>
    <s v="G03 150 kV ENERGIA ACTIVA ENTRANTE AL MEDIDOR"/>
    <x v="5"/>
    <n v="0"/>
  </r>
  <r>
    <x v="41"/>
    <s v="G03 150 kV ENERGIA ACTIVA SALIENTE DEL MEDIDOR"/>
    <x v="5"/>
    <n v="789.45920000000001"/>
  </r>
  <r>
    <x v="42"/>
    <s v="G05  150 Kv  ENERGIA ACTIVA ENTRANTE AL MEDIDOR"/>
    <x v="5"/>
    <n v="0"/>
  </r>
  <r>
    <x v="43"/>
    <s v="G05  150 Kv  ENERGIA ACTIVA SALIENTE DEL MEDIDOR"/>
    <x v="5"/>
    <n v="0"/>
  </r>
  <r>
    <x v="44"/>
    <s v="G06  150 Kv  ENERGIA ACTIVA ENTRANTE AL MEDIDOR"/>
    <x v="5"/>
    <n v="0"/>
  </r>
  <r>
    <x v="45"/>
    <s v="G06  150 Kv  ENERGIA ACTIVA SALIENTE DEL MEDIDOR"/>
    <x v="5"/>
    <n v="0"/>
  </r>
  <r>
    <x v="46"/>
    <s v="G07 150 kV Energia Activa Entrante al medidor"/>
    <x v="5"/>
    <n v="0.77700000000000002"/>
  </r>
  <r>
    <x v="47"/>
    <s v="G07 150 kV Energia Activa Saliente del medidor"/>
    <x v="5"/>
    <n v="149.81549999999999"/>
  </r>
  <r>
    <x v="48"/>
    <s v="G03  30 Kv  ENERGIA ACTIVA ENTRANTE AL MEDIDOR"/>
    <x v="5"/>
    <n v="0"/>
  </r>
  <r>
    <x v="49"/>
    <s v="G03  30 Kv  ENERGIA ACTIVA SALIENTE DEL MEDIDOR"/>
    <x v="5"/>
    <n v="0"/>
  </r>
  <r>
    <x v="50"/>
    <s v="G04  30 Kv  ENERGIA ACTIVA ENTRANTE AL MEDIDOR"/>
    <x v="5"/>
    <n v="3.7928999999999999"/>
  </r>
  <r>
    <x v="51"/>
    <s v="G04  30 Kv  ENERGIA ACTIVA SALIENTE DEL MEDIDOR"/>
    <x v="5"/>
    <n v="0"/>
  </r>
  <r>
    <x v="52"/>
    <s v="G01 150 kV ENERGIA ACTIVA ENTRANTE AL MEDIDOR"/>
    <x v="5"/>
    <n v="0"/>
  </r>
  <r>
    <x v="53"/>
    <s v="G01 150 kV ENERGIA ACTIVA SALIENTE DEL MEDIDOR"/>
    <x v="5"/>
    <n v="847.04399999999998"/>
  </r>
  <r>
    <x v="54"/>
    <s v="G02 150 kV ENERGIA ACTIVA ENTRANTE AL MEDIDOR"/>
    <x v="5"/>
    <n v="0"/>
  </r>
  <r>
    <x v="55"/>
    <s v="G02 150 kV ENERGIA ACTIVA SALIENTE DEL MEDIDOR"/>
    <x v="5"/>
    <n v="838.05359999999996"/>
  </r>
  <r>
    <x v="56"/>
    <s v="G03 150 kV ENERGIA ACTIVA ENTRANTE AL MEDIDOR"/>
    <x v="5"/>
    <n v="0"/>
  </r>
  <r>
    <x v="57"/>
    <s v="G03 150 kV ENERGIA ACTIVA SALIENTE DEL MEDIDOR"/>
    <x v="5"/>
    <n v="831.89639999999997"/>
  </r>
  <r>
    <x v="58"/>
    <s v="G04 150 kV ENERGIA ACTIVA ENTRANTE AL MEDIDOR"/>
    <x v="5"/>
    <n v="0"/>
  </r>
  <r>
    <x v="59"/>
    <s v="G04 150 kV ENERGIA ACTIVA SALIENTE DEL MEDIDOR"/>
    <x v="5"/>
    <n v="827.82"/>
  </r>
  <r>
    <x v="60"/>
    <s v="G01  150 Kv  ENERGIA ACTIVA ENTRANTE AL MEDIDOR"/>
    <x v="5"/>
    <n v="0"/>
  </r>
  <r>
    <x v="61"/>
    <s v="G01  150 Kv  ENERGIA ACTIVA SALIENTE DEL MEDIDOR"/>
    <x v="5"/>
    <n v="0"/>
  </r>
  <r>
    <x v="62"/>
    <s v="G02  150 Kv  ENERGIA ACTIVA ENTRANTE AL MEDIDOR"/>
    <x v="5"/>
    <n v="40.217399999999998"/>
  </r>
  <r>
    <x v="63"/>
    <s v="G02  150 Kv  ENERGIA ACTIVA SALIENTE DEL MEDIDOR"/>
    <x v="5"/>
    <n v="0"/>
  </r>
  <r>
    <x v="64"/>
    <s v="CTR G03 150 kV Energía Activa Entrante al medidor"/>
    <x v="5"/>
    <n v="2.0649999999999999"/>
  </r>
  <r>
    <x v="65"/>
    <s v="CTR G03 150 kV Energía Activa Saliente del medidor"/>
    <x v="5"/>
    <n v="0"/>
  </r>
  <r>
    <x v="66"/>
    <s v="G01 Energía Activa Entrante al medidor"/>
    <x v="5"/>
    <n v="0"/>
  </r>
  <r>
    <x v="67"/>
    <s v="G01 Energía Activa Saliente del medidor"/>
    <x v="5"/>
    <n v="471.01499999999999"/>
  </r>
  <r>
    <x v="68"/>
    <s v="G01 Energía Activa Entrante al medidor"/>
    <x v="5"/>
    <n v="0"/>
  </r>
  <r>
    <x v="69"/>
    <s v="G01 Energía Activa Saliente del medidor"/>
    <x v="5"/>
    <n v="353.04"/>
  </r>
  <r>
    <x v="70"/>
    <s v="G01 Energía Activa Entrante al medidor"/>
    <x v="5"/>
    <n v="0"/>
  </r>
  <r>
    <x v="71"/>
    <s v="G01 Energía Activa Saliente del medidor"/>
    <x v="5"/>
    <n v="639.20000000000005"/>
  </r>
  <r>
    <x v="72"/>
    <s v="G01 30 kV ENERGIA ACTIVA ENTRANTE AL MEDIDOR"/>
    <x v="5"/>
    <n v="0"/>
  </r>
  <r>
    <x v="73"/>
    <s v="G01 30 kV ENERGIA ACTIVA SALIENTE DEL MEDIDOR"/>
    <x v="5"/>
    <n v="0"/>
  </r>
  <r>
    <x v="74"/>
    <s v="Montevideo A Motores G01 Energia Activa Entrante"/>
    <x v="5"/>
    <n v="0.65500000000000003"/>
  </r>
  <r>
    <x v="75"/>
    <s v="Montevideo A Motores G01 Energia Activa Saliente"/>
    <x v="5"/>
    <n v="0"/>
  </r>
  <r>
    <x v="76"/>
    <s v="Montevideo A Motores G02 Energia Activa Entrante"/>
    <x v="5"/>
    <n v="9.8000000000000004E-2"/>
  </r>
  <r>
    <x v="77"/>
    <s v="Montevideo A Motores G02 Energia Activa Saliente"/>
    <x v="5"/>
    <n v="0"/>
  </r>
  <r>
    <x v="78"/>
    <s v="Montevideo B Motores G01 6.3 kV Energia Activa Entrante"/>
    <x v="5"/>
    <n v="0.35099999999999998"/>
  </r>
  <r>
    <x v="79"/>
    <s v="Montevideo B Motores G01 6.3 kV Energia Activa Saliente"/>
    <x v="5"/>
    <n v="0"/>
  </r>
  <r>
    <x v="80"/>
    <s v="Montevideo B Motores G02 6.3 kV Energia Activa Entrante"/>
    <x v="5"/>
    <n v="0.14299999999999999"/>
  </r>
  <r>
    <x v="81"/>
    <s v="Montevideo B Motores G02 6.3 kV Energia Activa Saliente"/>
    <x v="5"/>
    <n v="0"/>
  </r>
  <r>
    <x v="82"/>
    <s v="Punta Pereira G01 Energia Activa Entrante"/>
    <x v="5"/>
    <n v="0"/>
  </r>
  <r>
    <x v="83"/>
    <s v="Punta Pereira G01 Energia Activa Saliente"/>
    <x v="5"/>
    <n v="900.04039999999998"/>
  </r>
  <r>
    <x v="84"/>
    <s v="Palmatir G01 Energia Activa Entrante"/>
    <x v="5"/>
    <n v="0"/>
  </r>
  <r>
    <x v="85"/>
    <s v="Palmatir G01 Energia Activa Saliente"/>
    <x v="5"/>
    <n v="391.73700000000002"/>
  </r>
  <r>
    <x v="86"/>
    <s v="PAY 150 kV ENERGIA ACTIVA ENTRANTE AL MEDIDOR"/>
    <x v="5"/>
    <n v="0"/>
  </r>
  <r>
    <x v="87"/>
    <s v="PAY 150 kV ENERGIA ACTIVA SALIENTE DEL MEDIDOR"/>
    <x v="5"/>
    <n v="0"/>
  </r>
  <r>
    <x v="88"/>
    <s v="G01 Energía Activa Entrante al medidor"/>
    <x v="5"/>
    <n v="0"/>
  </r>
  <r>
    <x v="89"/>
    <s v="G01 Energía Activa Saliente del medidor"/>
    <x v="5"/>
    <n v="550.93499999999995"/>
  </r>
  <r>
    <x v="90"/>
    <s v="G01 150 kV ENERGIA ACTIVA ENTRANTE AL MEDIDOR"/>
    <x v="5"/>
    <n v="0"/>
  </r>
  <r>
    <x v="91"/>
    <s v="G01 150 kV ENERGIA ACTIVA SALIENTE DEL MEDIDOR P"/>
    <x v="5"/>
    <n v="2.1840000000000002"/>
  </r>
  <r>
    <x v="92"/>
    <s v="G02 150 kV ENERGIA ACTIVA ENTRANTE AL MEDIDOR"/>
    <x v="5"/>
    <n v="1.5448"/>
  </r>
  <r>
    <x v="93"/>
    <s v="G02 150 kV ENERGIA ACTIVA SALIENTE DEL MEDIDOR"/>
    <x v="5"/>
    <n v="0"/>
  </r>
  <r>
    <x v="94"/>
    <s v="G03 150 kV ENERGIA ACTIVA ENTRANTE AL MEDIDOR"/>
    <x v="5"/>
    <n v="3.8462999999999998"/>
  </r>
  <r>
    <x v="95"/>
    <s v="G03 150 kV ENERGIA ACTIVA SALIENTE DEL MEDIDOR"/>
    <x v="5"/>
    <n v="9.9109999999999996"/>
  </r>
  <r>
    <x v="96"/>
    <s v="G04 150 kV ENERGIA ACTIVA ENTRANTE AL MEDIDOR"/>
    <x v="5"/>
    <n v="0"/>
  </r>
  <r>
    <x v="97"/>
    <s v="G04 150 kV ENERGIA ACTIVA SALIENTE DEL MEDIDOR"/>
    <x v="5"/>
    <n v="0"/>
  </r>
  <r>
    <x v="98"/>
    <s v="G05 150 kV ENERGIA ACTIVA ENTRANTE AL MEDIDOR"/>
    <x v="5"/>
    <n v="3.7827000000000002"/>
  </r>
  <r>
    <x v="99"/>
    <s v="G05 150 kV ENERGIA ACTIVA SALIENTE DEL MEDIDOR"/>
    <x v="5"/>
    <n v="68.7119"/>
  </r>
  <r>
    <x v="100"/>
    <s v="G06 150 kV ENERGIA ACTIVA ENTRANTE AL MEDIDOR"/>
    <x v="5"/>
    <n v="0"/>
  </r>
  <r>
    <x v="101"/>
    <s v="G06 150 kV ENERGIA ACTIVA SALIENTE DEL MEDIDOR"/>
    <x v="5"/>
    <n v="0"/>
  </r>
  <r>
    <x v="102"/>
    <s v="PTI G07 150 kV Energia Activa Entrante al medidor"/>
    <x v="5"/>
    <n v="1.829"/>
  </r>
  <r>
    <x v="103"/>
    <s v="PTI G07 150 kV Energia Activa Saliente del medidor"/>
    <x v="5"/>
    <n v="0"/>
  </r>
  <r>
    <x v="104"/>
    <s v="PTI G08 150 kV Energía Activa Entrante al medidor"/>
    <x v="5"/>
    <n v="0"/>
  </r>
  <r>
    <x v="105"/>
    <s v="PTI G08 150 kV Energía Activa Saliente del medidor"/>
    <x v="5"/>
    <n v="0"/>
  </r>
  <r>
    <x v="106"/>
    <s v="PTI G09 150 kV Energía Activa Entrante al medidor"/>
    <x v="5"/>
    <n v="0"/>
  </r>
  <r>
    <x v="107"/>
    <s v="PTI G09 150 kV Energía Activa Saliente del medidor"/>
    <x v="5"/>
    <n v="0"/>
  </r>
  <r>
    <x v="108"/>
    <s v="CRL RADIAL ENERGIA ACTIVA SALIENTE DEL MEDIDOR"/>
    <x v="5"/>
    <n v="2.1086"/>
  </r>
  <r>
    <x v="109"/>
    <s v="G01 Energía Activa Entrante al medidor"/>
    <x v="5"/>
    <n v="0"/>
  </r>
  <r>
    <x v="110"/>
    <s v="G01 Energía Activa Saliente del medidor"/>
    <x v="5"/>
    <n v="644.77"/>
  </r>
  <r>
    <x v="111"/>
    <s v="Nuevo Manantial 1 - 60 kV Energia Activa Entrante"/>
    <x v="5"/>
    <n v="0.19439999999999999"/>
  </r>
  <r>
    <x v="112"/>
    <s v="Nuevo Manantial 1 - 60 kV Energia Activa Saliente"/>
    <x v="5"/>
    <n v="8.8992000000000004"/>
  </r>
  <r>
    <x v="113"/>
    <s v="Nuevo Manantial 2 - Energia Activa Entrante  "/>
    <x v="5"/>
    <n v="6.5000000000000002E-2"/>
  </r>
  <r>
    <x v="114"/>
    <s v="Nuevo Manantial 2 -  Energia Activa Saliente"/>
    <x v="5"/>
    <n v="28.254000000000001"/>
  </r>
  <r>
    <x v="115"/>
    <s v="Alur-G01 30 kV, Energía Activa Entrante al Medidor"/>
    <x v="5"/>
    <n v="1E-3"/>
  </r>
  <r>
    <x v="116"/>
    <s v="Alur-G01 30 kV, Energía Activa Saliente del Medidor"/>
    <x v="5"/>
    <n v="49.296999999999997"/>
  </r>
  <r>
    <x v="117"/>
    <s v="BIO G01 30 kV Energia Activa Entrante al medidor"/>
    <x v="5"/>
    <n v="0"/>
  </r>
  <r>
    <x v="118"/>
    <s v="BIO G01 30 kV Energia Activa Saliente del medidor"/>
    <x v="5"/>
    <n v="207.0658"/>
  </r>
  <r>
    <x v="119"/>
    <s v="G01 Energia Activa Entrante"/>
    <x v="5"/>
    <n v="2.851"/>
  </r>
  <r>
    <x v="120"/>
    <s v="G01 Energia Activa Saliente"/>
    <x v="5"/>
    <n v="5.6980000000000004"/>
  </r>
  <r>
    <x v="121"/>
    <s v="Energia Activa Entrante"/>
    <x v="5"/>
    <n v="0.67800000000000005"/>
  </r>
  <r>
    <x v="122"/>
    <s v="Energia Activa Saliente"/>
    <x v="5"/>
    <n v="0"/>
  </r>
  <r>
    <x v="123"/>
    <s v="Sierra de los Caracoles 1 - 30 kV Energia Activa Entrante"/>
    <x v="5"/>
    <n v="0.25119999999999998"/>
  </r>
  <r>
    <x v="124"/>
    <s v="Sierra de los Caracoles 1 - 30 kV Energia Activa Saliente"/>
    <x v="5"/>
    <n v="114.7526"/>
  </r>
  <r>
    <x v="125"/>
    <s v="Sierra de los Caracoles 2 - 30 kV Energía Activa Entrante"/>
    <x v="5"/>
    <n v="0.23219999999999999"/>
  </r>
  <r>
    <x v="126"/>
    <s v="Sierra de los Caracoles 2 - 30 kV Energía Activa Saliente"/>
    <x v="5"/>
    <n v="91.7136"/>
  </r>
  <r>
    <x v="127"/>
    <s v="ENG G01 30 kV Energia Activa Entrante al medidor"/>
    <x v="5"/>
    <n v="2.097"/>
  </r>
  <r>
    <x v="128"/>
    <s v="ENG G01 30 kV Energia Activa Saliente del medidor"/>
    <x v="5"/>
    <n v="8.8930000000000007"/>
  </r>
  <r>
    <x v="129"/>
    <s v="FEN G01 30 kV Energia Activa Entrante al medidor"/>
    <x v="5"/>
    <n v="1.1830000000000001"/>
  </r>
  <r>
    <x v="130"/>
    <s v="FEN G01 30 kV Energia Activa Saliente del medidor"/>
    <x v="5"/>
    <n v="163.636"/>
  </r>
  <r>
    <x v="131"/>
    <s v="GAL G01 30 kV Energía Activa Entrante al medidor"/>
    <x v="5"/>
    <n v="5.8390000000000004"/>
  </r>
  <r>
    <x v="132"/>
    <s v="GAL G01 30 kV Energía Activa Saliente del medidor"/>
    <x v="5"/>
    <n v="0"/>
  </r>
  <r>
    <x v="133"/>
    <s v="KEN G01 30 kV Energía Activa Entrante al medidor"/>
    <x v="5"/>
    <n v="0"/>
  </r>
  <r>
    <x v="134"/>
    <s v="KEN G01 30 kV Energía Activa Saliente del medidor"/>
    <x v="5"/>
    <n v="155.54300000000001"/>
  </r>
  <r>
    <x v="135"/>
    <s v="Energia activa entrante"/>
    <x v="5"/>
    <n v="0.36399999999999999"/>
  </r>
  <r>
    <x v="136"/>
    <s v="Energia activa saliente"/>
    <x v="5"/>
    <n v="0"/>
  </r>
  <r>
    <x v="137"/>
    <s v="G01 Energia Activa Entrante"/>
    <x v="5"/>
    <n v="0"/>
  </r>
  <r>
    <x v="138"/>
    <s v="G01 Energia Activa Saliente"/>
    <x v="5"/>
    <n v="260.52600000000001"/>
  </r>
  <r>
    <x v="139"/>
    <s v="G01 Energia Activa Entrante"/>
    <x v="5"/>
    <n v="0"/>
  </r>
  <r>
    <x v="140"/>
    <s v="G01 Energia Activa Saliente"/>
    <x v="5"/>
    <n v="208.79400000000001"/>
  </r>
  <r>
    <x v="141"/>
    <s v="Weyerhaeuser-G01 30 kV ,Energía Activa Entrante al medidor"/>
    <x v="5"/>
    <n v="0.159"/>
  </r>
  <r>
    <x v="142"/>
    <s v="Weyerhaeuser-G01 30 kV ,Energía Activa Saliente del medidor"/>
    <x v="5"/>
    <n v="22.68"/>
  </r>
  <r>
    <x v="143"/>
    <s v="PON G01 30 kV Energía Activa Entrante al medidor"/>
    <x v="5"/>
    <n v="0.67800000000000005"/>
  </r>
  <r>
    <x v="144"/>
    <s v="PON G01 30 kV Energía Activa Saliente del medidor"/>
    <x v="5"/>
    <n v="68.296000000000006"/>
  </r>
  <r>
    <x v="146"/>
    <s v="Energia Activa Saliente"/>
    <x v="5"/>
    <n v="0"/>
  </r>
  <r>
    <x v="147"/>
    <s v="G01 Energia Activa Entrante"/>
    <x v="5"/>
    <n v="0"/>
  </r>
  <r>
    <x v="148"/>
    <s v="G01 Energia Activa Saliente"/>
    <x v="5"/>
    <n v="81.718999999999994"/>
  </r>
  <r>
    <x v="149"/>
    <s v="Agroland-G01 15 kV, Energia Activa Entrante al medidor"/>
    <x v="5"/>
    <n v="4.952"/>
  </r>
  <r>
    <x v="150"/>
    <s v="Agroland-G01 15 kV, Energia Activa Saliente del medidor"/>
    <x v="5"/>
    <n v="1.4999999999999999E-2"/>
  </r>
  <r>
    <x v="151"/>
    <s v="G01 Energía Activa Entrante al medidor"/>
    <x v="5"/>
    <n v="0"/>
  </r>
  <r>
    <x v="152"/>
    <s v="G01 Energía Activa Saliente del medidor"/>
    <x v="5"/>
    <n v="4.4560000000000004"/>
  </r>
  <r>
    <x v="153"/>
    <s v="Energia Activa Saliente"/>
    <x v="5"/>
    <n v="4.4390000000000001"/>
  </r>
  <r>
    <x v="154"/>
    <s v="TR1 150 kV ENERGIA ACTIVA ENTRANTE AL MEDIDOR"/>
    <x v="5"/>
    <n v="0"/>
  </r>
  <r>
    <x v="155"/>
    <s v="TR1 150 kV ENERGIA ACTIVA SALIENTE DEL MEDIDOR"/>
    <x v="5"/>
    <n v="5.1508000000000003"/>
  </r>
  <r>
    <x v="156"/>
    <s v="TR2 230 kV ENERGIA ACTIVA ENTRANTE AL MEDIDOR"/>
    <x v="5"/>
    <n v="0"/>
  </r>
  <r>
    <x v="157"/>
    <s v="TR2 230 kV ENERGIA ACTIVA SALIENTE DEL MEDIDOR"/>
    <x v="5"/>
    <n v="0"/>
  </r>
  <r>
    <x v="0"/>
    <s v="TR1 132 kV ENERGIA ACTIVA ENTRANTE"/>
    <x v="6"/>
    <n v="0"/>
  </r>
  <r>
    <x v="1"/>
    <s v="TR1 132 kV ENERGIA ACTIVA SALIENTE"/>
    <x v="6"/>
    <n v="1628.6027999999999"/>
  </r>
  <r>
    <x v="2"/>
    <s v="CE5 TR2 132 kV ENERGIA ACTIVA ENTRANTE"/>
    <x v="6"/>
    <n v="0"/>
  </r>
  <r>
    <x v="3"/>
    <s v="CE5 TR2 132 kV ENERGIA ACTIVA SALIENTE"/>
    <x v="6"/>
    <n v="1672.3746000000001"/>
  </r>
  <r>
    <x v="4"/>
    <s v="CE5 BE5 500 kV Energia Activa Entrante"/>
    <x v="6"/>
    <n v="0"/>
  </r>
  <r>
    <x v="5"/>
    <s v="CE5 BE5 500 kV Energia Activa Saliente"/>
    <x v="6"/>
    <n v="11369.1288"/>
  </r>
  <r>
    <x v="6"/>
    <s v="CE5 500 kV ENERGIA ACTIVA ENTRANTE"/>
    <x v="6"/>
    <n v="0"/>
  </r>
  <r>
    <x v="7"/>
    <s v="CE5 500 kV ENERGIA ACTIVA SALIENTE"/>
    <x v="6"/>
    <n v="14945.5"/>
  </r>
  <r>
    <x v="8"/>
    <s v="CE5 MR5 500 kV Energia Activa Entrante"/>
    <x v="6"/>
    <n v="13738.648800000001"/>
  </r>
  <r>
    <x v="9"/>
    <s v="CE5 MR5 500 kV Energia Activa Saliente"/>
    <x v="6"/>
    <n v="43.4178"/>
  </r>
  <r>
    <x v="10"/>
    <s v="G01  15 Kv  ENERGIA ACTIVA ENTRANTE AL MEDIDOR"/>
    <x v="6"/>
    <n v="0"/>
  </r>
  <r>
    <x v="11"/>
    <s v="G01  15 Kv  ENERGIA ACTIVA SALIENTE DEL MEDIDOR"/>
    <x v="6"/>
    <n v="2621.3625000000002"/>
  </r>
  <r>
    <x v="12"/>
    <s v="G02  15 Kv  ENERGIA ACTIVA ENTRANTE AL MEDIDOR"/>
    <x v="6"/>
    <n v="0"/>
  </r>
  <r>
    <x v="13"/>
    <s v="G02  15 Kv  ENERGIA ACTIVA SALIENTE DEL MEDIDOR"/>
    <x v="6"/>
    <n v="2620.1808000000001"/>
  </r>
  <r>
    <x v="14"/>
    <s v="G03  15 Kv  ENERGIA ACTIVA ENTRANTE AL MEDIDOR"/>
    <x v="6"/>
    <n v="0"/>
  </r>
  <r>
    <x v="15"/>
    <s v="G03  15 Kv  ENERGIA ACTIVA SALIENTE DEL MEDIDOR"/>
    <x v="6"/>
    <n v="2637.8442"/>
  </r>
  <r>
    <x v="16"/>
    <s v="TR2 500 kV ENERGIA ACTIVA ENTRANTE AL MEDIDOR"/>
    <x v="6"/>
    <n v="0"/>
  </r>
  <r>
    <x v="17"/>
    <s v="TR2 500 kV ENERGIA ACTIVA SALIENTE DEL MEDIDOR"/>
    <x v="6"/>
    <n v="1673.3489"/>
  </r>
  <r>
    <x v="18"/>
    <s v="TR1 132 kV ENERGIA ACTIVA ENTRANTE AL MEDIDOR"/>
    <x v="6"/>
    <n v="0"/>
  </r>
  <r>
    <x v="19"/>
    <s v="TR1 132 kV ENERGIA ACTIVA SALIENTE DEL MEDIDOR"/>
    <x v="6"/>
    <n v="1637.1035999999999"/>
  </r>
  <r>
    <x v="20"/>
    <s v="SA5 500 kV ENERGIA ACTIVA ENTRANTE AL MEDIDOR"/>
    <x v="6"/>
    <n v="14025.5"/>
  </r>
  <r>
    <x v="21"/>
    <s v="SA5 500 kV ENERGIA ACTIVA SALIENTE DEL MEDIDOR"/>
    <x v="6"/>
    <n v="0"/>
  </r>
  <r>
    <x v="22"/>
    <s v="SA5 500 kV ENERGIA ACTIVA ENTRANTE AL MEDIDOR"/>
    <x v="6"/>
    <n v="0"/>
  </r>
  <r>
    <x v="23"/>
    <s v="SA5 500 kV ENERGIA ACTIVA SALIENTE DEL MEDIDOR"/>
    <x v="6"/>
    <n v="11854"/>
  </r>
  <r>
    <x v="24"/>
    <s v="TR1 150 kV ENERGIA ACTIVA ENTRANTE AL MEDIDOR"/>
    <x v="6"/>
    <n v="0"/>
  </r>
  <r>
    <x v="25"/>
    <s v="TR1 150 kV ENERGIA ACTIVA SALIENTE DEL MEDIDOR"/>
    <x v="6"/>
    <n v="462.08249999999998"/>
  </r>
  <r>
    <x v="26"/>
    <s v="SJ5 500 kV ENERGIA ACTIVA ENTRANTE AL MEDIDOR"/>
    <x v="6"/>
    <n v="0"/>
  </r>
  <r>
    <x v="27"/>
    <s v="SJ5 500 kV ENERGIA ACTIVA SALIENTE DEL MEDIDOR"/>
    <x v="6"/>
    <n v="4380.125"/>
  </r>
  <r>
    <x v="28"/>
    <s v="SJ5 500 kV ENERGIA ACTIVA ENTRANTE AL MEDIDOR"/>
    <x v="6"/>
    <n v="0"/>
  </r>
  <r>
    <x v="29"/>
    <s v="SJ5 500 kV ENERGIA ACTIVA SALIENTE DEL MEDIDOR"/>
    <x v="6"/>
    <n v="4185.25"/>
  </r>
  <r>
    <x v="30"/>
    <s v="TR1 150 kV ENERGIA ACTIVA ENTRANTE AL MEDIDOR"/>
    <x v="6"/>
    <n v="0"/>
  </r>
  <r>
    <x v="31"/>
    <s v="TR1 150 kV ENERGIA ACTIVA SALIENTE DEL MEDIDOR"/>
    <x v="6"/>
    <n v="1572.69"/>
  </r>
  <r>
    <x v="32"/>
    <s v="G01 Energia Activa Entrante"/>
    <x v="6"/>
    <n v="5.2999999999999999E-2"/>
  </r>
  <r>
    <x v="33"/>
    <s v="G01 Energia Activa Saliente"/>
    <x v="6"/>
    <n v="2.5760000000000001"/>
  </r>
  <r>
    <x v="34"/>
    <s v="UPM TR1 150 kV Energia Activa Entrante al medidor"/>
    <x v="6"/>
    <n v="0"/>
  </r>
  <r>
    <x v="35"/>
    <s v="UPM TR1 150 kV Energia Activa Saliente del medidor"/>
    <x v="6"/>
    <n v="441.1524"/>
  </r>
  <r>
    <x v="36"/>
    <s v="G01 150 kV ENERGIA ACTIVA ENTRANTE AL MEDIDOR"/>
    <x v="6"/>
    <n v="0"/>
  </r>
  <r>
    <x v="37"/>
    <s v="G01 150 kV ENERGIA ACTIVA SALIENTE DEL MEDIDOR"/>
    <x v="6"/>
    <n v="597.17420000000004"/>
  </r>
  <r>
    <x v="38"/>
    <s v="G02 150 kV ENERGIA ACTIVA ENTRANTE AL MEDIDOR"/>
    <x v="6"/>
    <n v="0"/>
  </r>
  <r>
    <x v="39"/>
    <s v="G02 150 kV ENERGIA ACTIVA SALIENTE DEL MEDIDOR"/>
    <x v="6"/>
    <n v="806.84299999999996"/>
  </r>
  <r>
    <x v="40"/>
    <s v="G03 150 kV ENERGIA ACTIVA ENTRANTE AL MEDIDOR"/>
    <x v="6"/>
    <n v="0"/>
  </r>
  <r>
    <x v="41"/>
    <s v="G03 150 kV ENERGIA ACTIVA SALIENTE DEL MEDIDOR"/>
    <x v="6"/>
    <n v="798.33860000000004"/>
  </r>
  <r>
    <x v="42"/>
    <s v="G05  150 Kv  ENERGIA ACTIVA ENTRANTE AL MEDIDOR"/>
    <x v="6"/>
    <n v="0"/>
  </r>
  <r>
    <x v="43"/>
    <s v="G05  150 Kv  ENERGIA ACTIVA SALIENTE DEL MEDIDOR"/>
    <x v="6"/>
    <n v="0"/>
  </r>
  <r>
    <x v="44"/>
    <s v="G06  150 Kv  ENERGIA ACTIVA ENTRANTE AL MEDIDOR"/>
    <x v="6"/>
    <n v="0"/>
  </r>
  <r>
    <x v="45"/>
    <s v="G06  150 Kv  ENERGIA ACTIVA SALIENTE DEL MEDIDOR"/>
    <x v="6"/>
    <n v="0"/>
  </r>
  <r>
    <x v="46"/>
    <s v="G07 150 kV Energia Activa Entrante al medidor"/>
    <x v="6"/>
    <n v="7.1550000000000002"/>
  </r>
  <r>
    <x v="47"/>
    <s v="G07 150 kV Energia Activa Saliente del medidor"/>
    <x v="6"/>
    <n v="194.232"/>
  </r>
  <r>
    <x v="48"/>
    <s v="G03  30 Kv  ENERGIA ACTIVA ENTRANTE AL MEDIDOR"/>
    <x v="6"/>
    <n v="0"/>
  </r>
  <r>
    <x v="49"/>
    <s v="G03  30 Kv  ENERGIA ACTIVA SALIENTE DEL MEDIDOR"/>
    <x v="6"/>
    <n v="0"/>
  </r>
  <r>
    <x v="50"/>
    <s v="G04  30 Kv  ENERGIA ACTIVA ENTRANTE AL MEDIDOR"/>
    <x v="6"/>
    <n v="3.7755000000000001"/>
  </r>
  <r>
    <x v="51"/>
    <s v="G04  30 Kv  ENERGIA ACTIVA SALIENTE DEL MEDIDOR"/>
    <x v="6"/>
    <n v="0"/>
  </r>
  <r>
    <x v="52"/>
    <s v="G01 150 kV ENERGIA ACTIVA ENTRANTE AL MEDIDOR"/>
    <x v="6"/>
    <n v="0"/>
  </r>
  <r>
    <x v="53"/>
    <s v="G01 150 kV ENERGIA ACTIVA SALIENTE DEL MEDIDOR"/>
    <x v="6"/>
    <n v="846.80039999999997"/>
  </r>
  <r>
    <x v="54"/>
    <s v="G02 150 kV ENERGIA ACTIVA ENTRANTE AL MEDIDOR"/>
    <x v="6"/>
    <n v="0"/>
  </r>
  <r>
    <x v="55"/>
    <s v="G02 150 kV ENERGIA ACTIVA SALIENTE DEL MEDIDOR"/>
    <x v="6"/>
    <n v="837.8904"/>
  </r>
  <r>
    <x v="56"/>
    <s v="G03 150 kV ENERGIA ACTIVA ENTRANTE AL MEDIDOR"/>
    <x v="6"/>
    <n v="0"/>
  </r>
  <r>
    <x v="57"/>
    <s v="G03 150 kV ENERGIA ACTIVA SALIENTE DEL MEDIDOR"/>
    <x v="6"/>
    <n v="831.51959999999997"/>
  </r>
  <r>
    <x v="58"/>
    <s v="G04 150 kV ENERGIA ACTIVA ENTRANTE AL MEDIDOR"/>
    <x v="6"/>
    <n v="0"/>
  </r>
  <r>
    <x v="59"/>
    <s v="G04 150 kV ENERGIA ACTIVA SALIENTE DEL MEDIDOR"/>
    <x v="6"/>
    <n v="827.90160000000003"/>
  </r>
  <r>
    <x v="60"/>
    <s v="G01  150 Kv  ENERGIA ACTIVA ENTRANTE AL MEDIDOR"/>
    <x v="6"/>
    <n v="0"/>
  </r>
  <r>
    <x v="61"/>
    <s v="G01  150 Kv  ENERGIA ACTIVA SALIENTE DEL MEDIDOR"/>
    <x v="6"/>
    <n v="0"/>
  </r>
  <r>
    <x v="62"/>
    <s v="G02  150 Kv  ENERGIA ACTIVA ENTRANTE AL MEDIDOR"/>
    <x v="6"/>
    <n v="40.620600000000003"/>
  </r>
  <r>
    <x v="63"/>
    <s v="G02  150 Kv  ENERGIA ACTIVA SALIENTE DEL MEDIDOR"/>
    <x v="6"/>
    <n v="0"/>
  </r>
  <r>
    <x v="64"/>
    <s v="CTR G03 150 kV Energía Activa Entrante al medidor"/>
    <x v="6"/>
    <n v="2.0529999999999999"/>
  </r>
  <r>
    <x v="65"/>
    <s v="CTR G03 150 kV Energía Activa Saliente del medidor"/>
    <x v="6"/>
    <n v="0"/>
  </r>
  <r>
    <x v="66"/>
    <s v="G01 Energía Activa Entrante al medidor"/>
    <x v="6"/>
    <n v="6.0000000000000001E-3"/>
  </r>
  <r>
    <x v="67"/>
    <s v="G01 Energía Activa Saliente del medidor"/>
    <x v="6"/>
    <n v="87.84"/>
  </r>
  <r>
    <x v="68"/>
    <s v="G01 Energía Activa Entrante al medidor"/>
    <x v="6"/>
    <n v="2.2799999999999998"/>
  </r>
  <r>
    <x v="69"/>
    <s v="G01 Energía Activa Saliente del medidor"/>
    <x v="6"/>
    <n v="53.76"/>
  </r>
  <r>
    <x v="70"/>
    <s v="G01 Energía Activa Entrante al medidor"/>
    <x v="6"/>
    <n v="1.3"/>
  </r>
  <r>
    <x v="71"/>
    <s v="G01 Energía Activa Saliente del medidor"/>
    <x v="6"/>
    <n v="82.8"/>
  </r>
  <r>
    <x v="72"/>
    <s v="G01 30 kV ENERGIA ACTIVA ENTRANTE AL MEDIDOR"/>
    <x v="6"/>
    <n v="0"/>
  </r>
  <r>
    <x v="73"/>
    <s v="G01 30 kV ENERGIA ACTIVA SALIENTE DEL MEDIDOR"/>
    <x v="6"/>
    <n v="0"/>
  </r>
  <r>
    <x v="74"/>
    <s v="Montevideo A Motores G01 Energia Activa Entrante"/>
    <x v="6"/>
    <n v="0.66700000000000004"/>
  </r>
  <r>
    <x v="75"/>
    <s v="Montevideo A Motores G01 Energia Activa Saliente"/>
    <x v="6"/>
    <n v="0"/>
  </r>
  <r>
    <x v="76"/>
    <s v="Montevideo A Motores G02 Energia Activa Entrante"/>
    <x v="6"/>
    <n v="9.9000000000000005E-2"/>
  </r>
  <r>
    <x v="77"/>
    <s v="Montevideo A Motores G02 Energia Activa Saliente"/>
    <x v="6"/>
    <n v="0"/>
  </r>
  <r>
    <x v="78"/>
    <s v="Montevideo B Motores G01 6.3 kV Energia Activa Entrante"/>
    <x v="6"/>
    <n v="0.35099999999999998"/>
  </r>
  <r>
    <x v="79"/>
    <s v="Montevideo B Motores G01 6.3 kV Energia Activa Saliente"/>
    <x v="6"/>
    <n v="9.1999999999999998E-2"/>
  </r>
  <r>
    <x v="80"/>
    <s v="Montevideo B Motores G02 6.3 kV Energia Activa Entrante"/>
    <x v="6"/>
    <n v="0.124"/>
  </r>
  <r>
    <x v="81"/>
    <s v="Montevideo B Motores G02 6.3 kV Energia Activa Saliente"/>
    <x v="6"/>
    <n v="0"/>
  </r>
  <r>
    <x v="82"/>
    <s v="Punta Pereira G01 Energia Activa Entrante"/>
    <x v="6"/>
    <n v="0.95530000000000004"/>
  </r>
  <r>
    <x v="83"/>
    <s v="Punta Pereira G01 Energia Activa Saliente"/>
    <x v="6"/>
    <n v="861.00609999999995"/>
  </r>
  <r>
    <x v="84"/>
    <s v="Palmatir G01 Energia Activa Entrante"/>
    <x v="6"/>
    <n v="0.98299999999999998"/>
  </r>
  <r>
    <x v="85"/>
    <s v="Palmatir G01 Energia Activa Saliente"/>
    <x v="6"/>
    <n v="53.744"/>
  </r>
  <r>
    <x v="86"/>
    <s v="PAY 150 kV ENERGIA ACTIVA ENTRANTE AL MEDIDOR"/>
    <x v="6"/>
    <n v="0"/>
  </r>
  <r>
    <x v="87"/>
    <s v="PAY 150 kV ENERGIA ACTIVA SALIENTE DEL MEDIDOR"/>
    <x v="6"/>
    <n v="0"/>
  </r>
  <r>
    <x v="88"/>
    <s v="G01 Energía Activa Entrante al medidor"/>
    <x v="6"/>
    <n v="0.53700000000000003"/>
  </r>
  <r>
    <x v="89"/>
    <s v="G01 Energía Activa Saliente del medidor"/>
    <x v="6"/>
    <n v="82.992999999999995"/>
  </r>
  <r>
    <x v="90"/>
    <s v="G01 150 kV ENERGIA ACTIVA ENTRANTE AL MEDIDOR"/>
    <x v="6"/>
    <n v="0"/>
  </r>
  <r>
    <x v="91"/>
    <s v="G01 150 kV ENERGIA ACTIVA SALIENTE DEL MEDIDOR P"/>
    <x v="6"/>
    <n v="83.374799999999993"/>
  </r>
  <r>
    <x v="92"/>
    <s v="G02 150 kV ENERGIA ACTIVA ENTRANTE AL MEDIDOR"/>
    <x v="6"/>
    <n v="4.6460999999999997"/>
  </r>
  <r>
    <x v="93"/>
    <s v="G02 150 kV ENERGIA ACTIVA SALIENTE DEL MEDIDOR"/>
    <x v="6"/>
    <n v="83.797600000000003"/>
  </r>
  <r>
    <x v="94"/>
    <s v="G03 150 kV ENERGIA ACTIVA ENTRANTE AL MEDIDOR"/>
    <x v="6"/>
    <n v="3.2963"/>
  </r>
  <r>
    <x v="95"/>
    <s v="G03 150 kV ENERGIA ACTIVA SALIENTE DEL MEDIDOR"/>
    <x v="6"/>
    <n v="63.247399999999999"/>
  </r>
  <r>
    <x v="96"/>
    <s v="G04 150 kV ENERGIA ACTIVA ENTRANTE AL MEDIDOR"/>
    <x v="6"/>
    <n v="3.8800000000000001E-2"/>
  </r>
  <r>
    <x v="97"/>
    <s v="G04 150 kV ENERGIA ACTIVA SALIENTE DEL MEDIDOR"/>
    <x v="6"/>
    <n v="0"/>
  </r>
  <r>
    <x v="98"/>
    <s v="G05 150 kV ENERGIA ACTIVA ENTRANTE AL MEDIDOR"/>
    <x v="6"/>
    <n v="3.3115000000000001"/>
  </r>
  <r>
    <x v="99"/>
    <s v="G05 150 kV ENERGIA ACTIVA SALIENTE DEL MEDIDOR"/>
    <x v="6"/>
    <n v="54.067"/>
  </r>
  <r>
    <x v="100"/>
    <s v="G06 150 kV ENERGIA ACTIVA ENTRANTE AL MEDIDOR"/>
    <x v="6"/>
    <n v="2.1000000000000001E-2"/>
  </r>
  <r>
    <x v="101"/>
    <s v="G06 150 kV ENERGIA ACTIVA SALIENTE DEL MEDIDOR"/>
    <x v="6"/>
    <n v="0"/>
  </r>
  <r>
    <x v="102"/>
    <s v="PTI G07 150 kV Energia Activa Entrante al medidor"/>
    <x v="6"/>
    <n v="1.8680000000000001"/>
  </r>
  <r>
    <x v="103"/>
    <s v="PTI G07 150 kV Energia Activa Saliente del medidor"/>
    <x v="6"/>
    <n v="0"/>
  </r>
  <r>
    <x v="104"/>
    <s v="PTI G08 150 kV Energía Activa Entrante al medidor"/>
    <x v="6"/>
    <n v="0"/>
  </r>
  <r>
    <x v="105"/>
    <s v="PTI G08 150 kV Energía Activa Saliente del medidor"/>
    <x v="6"/>
    <n v="0"/>
  </r>
  <r>
    <x v="106"/>
    <s v="PTI G09 150 kV Energía Activa Entrante al medidor"/>
    <x v="6"/>
    <n v="0"/>
  </r>
  <r>
    <x v="107"/>
    <s v="PTI G09 150 kV Energía Activa Saliente del medidor"/>
    <x v="6"/>
    <n v="0"/>
  </r>
  <r>
    <x v="108"/>
    <s v="CRL RADIAL ENERGIA ACTIVA SALIENTE DEL MEDIDOR"/>
    <x v="6"/>
    <n v="2.1488"/>
  </r>
  <r>
    <x v="109"/>
    <s v="G01 Energía Activa Entrante al medidor"/>
    <x v="6"/>
    <n v="0.1"/>
  </r>
  <r>
    <x v="110"/>
    <s v="G01 Energía Activa Saliente del medidor"/>
    <x v="6"/>
    <n v="158.86000000000001"/>
  </r>
  <r>
    <x v="111"/>
    <s v="Nuevo Manantial 1 - 60 kV Energia Activa Entrante"/>
    <x v="6"/>
    <n v="1.0691999999999999"/>
  </r>
  <r>
    <x v="112"/>
    <s v="Nuevo Manantial 1 - 60 kV Energia Activa Saliente"/>
    <x v="6"/>
    <n v="1.4688000000000001"/>
  </r>
  <r>
    <x v="113"/>
    <s v="Nuevo Manantial 2 - Energia Activa Entrante  "/>
    <x v="6"/>
    <n v="0.312"/>
  </r>
  <r>
    <x v="114"/>
    <s v="Nuevo Manantial 2 -  Energia Activa Saliente"/>
    <x v="6"/>
    <n v="2.641"/>
  </r>
  <r>
    <x v="115"/>
    <s v="Alur-G01 30 kV, Energía Activa Entrante al Medidor"/>
    <x v="6"/>
    <n v="1.5920000000000001"/>
  </r>
  <r>
    <x v="116"/>
    <s v="Alur-G01 30 kV, Energía Activa Saliente del Medidor"/>
    <x v="6"/>
    <n v="46.503"/>
  </r>
  <r>
    <x v="117"/>
    <s v="BIO G01 30 kV Energia Activa Entrante al medidor"/>
    <x v="6"/>
    <n v="0.19700000000000001"/>
  </r>
  <r>
    <x v="118"/>
    <s v="BIO G01 30 kV Energia Activa Saliente del medidor"/>
    <x v="6"/>
    <n v="194.2406"/>
  </r>
  <r>
    <x v="119"/>
    <s v="G01 Energia Activa Entrante"/>
    <x v="6"/>
    <n v="9.5169999999999995"/>
  </r>
  <r>
    <x v="120"/>
    <s v="G01 Energia Activa Saliente"/>
    <x v="6"/>
    <n v="0.14299999999999999"/>
  </r>
  <r>
    <x v="121"/>
    <s v="Energia Activa Entrante"/>
    <x v="6"/>
    <n v="0.66600000000000004"/>
  </r>
  <r>
    <x v="122"/>
    <s v="Energia Activa Saliente"/>
    <x v="6"/>
    <n v="0"/>
  </r>
  <r>
    <x v="123"/>
    <s v="Sierra de los Caracoles 1 - 30 kV Energia Activa Entrante"/>
    <x v="6"/>
    <n v="0.15379999999999999"/>
  </r>
  <r>
    <x v="124"/>
    <s v="Sierra de los Caracoles 1 - 30 kV Energia Activa Saliente"/>
    <x v="6"/>
    <n v="38.348199999999999"/>
  </r>
  <r>
    <x v="125"/>
    <s v="Sierra de los Caracoles 2 - 30 kV Energía Activa Entrante"/>
    <x v="6"/>
    <n v="0.18640000000000001"/>
  </r>
  <r>
    <x v="126"/>
    <s v="Sierra de los Caracoles 2 - 30 kV Energía Activa Saliente"/>
    <x v="6"/>
    <n v="23.525200000000002"/>
  </r>
  <r>
    <x v="127"/>
    <s v="ENG G01 30 kV Energia Activa Entrante al medidor"/>
    <x v="6"/>
    <n v="8.7430000000000003"/>
  </r>
  <r>
    <x v="128"/>
    <s v="ENG G01 30 kV Energia Activa Saliente del medidor"/>
    <x v="6"/>
    <n v="0.29499999999999998"/>
  </r>
  <r>
    <x v="129"/>
    <s v="FEN G01 30 kV Energia Activa Entrante al medidor"/>
    <x v="6"/>
    <n v="0"/>
  </r>
  <r>
    <x v="130"/>
    <s v="FEN G01 30 kV Energia Activa Saliente del medidor"/>
    <x v="6"/>
    <n v="208.08600000000001"/>
  </r>
  <r>
    <x v="131"/>
    <s v="GAL G01 30 kV Energía Activa Entrante al medidor"/>
    <x v="6"/>
    <n v="1.7609999999999999"/>
  </r>
  <r>
    <x v="132"/>
    <s v="GAL G01 30 kV Energía Activa Saliente del medidor"/>
    <x v="6"/>
    <n v="205.48"/>
  </r>
  <r>
    <x v="133"/>
    <s v="KEN G01 30 kV Energía Activa Entrante al medidor"/>
    <x v="6"/>
    <n v="0.77900000000000003"/>
  </r>
  <r>
    <x v="134"/>
    <s v="KEN G01 30 kV Energía Activa Saliente del medidor"/>
    <x v="6"/>
    <n v="46.694000000000003"/>
  </r>
  <r>
    <x v="135"/>
    <s v="Energia activa entrante"/>
    <x v="6"/>
    <n v="0.39700000000000002"/>
  </r>
  <r>
    <x v="136"/>
    <s v="Energia activa saliente"/>
    <x v="6"/>
    <n v="0"/>
  </r>
  <r>
    <x v="137"/>
    <s v="G01 Energia Activa Entrante"/>
    <x v="6"/>
    <n v="4.0000000000000001E-3"/>
  </r>
  <r>
    <x v="138"/>
    <s v="G01 Energia Activa Saliente"/>
    <x v="6"/>
    <n v="18.611000000000001"/>
  </r>
  <r>
    <x v="139"/>
    <s v="G01 Energia Activa Entrante"/>
    <x v="6"/>
    <n v="0.35199999999999998"/>
  </r>
  <r>
    <x v="140"/>
    <s v="G01 Energia Activa Saliente"/>
    <x v="6"/>
    <n v="16.257999999999999"/>
  </r>
  <r>
    <x v="141"/>
    <s v="Weyerhaeuser-G01 30 kV ,Energía Activa Entrante al medidor"/>
    <x v="6"/>
    <n v="5.31"/>
  </r>
  <r>
    <x v="142"/>
    <s v="Weyerhaeuser-G01 30 kV ,Energía Activa Saliente del medidor"/>
    <x v="6"/>
    <n v="36.143000000000001"/>
  </r>
  <r>
    <x v="143"/>
    <s v="PON G01 30 kV Energía Activa Entrante al medidor"/>
    <x v="6"/>
    <n v="3.6139999999999999"/>
  </r>
  <r>
    <x v="144"/>
    <s v="PON G01 30 kV Energía Activa Saliente del medidor"/>
    <x v="6"/>
    <n v="62.2"/>
  </r>
  <r>
    <x v="146"/>
    <s v="Energia Activa Saliente"/>
    <x v="6"/>
    <n v="0"/>
  </r>
  <r>
    <x v="147"/>
    <s v="G01 Energia Activa Entrante"/>
    <x v="6"/>
    <n v="1.7999999999999999E-2"/>
  </r>
  <r>
    <x v="148"/>
    <s v="G01 Energia Activa Saliente"/>
    <x v="6"/>
    <n v="36.957999999999998"/>
  </r>
  <r>
    <x v="149"/>
    <s v="Agroland-G01 15 kV, Energia Activa Entrante al medidor"/>
    <x v="6"/>
    <n v="5.8029999999999999"/>
  </r>
  <r>
    <x v="150"/>
    <s v="Agroland-G01 15 kV, Energia Activa Saliente del medidor"/>
    <x v="6"/>
    <n v="0"/>
  </r>
  <r>
    <x v="151"/>
    <s v="G01 Energía Activa Entrante al medidor"/>
    <x v="6"/>
    <n v="0"/>
  </r>
  <r>
    <x v="152"/>
    <s v="G01 Energía Activa Saliente del medidor"/>
    <x v="6"/>
    <n v="5.1589999999999998"/>
  </r>
  <r>
    <x v="153"/>
    <s v="Energia Activa Saliente"/>
    <x v="6"/>
    <n v="3.2240000000000002"/>
  </r>
  <r>
    <x v="154"/>
    <s v="TR1 150 kV ENERGIA ACTIVA ENTRANTE AL MEDIDOR"/>
    <x v="6"/>
    <n v="0"/>
  </r>
  <r>
    <x v="155"/>
    <s v="TR1 150 kV ENERGIA ACTIVA SALIENTE DEL MEDIDOR"/>
    <x v="6"/>
    <n v="5.5035999999999996"/>
  </r>
  <r>
    <x v="156"/>
    <s v="TR2 230 kV ENERGIA ACTIVA ENTRANTE AL MEDIDOR"/>
    <x v="6"/>
    <n v="0"/>
  </r>
  <r>
    <x v="157"/>
    <s v="TR2 230 kV ENERGIA ACTIVA SALIENTE DEL MEDIDOR"/>
    <x v="6"/>
    <n v="0"/>
  </r>
  <r>
    <x v="0"/>
    <s v="TR1 132 kV ENERGIA ACTIVA ENTRANTE"/>
    <x v="7"/>
    <n v="0"/>
  </r>
  <r>
    <x v="1"/>
    <s v="TR1 132 kV ENERGIA ACTIVA SALIENTE"/>
    <x v="7"/>
    <n v="1639.836"/>
  </r>
  <r>
    <x v="2"/>
    <s v="CE5 TR2 132 kV ENERGIA ACTIVA ENTRANTE"/>
    <x v="7"/>
    <n v="0"/>
  </r>
  <r>
    <x v="3"/>
    <s v="CE5 TR2 132 kV ENERGIA ACTIVA SALIENTE"/>
    <x v="7"/>
    <n v="1692.7209"/>
  </r>
  <r>
    <x v="4"/>
    <s v="CE5 BE5 500 kV Energia Activa Entrante"/>
    <x v="7"/>
    <n v="0"/>
  </r>
  <r>
    <x v="5"/>
    <s v="CE5 BE5 500 kV Energia Activa Saliente"/>
    <x v="7"/>
    <n v="10765.1461"/>
  </r>
  <r>
    <x v="6"/>
    <s v="CE5 500 kV ENERGIA ACTIVA ENTRANTE"/>
    <x v="7"/>
    <n v="0"/>
  </r>
  <r>
    <x v="7"/>
    <s v="CE5 500 kV ENERGIA ACTIVA SALIENTE"/>
    <x v="7"/>
    <n v="14498.375"/>
  </r>
  <r>
    <x v="8"/>
    <s v="CE5 MR5 500 kV Energia Activa Entrante"/>
    <x v="7"/>
    <n v="13453.2446"/>
  </r>
  <r>
    <x v="9"/>
    <s v="CE5 MR5 500 kV Energia Activa Saliente"/>
    <x v="7"/>
    <n v="0"/>
  </r>
  <r>
    <x v="10"/>
    <s v="G01  15 Kv  ENERGIA ACTIVA ENTRANTE AL MEDIDOR"/>
    <x v="7"/>
    <n v="0"/>
  </r>
  <r>
    <x v="11"/>
    <s v="G01  15 Kv  ENERGIA ACTIVA SALIENTE DEL MEDIDOR"/>
    <x v="7"/>
    <n v="2621.1374999999998"/>
  </r>
  <r>
    <x v="12"/>
    <s v="G02  15 Kv  ENERGIA ACTIVA ENTRANTE AL MEDIDOR"/>
    <x v="7"/>
    <n v="0"/>
  </r>
  <r>
    <x v="13"/>
    <s v="G02  15 Kv  ENERGIA ACTIVA SALIENTE DEL MEDIDOR"/>
    <x v="7"/>
    <n v="2620.0124999999998"/>
  </r>
  <r>
    <x v="14"/>
    <s v="G03  15 Kv  ENERGIA ACTIVA ENTRANTE AL MEDIDOR"/>
    <x v="7"/>
    <n v="0"/>
  </r>
  <r>
    <x v="15"/>
    <s v="G03  15 Kv  ENERGIA ACTIVA SALIENTE DEL MEDIDOR"/>
    <x v="7"/>
    <n v="2637.0558000000001"/>
  </r>
  <r>
    <x v="16"/>
    <s v="TR2 500 kV ENERGIA ACTIVA ENTRANTE AL MEDIDOR"/>
    <x v="7"/>
    <n v="0"/>
  </r>
  <r>
    <x v="17"/>
    <s v="TR2 500 kV ENERGIA ACTIVA SALIENTE DEL MEDIDOR"/>
    <x v="7"/>
    <n v="1770.7528"/>
  </r>
  <r>
    <x v="18"/>
    <s v="TR1 132 kV ENERGIA ACTIVA ENTRANTE AL MEDIDOR"/>
    <x v="7"/>
    <n v="0"/>
  </r>
  <r>
    <x v="19"/>
    <s v="TR1 132 kV ENERGIA ACTIVA SALIENTE DEL MEDIDOR"/>
    <x v="7"/>
    <n v="1725.2267999999999"/>
  </r>
  <r>
    <x v="20"/>
    <s v="SA5 500 kV ENERGIA ACTIVA ENTRANTE AL MEDIDOR"/>
    <x v="7"/>
    <n v="11574.5"/>
  </r>
  <r>
    <x v="21"/>
    <s v="SA5 500 kV ENERGIA ACTIVA SALIENTE DEL MEDIDOR"/>
    <x v="7"/>
    <n v="0"/>
  </r>
  <r>
    <x v="22"/>
    <s v="SA5 500 kV ENERGIA ACTIVA ENTRANTE AL MEDIDOR"/>
    <x v="7"/>
    <n v="0"/>
  </r>
  <r>
    <x v="23"/>
    <s v="SA5 500 kV ENERGIA ACTIVA SALIENTE DEL MEDIDOR"/>
    <x v="7"/>
    <n v="12340.875"/>
  </r>
  <r>
    <x v="24"/>
    <s v="TR1 150 kV ENERGIA ACTIVA ENTRANTE AL MEDIDOR"/>
    <x v="7"/>
    <n v="4.5449999999999999"/>
  </r>
  <r>
    <x v="25"/>
    <s v="TR1 150 kV ENERGIA ACTIVA SALIENTE DEL MEDIDOR"/>
    <x v="7"/>
    <n v="356.77499999999998"/>
  </r>
  <r>
    <x v="26"/>
    <s v="SJ5 500 kV ENERGIA ACTIVA ENTRANTE AL MEDIDOR"/>
    <x v="7"/>
    <n v="0"/>
  </r>
  <r>
    <x v="27"/>
    <s v="SJ5 500 kV ENERGIA ACTIVA SALIENTE DEL MEDIDOR"/>
    <x v="7"/>
    <n v="3867.125"/>
  </r>
  <r>
    <x v="28"/>
    <s v="SJ5 500 kV ENERGIA ACTIVA ENTRANTE AL MEDIDOR"/>
    <x v="7"/>
    <n v="0"/>
  </r>
  <r>
    <x v="29"/>
    <s v="SJ5 500 kV ENERGIA ACTIVA SALIENTE DEL MEDIDOR"/>
    <x v="7"/>
    <n v="3689.6875"/>
  </r>
  <r>
    <x v="30"/>
    <s v="TR1 150 kV ENERGIA ACTIVA ENTRANTE AL MEDIDOR"/>
    <x v="7"/>
    <n v="0"/>
  </r>
  <r>
    <x v="31"/>
    <s v="TR1 150 kV ENERGIA ACTIVA SALIENTE DEL MEDIDOR"/>
    <x v="7"/>
    <n v="1108.4849999999999"/>
  </r>
  <r>
    <x v="32"/>
    <s v="G01 Energia Activa Entrante"/>
    <x v="7"/>
    <n v="5.3999999999999999E-2"/>
  </r>
  <r>
    <x v="33"/>
    <s v="G01 Energia Activa Saliente"/>
    <x v="7"/>
    <n v="2.722"/>
  </r>
  <r>
    <x v="34"/>
    <s v="UPM TR1 150 kV Energia Activa Entrante al medidor"/>
    <x v="7"/>
    <n v="0"/>
  </r>
  <r>
    <x v="35"/>
    <s v="UPM TR1 150 kV Energia Activa Saliente del medidor"/>
    <x v="7"/>
    <n v="438.53399999999999"/>
  </r>
  <r>
    <x v="36"/>
    <s v="G01 150 kV ENERGIA ACTIVA ENTRANTE AL MEDIDOR"/>
    <x v="7"/>
    <n v="0"/>
  </r>
  <r>
    <x v="37"/>
    <s v="G01 150 kV ENERGIA ACTIVA SALIENTE DEL MEDIDOR"/>
    <x v="7"/>
    <n v="599.72659999999996"/>
  </r>
  <r>
    <x v="38"/>
    <s v="G02 150 kV ENERGIA ACTIVA ENTRANTE AL MEDIDOR"/>
    <x v="7"/>
    <n v="0"/>
  </r>
  <r>
    <x v="39"/>
    <s v="G02 150 kV ENERGIA ACTIVA SALIENTE DEL MEDIDOR"/>
    <x v="7"/>
    <n v="792.23320000000001"/>
  </r>
  <r>
    <x v="40"/>
    <s v="G03 150 kV ENERGIA ACTIVA ENTRANTE AL MEDIDOR"/>
    <x v="7"/>
    <n v="0"/>
  </r>
  <r>
    <x v="41"/>
    <s v="G03 150 kV ENERGIA ACTIVA SALIENTE DEL MEDIDOR"/>
    <x v="7"/>
    <n v="784.1431"/>
  </r>
  <r>
    <x v="42"/>
    <s v="G05  150 Kv  ENERGIA ACTIVA ENTRANTE AL MEDIDOR"/>
    <x v="7"/>
    <n v="0"/>
  </r>
  <r>
    <x v="43"/>
    <s v="G05  150 Kv  ENERGIA ACTIVA SALIENTE DEL MEDIDOR"/>
    <x v="7"/>
    <n v="0"/>
  </r>
  <r>
    <x v="44"/>
    <s v="G06  150 Kv  ENERGIA ACTIVA ENTRANTE AL MEDIDOR"/>
    <x v="7"/>
    <n v="0"/>
  </r>
  <r>
    <x v="45"/>
    <s v="G06  150 Kv  ENERGIA ACTIVA SALIENTE DEL MEDIDOR"/>
    <x v="7"/>
    <n v="0"/>
  </r>
  <r>
    <x v="46"/>
    <s v="G07 150 kV Energia Activa Entrante al medidor"/>
    <x v="7"/>
    <n v="6.0075000000000003"/>
  </r>
  <r>
    <x v="47"/>
    <s v="G07 150 kV Energia Activa Saliente del medidor"/>
    <x v="7"/>
    <n v="11.372999999999999"/>
  </r>
  <r>
    <x v="48"/>
    <s v="G03  30 Kv  ENERGIA ACTIVA ENTRANTE AL MEDIDOR"/>
    <x v="7"/>
    <n v="0"/>
  </r>
  <r>
    <x v="49"/>
    <s v="G03  30 Kv  ENERGIA ACTIVA SALIENTE DEL MEDIDOR"/>
    <x v="7"/>
    <n v="0"/>
  </r>
  <r>
    <x v="50"/>
    <s v="G04  30 Kv  ENERGIA ACTIVA ENTRANTE AL MEDIDOR"/>
    <x v="7"/>
    <n v="3.8262999999999998"/>
  </r>
  <r>
    <x v="51"/>
    <s v="G04  30 Kv  ENERGIA ACTIVA SALIENTE DEL MEDIDOR"/>
    <x v="7"/>
    <n v="0"/>
  </r>
  <r>
    <x v="52"/>
    <s v="G01 150 kV ENERGIA ACTIVA ENTRANTE AL MEDIDOR"/>
    <x v="7"/>
    <n v="0"/>
  </r>
  <r>
    <x v="53"/>
    <s v="G01 150 kV ENERGIA ACTIVA SALIENTE DEL MEDIDOR"/>
    <x v="7"/>
    <n v="839.7"/>
  </r>
  <r>
    <x v="54"/>
    <s v="G02 150 kV ENERGIA ACTIVA ENTRANTE AL MEDIDOR"/>
    <x v="7"/>
    <n v="0"/>
  </r>
  <r>
    <x v="55"/>
    <s v="G02 150 kV ENERGIA ACTIVA SALIENTE DEL MEDIDOR"/>
    <x v="7"/>
    <n v="830.92560000000003"/>
  </r>
  <r>
    <x v="56"/>
    <s v="G03 150 kV ENERGIA ACTIVA ENTRANTE AL MEDIDOR"/>
    <x v="7"/>
    <n v="0"/>
  </r>
  <r>
    <x v="57"/>
    <s v="G03 150 kV ENERGIA ACTIVA SALIENTE DEL MEDIDOR"/>
    <x v="7"/>
    <n v="823.74239999999998"/>
  </r>
  <r>
    <x v="58"/>
    <s v="G04 150 kV ENERGIA ACTIVA ENTRANTE AL MEDIDOR"/>
    <x v="7"/>
    <n v="0"/>
  </r>
  <r>
    <x v="59"/>
    <s v="G04 150 kV ENERGIA ACTIVA SALIENTE DEL MEDIDOR"/>
    <x v="7"/>
    <n v="827.44200000000001"/>
  </r>
  <r>
    <x v="60"/>
    <s v="G01  150 Kv  ENERGIA ACTIVA ENTRANTE AL MEDIDOR"/>
    <x v="7"/>
    <n v="0"/>
  </r>
  <r>
    <x v="61"/>
    <s v="G01  150 Kv  ENERGIA ACTIVA SALIENTE DEL MEDIDOR"/>
    <x v="7"/>
    <n v="0"/>
  </r>
  <r>
    <x v="62"/>
    <s v="G02  150 Kv  ENERGIA ACTIVA ENTRANTE AL MEDIDOR"/>
    <x v="7"/>
    <n v="43.253999999999998"/>
  </r>
  <r>
    <x v="63"/>
    <s v="G02  150 Kv  ENERGIA ACTIVA SALIENTE DEL MEDIDOR"/>
    <x v="7"/>
    <n v="0"/>
  </r>
  <r>
    <x v="64"/>
    <s v="CTR G03 150 kV Energía Activa Entrante al medidor"/>
    <x v="7"/>
    <n v="2.2810000000000001"/>
  </r>
  <r>
    <x v="65"/>
    <s v="CTR G03 150 kV Energía Activa Saliente del medidor"/>
    <x v="7"/>
    <n v="0"/>
  </r>
  <r>
    <x v="66"/>
    <s v="G01 Energía Activa Entrante al medidor"/>
    <x v="7"/>
    <n v="0"/>
  </r>
  <r>
    <x v="67"/>
    <s v="G01 Energía Activa Saliente del medidor"/>
    <x v="7"/>
    <n v="307.16899999999998"/>
  </r>
  <r>
    <x v="68"/>
    <s v="G01 Energía Activa Entrante al medidor"/>
    <x v="7"/>
    <n v="0"/>
  </r>
  <r>
    <x v="69"/>
    <s v="G01 Energía Activa Saliente del medidor"/>
    <x v="7"/>
    <n v="502.32"/>
  </r>
  <r>
    <x v="70"/>
    <s v="G01 Energía Activa Entrante al medidor"/>
    <x v="7"/>
    <n v="0"/>
  </r>
  <r>
    <x v="71"/>
    <s v="G01 Energía Activa Saliente del medidor"/>
    <x v="7"/>
    <n v="310.7"/>
  </r>
  <r>
    <x v="72"/>
    <s v="G01 30 kV ENERGIA ACTIVA ENTRANTE AL MEDIDOR"/>
    <x v="7"/>
    <n v="0"/>
  </r>
  <r>
    <x v="73"/>
    <s v="G01 30 kV ENERGIA ACTIVA SALIENTE DEL MEDIDOR"/>
    <x v="7"/>
    <n v="0"/>
  </r>
  <r>
    <x v="74"/>
    <s v="Montevideo A Motores G01 Energia Activa Entrante"/>
    <x v="7"/>
    <n v="0.71399999999999997"/>
  </r>
  <r>
    <x v="75"/>
    <s v="Montevideo A Motores G01 Energia Activa Saliente"/>
    <x v="7"/>
    <n v="0"/>
  </r>
  <r>
    <x v="76"/>
    <s v="Montevideo A Motores G02 Energia Activa Entrante"/>
    <x v="7"/>
    <n v="0.105"/>
  </r>
  <r>
    <x v="77"/>
    <s v="Montevideo A Motores G02 Energia Activa Saliente"/>
    <x v="7"/>
    <n v="0"/>
  </r>
  <r>
    <x v="78"/>
    <s v="Montevideo B Motores G01 6.3 kV Energia Activa Entrante"/>
    <x v="7"/>
    <n v="0.36399999999999999"/>
  </r>
  <r>
    <x v="79"/>
    <s v="Montevideo B Motores G01 6.3 kV Energia Activa Saliente"/>
    <x v="7"/>
    <n v="0"/>
  </r>
  <r>
    <x v="80"/>
    <s v="Montevideo B Motores G02 6.3 kV Energia Activa Entrante"/>
    <x v="7"/>
    <n v="0.14599999999999999"/>
  </r>
  <r>
    <x v="81"/>
    <s v="Montevideo B Motores G02 6.3 kV Energia Activa Saliente"/>
    <x v="7"/>
    <n v="0"/>
  </r>
  <r>
    <x v="82"/>
    <s v="Punta Pereira G01 Energia Activa Entrante"/>
    <x v="7"/>
    <n v="0"/>
  </r>
  <r>
    <x v="83"/>
    <s v="Punta Pereira G01 Energia Activa Saliente"/>
    <x v="7"/>
    <n v="1022.9882"/>
  </r>
  <r>
    <x v="84"/>
    <s v="Palmatir G01 Energia Activa Entrante"/>
    <x v="7"/>
    <n v="0"/>
  </r>
  <r>
    <x v="85"/>
    <s v="Palmatir G01 Energia Activa Saliente"/>
    <x v="7"/>
    <n v="360.892"/>
  </r>
  <r>
    <x v="86"/>
    <s v="PAY 150 kV ENERGIA ACTIVA ENTRANTE AL MEDIDOR"/>
    <x v="7"/>
    <n v="0"/>
  </r>
  <r>
    <x v="87"/>
    <s v="PAY 150 kV ENERGIA ACTIVA SALIENTE DEL MEDIDOR"/>
    <x v="7"/>
    <n v="0"/>
  </r>
  <r>
    <x v="88"/>
    <s v="G01 Energía Activa Entrante al medidor"/>
    <x v="7"/>
    <n v="0"/>
  </r>
  <r>
    <x v="89"/>
    <s v="G01 Energía Activa Saliente del medidor"/>
    <x v="7"/>
    <n v="347.93700000000001"/>
  </r>
  <r>
    <x v="90"/>
    <s v="G01 150 kV ENERGIA ACTIVA ENTRANTE AL MEDIDOR"/>
    <x v="7"/>
    <n v="0"/>
  </r>
  <r>
    <x v="91"/>
    <s v="G01 150 kV ENERGIA ACTIVA SALIENTE DEL MEDIDOR P"/>
    <x v="7"/>
    <n v="0"/>
  </r>
  <r>
    <x v="92"/>
    <s v="G02 150 kV ENERGIA ACTIVA ENTRANTE AL MEDIDOR"/>
    <x v="7"/>
    <n v="0.3322"/>
  </r>
  <r>
    <x v="93"/>
    <s v="G02 150 kV ENERGIA ACTIVA SALIENTE DEL MEDIDOR"/>
    <x v="7"/>
    <n v="0"/>
  </r>
  <r>
    <x v="94"/>
    <s v="G03 150 kV ENERGIA ACTIVA ENTRANTE AL MEDIDOR"/>
    <x v="7"/>
    <n v="1.5376000000000001"/>
  </r>
  <r>
    <x v="95"/>
    <s v="G03 150 kV ENERGIA ACTIVA SALIENTE DEL MEDIDOR"/>
    <x v="7"/>
    <n v="0"/>
  </r>
  <r>
    <x v="96"/>
    <s v="G04 150 kV ENERGIA ACTIVA ENTRANTE AL MEDIDOR"/>
    <x v="7"/>
    <n v="0"/>
  </r>
  <r>
    <x v="97"/>
    <s v="G04 150 kV ENERGIA ACTIVA SALIENTE DEL MEDIDOR"/>
    <x v="7"/>
    <n v="0"/>
  </r>
  <r>
    <x v="98"/>
    <s v="G05 150 kV ENERGIA ACTIVA ENTRANTE AL MEDIDOR"/>
    <x v="7"/>
    <n v="1.9717"/>
  </r>
  <r>
    <x v="99"/>
    <s v="G05 150 kV ENERGIA ACTIVA SALIENTE DEL MEDIDOR"/>
    <x v="7"/>
    <n v="0"/>
  </r>
  <r>
    <x v="100"/>
    <s v="G06 150 kV ENERGIA ACTIVA ENTRANTE AL MEDIDOR"/>
    <x v="7"/>
    <n v="0"/>
  </r>
  <r>
    <x v="101"/>
    <s v="G06 150 kV ENERGIA ACTIVA SALIENTE DEL MEDIDOR"/>
    <x v="7"/>
    <n v="0"/>
  </r>
  <r>
    <x v="102"/>
    <s v="PTI G07 150 kV Energia Activa Entrante al medidor"/>
    <x v="7"/>
    <n v="1.86"/>
  </r>
  <r>
    <x v="103"/>
    <s v="PTI G07 150 kV Energia Activa Saliente del medidor"/>
    <x v="7"/>
    <n v="0"/>
  </r>
  <r>
    <x v="104"/>
    <s v="PTI G08 150 kV Energía Activa Entrante al medidor"/>
    <x v="7"/>
    <n v="0"/>
  </r>
  <r>
    <x v="105"/>
    <s v="PTI G08 150 kV Energía Activa Saliente del medidor"/>
    <x v="7"/>
    <n v="0"/>
  </r>
  <r>
    <x v="106"/>
    <s v="PTI G09 150 kV Energía Activa Entrante al medidor"/>
    <x v="7"/>
    <n v="0"/>
  </r>
  <r>
    <x v="107"/>
    <s v="PTI G09 150 kV Energía Activa Saliente del medidor"/>
    <x v="7"/>
    <n v="0"/>
  </r>
  <r>
    <x v="108"/>
    <s v="CRL RADIAL ENERGIA ACTIVA SALIENTE DEL MEDIDOR"/>
    <x v="7"/>
    <n v="2.2410000000000001"/>
  </r>
  <r>
    <x v="109"/>
    <s v="G01 Energía Activa Entrante al medidor"/>
    <x v="7"/>
    <n v="0"/>
  </r>
  <r>
    <x v="110"/>
    <s v="G01 Energía Activa Saliente del medidor"/>
    <x v="7"/>
    <n v="384.56"/>
  </r>
  <r>
    <x v="111"/>
    <s v="Nuevo Manantial 1 - 60 kV Energia Activa Entrante"/>
    <x v="7"/>
    <n v="1.026"/>
  </r>
  <r>
    <x v="112"/>
    <s v="Nuevo Manantial 1 - 60 kV Energia Activa Saliente"/>
    <x v="7"/>
    <n v="20.444400000000002"/>
  </r>
  <r>
    <x v="113"/>
    <s v="Nuevo Manantial 2 - Energia Activa Entrante  "/>
    <x v="7"/>
    <n v="0.253"/>
  </r>
  <r>
    <x v="114"/>
    <s v="Nuevo Manantial 2 -  Energia Activa Saliente"/>
    <x v="7"/>
    <n v="10.691000000000001"/>
  </r>
  <r>
    <x v="115"/>
    <s v="Alur-G01 30 kV, Energía Activa Entrante al Medidor"/>
    <x v="7"/>
    <n v="0.29499999999999998"/>
  </r>
  <r>
    <x v="116"/>
    <s v="Alur-G01 30 kV, Energía Activa Saliente del Medidor"/>
    <x v="7"/>
    <n v="67.213999999999999"/>
  </r>
  <r>
    <x v="117"/>
    <s v="BIO G01 30 kV Energia Activa Entrante al medidor"/>
    <x v="7"/>
    <n v="0"/>
  </r>
  <r>
    <x v="118"/>
    <s v="BIO G01 30 kV Energia Activa Saliente del medidor"/>
    <x v="7"/>
    <n v="218.74860000000001"/>
  </r>
  <r>
    <x v="119"/>
    <s v="G01 Energia Activa Entrante"/>
    <x v="7"/>
    <n v="6.9509999999999996"/>
  </r>
  <r>
    <x v="120"/>
    <s v="G01 Energia Activa Saliente"/>
    <x v="7"/>
    <n v="1.1539999999999999"/>
  </r>
  <r>
    <x v="121"/>
    <s v="Energia Activa Entrante"/>
    <x v="7"/>
    <n v="0.66"/>
  </r>
  <r>
    <x v="122"/>
    <s v="Energia Activa Saliente"/>
    <x v="7"/>
    <n v="0"/>
  </r>
  <r>
    <x v="123"/>
    <s v="Sierra de los Caracoles 1 - 30 kV Energia Activa Entrante"/>
    <x v="7"/>
    <n v="4.0599999999999997E-2"/>
  </r>
  <r>
    <x v="124"/>
    <s v="Sierra de los Caracoles 1 - 30 kV Energia Activa Saliente"/>
    <x v="7"/>
    <n v="60.728400000000001"/>
  </r>
  <r>
    <x v="125"/>
    <s v="Sierra de los Caracoles 2 - 30 kV Energía Activa Entrante"/>
    <x v="7"/>
    <n v="7.2800000000000004E-2"/>
  </r>
  <r>
    <x v="126"/>
    <s v="Sierra de los Caracoles 2 - 30 kV Energía Activa Saliente"/>
    <x v="7"/>
    <n v="45.605600000000003"/>
  </r>
  <r>
    <x v="127"/>
    <s v="ENG G01 30 kV Energia Activa Entrante al medidor"/>
    <x v="7"/>
    <n v="6.6689999999999996"/>
  </r>
  <r>
    <x v="128"/>
    <s v="ENG G01 30 kV Energia Activa Saliente del medidor"/>
    <x v="7"/>
    <n v="1.8660000000000001"/>
  </r>
  <r>
    <x v="129"/>
    <s v="FEN G01 30 kV Energia Activa Entrante al medidor"/>
    <x v="7"/>
    <n v="0"/>
  </r>
  <r>
    <x v="130"/>
    <s v="FEN G01 30 kV Energia Activa Saliente del medidor"/>
    <x v="7"/>
    <n v="210.696"/>
  </r>
  <r>
    <x v="131"/>
    <s v="GAL G01 30 kV Energía Activa Entrante al medidor"/>
    <x v="7"/>
    <n v="0"/>
  </r>
  <r>
    <x v="132"/>
    <s v="GAL G01 30 kV Energía Activa Saliente del medidor"/>
    <x v="7"/>
    <n v="237.464"/>
  </r>
  <r>
    <x v="133"/>
    <s v="KEN G01 30 kV Energía Activa Entrante al medidor"/>
    <x v="7"/>
    <n v="0.27600000000000002"/>
  </r>
  <r>
    <x v="134"/>
    <s v="KEN G01 30 kV Energía Activa Saliente del medidor"/>
    <x v="7"/>
    <n v="82.432000000000002"/>
  </r>
  <r>
    <x v="135"/>
    <s v="Energia activa entrante"/>
    <x v="7"/>
    <n v="0.40300000000000002"/>
  </r>
  <r>
    <x v="136"/>
    <s v="Energia activa saliente"/>
    <x v="7"/>
    <n v="0"/>
  </r>
  <r>
    <x v="137"/>
    <s v="G01 Energia Activa Entrante"/>
    <x v="7"/>
    <n v="8.0000000000000002E-3"/>
  </r>
  <r>
    <x v="138"/>
    <s v="G01 Energia Activa Saliente"/>
    <x v="7"/>
    <n v="150.19200000000001"/>
  </r>
  <r>
    <x v="139"/>
    <s v="G01 Energia Activa Entrante"/>
    <x v="7"/>
    <n v="8.9999999999999993E-3"/>
  </r>
  <r>
    <x v="140"/>
    <s v="G01 Energia Activa Saliente"/>
    <x v="7"/>
    <n v="87.673000000000002"/>
  </r>
  <r>
    <x v="141"/>
    <s v="Weyerhaeuser-G01 30 kV ,Energía Activa Entrante al medidor"/>
    <x v="7"/>
    <n v="2.1999999999999999E-2"/>
  </r>
  <r>
    <x v="142"/>
    <s v="Weyerhaeuser-G01 30 kV ,Energía Activa Saliente del medidor"/>
    <x v="7"/>
    <n v="43.021999999999998"/>
  </r>
  <r>
    <x v="143"/>
    <s v="PON G01 30 kV Energía Activa Entrante al medidor"/>
    <x v="7"/>
    <n v="0"/>
  </r>
  <r>
    <x v="144"/>
    <s v="PON G01 30 kV Energía Activa Saliente del medidor"/>
    <x v="7"/>
    <n v="90.760999999999996"/>
  </r>
  <r>
    <x v="146"/>
    <s v="Energia Activa Saliente"/>
    <x v="7"/>
    <n v="0"/>
  </r>
  <r>
    <x v="147"/>
    <s v="G01 Energia Activa Entrante"/>
    <x v="7"/>
    <n v="0"/>
  </r>
  <r>
    <x v="148"/>
    <s v="G01 Energia Activa Saliente"/>
    <x v="7"/>
    <n v="49.83"/>
  </r>
  <r>
    <x v="149"/>
    <s v="Agroland-G01 15 kV, Energia Activa Entrante al medidor"/>
    <x v="7"/>
    <n v="6.2359999999999998"/>
  </r>
  <r>
    <x v="150"/>
    <s v="Agroland-G01 15 kV, Energia Activa Saliente del medidor"/>
    <x v="7"/>
    <n v="0"/>
  </r>
  <r>
    <x v="151"/>
    <s v="G01 Energía Activa Entrante al medidor"/>
    <x v="7"/>
    <n v="0"/>
  </r>
  <r>
    <x v="152"/>
    <s v="G01 Energía Activa Saliente del medidor"/>
    <x v="7"/>
    <n v="5.8949999999999996"/>
  </r>
  <r>
    <x v="153"/>
    <s v="Energia Activa Saliente"/>
    <x v="7"/>
    <n v="3.141"/>
  </r>
  <r>
    <x v="154"/>
    <s v="TR1 150 kV ENERGIA ACTIVA ENTRANTE AL MEDIDOR"/>
    <x v="7"/>
    <n v="0"/>
  </r>
  <r>
    <x v="155"/>
    <s v="TR1 150 kV ENERGIA ACTIVA SALIENTE DEL MEDIDOR"/>
    <x v="7"/>
    <n v="3.9182000000000001"/>
  </r>
  <r>
    <x v="156"/>
    <s v="TR2 230 kV ENERGIA ACTIVA ENTRANTE AL MEDIDOR"/>
    <x v="7"/>
    <n v="0"/>
  </r>
  <r>
    <x v="157"/>
    <s v="TR2 230 kV ENERGIA ACTIVA SALIENTE DEL MEDIDOR"/>
    <x v="7"/>
    <n v="0"/>
  </r>
  <r>
    <x v="0"/>
    <s v="TR1 132 kV ENERGIA ACTIVA ENTRANTE"/>
    <x v="8"/>
    <n v="0"/>
  </r>
  <r>
    <x v="1"/>
    <s v="TR1 132 kV ENERGIA ACTIVA SALIENTE"/>
    <x v="8"/>
    <n v="1668.6780000000001"/>
  </r>
  <r>
    <x v="2"/>
    <s v="CE5 TR2 132 kV ENERGIA ACTIVA ENTRANTE"/>
    <x v="8"/>
    <n v="0"/>
  </r>
  <r>
    <x v="3"/>
    <s v="CE5 TR2 132 kV ENERGIA ACTIVA SALIENTE"/>
    <x v="8"/>
    <n v="1716.0962"/>
  </r>
  <r>
    <x v="4"/>
    <s v="CE5 BE5 500 kV Energia Activa Entrante"/>
    <x v="8"/>
    <n v="0"/>
  </r>
  <r>
    <x v="5"/>
    <s v="CE5 BE5 500 kV Energia Activa Saliente"/>
    <x v="8"/>
    <n v="10845.861000000001"/>
  </r>
  <r>
    <x v="6"/>
    <s v="CE5 500 kV ENERGIA ACTIVA ENTRANTE"/>
    <x v="8"/>
    <n v="0"/>
  </r>
  <r>
    <x v="7"/>
    <s v="CE5 500 kV ENERGIA ACTIVA SALIENTE"/>
    <x v="8"/>
    <n v="14685.25"/>
  </r>
  <r>
    <x v="8"/>
    <s v="CE5 MR5 500 kV Energia Activa Entrante"/>
    <x v="8"/>
    <n v="11628.5746"/>
  </r>
  <r>
    <x v="9"/>
    <s v="CE5 MR5 500 kV Energia Activa Saliente"/>
    <x v="8"/>
    <n v="2.8199999999999999E-2"/>
  </r>
  <r>
    <x v="10"/>
    <s v="G01  15 Kv  ENERGIA ACTIVA ENTRANTE AL MEDIDOR"/>
    <x v="8"/>
    <n v="0"/>
  </r>
  <r>
    <x v="11"/>
    <s v="G01  15 Kv  ENERGIA ACTIVA SALIENTE DEL MEDIDOR"/>
    <x v="8"/>
    <n v="2616.8067000000001"/>
  </r>
  <r>
    <x v="12"/>
    <s v="G02  15 Kv  ENERGIA ACTIVA ENTRANTE AL MEDIDOR"/>
    <x v="8"/>
    <n v="0"/>
  </r>
  <r>
    <x v="13"/>
    <s v="G02  15 Kv  ENERGIA ACTIVA SALIENTE DEL MEDIDOR"/>
    <x v="8"/>
    <n v="2620.7442000000001"/>
  </r>
  <r>
    <x v="14"/>
    <s v="G03  15 Kv  ENERGIA ACTIVA ENTRANTE AL MEDIDOR"/>
    <x v="8"/>
    <n v="0"/>
  </r>
  <r>
    <x v="15"/>
    <s v="G03  15 Kv  ENERGIA ACTIVA SALIENTE DEL MEDIDOR"/>
    <x v="8"/>
    <n v="2639.7"/>
  </r>
  <r>
    <x v="16"/>
    <s v="TR2 500 kV ENERGIA ACTIVA ENTRANTE AL MEDIDOR"/>
    <x v="8"/>
    <n v="0"/>
  </r>
  <r>
    <x v="17"/>
    <s v="TR2 500 kV ENERGIA ACTIVA SALIENTE DEL MEDIDOR"/>
    <x v="8"/>
    <n v="1851.1034"/>
  </r>
  <r>
    <x v="18"/>
    <s v="TR1 132 kV ENERGIA ACTIVA ENTRANTE AL MEDIDOR"/>
    <x v="8"/>
    <n v="0"/>
  </r>
  <r>
    <x v="19"/>
    <s v="TR1 132 kV ENERGIA ACTIVA SALIENTE DEL MEDIDOR"/>
    <x v="8"/>
    <n v="1809.588"/>
  </r>
  <r>
    <x v="20"/>
    <s v="SA5 500 kV ENERGIA ACTIVA ENTRANTE AL MEDIDOR"/>
    <x v="8"/>
    <n v="10565.625"/>
  </r>
  <r>
    <x v="21"/>
    <s v="SA5 500 kV ENERGIA ACTIVA SALIENTE DEL MEDIDOR"/>
    <x v="8"/>
    <n v="0"/>
  </r>
  <r>
    <x v="22"/>
    <s v="SA5 500 kV ENERGIA ACTIVA ENTRANTE AL MEDIDOR"/>
    <x v="8"/>
    <n v="0"/>
  </r>
  <r>
    <x v="23"/>
    <s v="SA5 500 kV ENERGIA ACTIVA SALIENTE DEL MEDIDOR"/>
    <x v="8"/>
    <n v="12995.5"/>
  </r>
  <r>
    <x v="24"/>
    <s v="TR1 150 kV ENERGIA ACTIVA ENTRANTE AL MEDIDOR"/>
    <x v="8"/>
    <n v="10.4625"/>
  </r>
  <r>
    <x v="25"/>
    <s v="TR1 150 kV ENERGIA ACTIVA SALIENTE DEL MEDIDOR"/>
    <x v="8"/>
    <n v="269.8125"/>
  </r>
  <r>
    <x v="26"/>
    <s v="SJ5 500 kV ENERGIA ACTIVA ENTRANTE AL MEDIDOR"/>
    <x v="8"/>
    <n v="18.875"/>
  </r>
  <r>
    <x v="27"/>
    <s v="SJ5 500 kV ENERGIA ACTIVA SALIENTE DEL MEDIDOR"/>
    <x v="8"/>
    <n v="2823.1875"/>
  </r>
  <r>
    <x v="28"/>
    <s v="SJ5 500 kV ENERGIA ACTIVA ENTRANTE AL MEDIDOR"/>
    <x v="8"/>
    <n v="21.75"/>
  </r>
  <r>
    <x v="29"/>
    <s v="SJ5 500 kV ENERGIA ACTIVA SALIENTE DEL MEDIDOR"/>
    <x v="8"/>
    <n v="2685.5"/>
  </r>
  <r>
    <x v="30"/>
    <s v="TR1 150 kV ENERGIA ACTIVA ENTRANTE AL MEDIDOR"/>
    <x v="8"/>
    <n v="0"/>
  </r>
  <r>
    <x v="31"/>
    <s v="TR1 150 kV ENERGIA ACTIVA SALIENTE DEL MEDIDOR"/>
    <x v="8"/>
    <n v="777.82500000000005"/>
  </r>
  <r>
    <x v="32"/>
    <s v="G01 Energia Activa Entrante"/>
    <x v="8"/>
    <n v="6.6000000000000003E-2"/>
  </r>
  <r>
    <x v="33"/>
    <s v="G01 Energia Activa Saliente"/>
    <x v="8"/>
    <n v="1.712"/>
  </r>
  <r>
    <x v="34"/>
    <s v="UPM TR1 150 kV Energia Activa Entrante al medidor"/>
    <x v="8"/>
    <n v="0"/>
  </r>
  <r>
    <x v="35"/>
    <s v="UPM TR1 150 kV Energia Activa Saliente del medidor"/>
    <x v="8"/>
    <n v="449.60399999999998"/>
  </r>
  <r>
    <x v="36"/>
    <s v="G01 150 kV ENERGIA ACTIVA ENTRANTE AL MEDIDOR"/>
    <x v="8"/>
    <n v="0"/>
  </r>
  <r>
    <x v="37"/>
    <s v="G01 150 kV ENERGIA ACTIVA SALIENTE DEL MEDIDOR"/>
    <x v="8"/>
    <n v="589.85429999999997"/>
  </r>
  <r>
    <x v="38"/>
    <s v="G02 150 kV ENERGIA ACTIVA ENTRANTE AL MEDIDOR"/>
    <x v="8"/>
    <n v="0"/>
  </r>
  <r>
    <x v="39"/>
    <s v="G02 150 kV ENERGIA ACTIVA SALIENTE DEL MEDIDOR"/>
    <x v="8"/>
    <n v="779.7183"/>
  </r>
  <r>
    <x v="40"/>
    <s v="G03 150 kV ENERGIA ACTIVA ENTRANTE AL MEDIDOR"/>
    <x v="8"/>
    <n v="0"/>
  </r>
  <r>
    <x v="41"/>
    <s v="G03 150 kV ENERGIA ACTIVA SALIENTE DEL MEDIDOR"/>
    <x v="8"/>
    <n v="772.10440000000006"/>
  </r>
  <r>
    <x v="42"/>
    <s v="G05  150 Kv  ENERGIA ACTIVA ENTRANTE AL MEDIDOR"/>
    <x v="8"/>
    <n v="0"/>
  </r>
  <r>
    <x v="43"/>
    <s v="G05  150 Kv  ENERGIA ACTIVA SALIENTE DEL MEDIDOR"/>
    <x v="8"/>
    <n v="0"/>
  </r>
  <r>
    <x v="44"/>
    <s v="G06  150 Kv  ENERGIA ACTIVA ENTRANTE AL MEDIDOR"/>
    <x v="8"/>
    <n v="0"/>
  </r>
  <r>
    <x v="45"/>
    <s v="G06  150 Kv  ENERGIA ACTIVA SALIENTE DEL MEDIDOR"/>
    <x v="8"/>
    <n v="0"/>
  </r>
  <r>
    <x v="46"/>
    <s v="G07 150 kV Energia Activa Entrante al medidor"/>
    <x v="8"/>
    <n v="1.4850000000000001"/>
  </r>
  <r>
    <x v="47"/>
    <s v="G07 150 kV Energia Activa Saliente del medidor"/>
    <x v="8"/>
    <n v="0"/>
  </r>
  <r>
    <x v="48"/>
    <s v="G03  30 Kv  ENERGIA ACTIVA ENTRANTE AL MEDIDOR"/>
    <x v="8"/>
    <n v="0"/>
  </r>
  <r>
    <x v="49"/>
    <s v="G03  30 Kv  ENERGIA ACTIVA SALIENTE DEL MEDIDOR"/>
    <x v="8"/>
    <n v="0"/>
  </r>
  <r>
    <x v="50"/>
    <s v="G04  30 Kv  ENERGIA ACTIVA ENTRANTE AL MEDIDOR"/>
    <x v="8"/>
    <n v="3.7928999999999999"/>
  </r>
  <r>
    <x v="51"/>
    <s v="G04  30 Kv  ENERGIA ACTIVA SALIENTE DEL MEDIDOR"/>
    <x v="8"/>
    <n v="0"/>
  </r>
  <r>
    <x v="52"/>
    <s v="G01 150 kV ENERGIA ACTIVA ENTRANTE AL MEDIDOR"/>
    <x v="8"/>
    <n v="0"/>
  </r>
  <r>
    <x v="53"/>
    <s v="G01 150 kV ENERGIA ACTIVA SALIENTE DEL MEDIDOR"/>
    <x v="8"/>
    <n v="842.72400000000005"/>
  </r>
  <r>
    <x v="54"/>
    <s v="G02 150 kV ENERGIA ACTIVA ENTRANTE AL MEDIDOR"/>
    <x v="8"/>
    <n v="0"/>
  </r>
  <r>
    <x v="55"/>
    <s v="G02 150 kV ENERGIA ACTIVA SALIENTE DEL MEDIDOR"/>
    <x v="8"/>
    <n v="833.38199999999995"/>
  </r>
  <r>
    <x v="56"/>
    <s v="G03 150 kV ENERGIA ACTIVA ENTRANTE AL MEDIDOR"/>
    <x v="8"/>
    <n v="0"/>
  </r>
  <r>
    <x v="57"/>
    <s v="G03 150 kV ENERGIA ACTIVA SALIENTE DEL MEDIDOR"/>
    <x v="8"/>
    <n v="826.55160000000001"/>
  </r>
  <r>
    <x v="58"/>
    <s v="G04 150 kV ENERGIA ACTIVA ENTRANTE AL MEDIDOR"/>
    <x v="8"/>
    <n v="0"/>
  </r>
  <r>
    <x v="59"/>
    <s v="G04 150 kV ENERGIA ACTIVA SALIENTE DEL MEDIDOR"/>
    <x v="8"/>
    <n v="827.55"/>
  </r>
  <r>
    <x v="60"/>
    <s v="G01  150 Kv  ENERGIA ACTIVA ENTRANTE AL MEDIDOR"/>
    <x v="8"/>
    <n v="0"/>
  </r>
  <r>
    <x v="61"/>
    <s v="G01  150 Kv  ENERGIA ACTIVA SALIENTE DEL MEDIDOR"/>
    <x v="8"/>
    <n v="0"/>
  </r>
  <r>
    <x v="62"/>
    <s v="G02  150 Kv  ENERGIA ACTIVA ENTRANTE AL MEDIDOR"/>
    <x v="8"/>
    <n v="42.1614"/>
  </r>
  <r>
    <x v="63"/>
    <s v="G02  150 Kv  ENERGIA ACTIVA SALIENTE DEL MEDIDOR"/>
    <x v="8"/>
    <n v="0"/>
  </r>
  <r>
    <x v="64"/>
    <s v="CTR G03 150 kV Energía Activa Entrante al medidor"/>
    <x v="8"/>
    <n v="2.242"/>
  </r>
  <r>
    <x v="65"/>
    <s v="CTR G03 150 kV Energía Activa Saliente del medidor"/>
    <x v="8"/>
    <n v="0"/>
  </r>
  <r>
    <x v="66"/>
    <s v="G01 Energía Activa Entrante al medidor"/>
    <x v="8"/>
    <n v="0"/>
  </r>
  <r>
    <x v="67"/>
    <s v="G01 Energía Activa Saliente del medidor"/>
    <x v="8"/>
    <n v="747.09699999999998"/>
  </r>
  <r>
    <x v="68"/>
    <s v="G01 Energía Activa Entrante al medidor"/>
    <x v="8"/>
    <n v="0"/>
  </r>
  <r>
    <x v="69"/>
    <s v="G01 Energía Activa Saliente del medidor"/>
    <x v="8"/>
    <n v="856.8"/>
  </r>
  <r>
    <x v="70"/>
    <s v="G01 Energía Activa Entrante al medidor"/>
    <x v="8"/>
    <n v="0.2"/>
  </r>
  <r>
    <x v="71"/>
    <s v="G01 Energía Activa Saliente del medidor"/>
    <x v="8"/>
    <n v="486.8"/>
  </r>
  <r>
    <x v="72"/>
    <s v="G01 30 kV ENERGIA ACTIVA ENTRANTE AL MEDIDOR"/>
    <x v="8"/>
    <n v="0"/>
  </r>
  <r>
    <x v="73"/>
    <s v="G01 30 kV ENERGIA ACTIVA SALIENTE DEL MEDIDOR"/>
    <x v="8"/>
    <n v="0"/>
  </r>
  <r>
    <x v="74"/>
    <s v="Montevideo A Motores G01 Energia Activa Entrante"/>
    <x v="8"/>
    <n v="0.60899999999999999"/>
  </r>
  <r>
    <x v="75"/>
    <s v="Montevideo A Motores G01 Energia Activa Saliente"/>
    <x v="8"/>
    <n v="0"/>
  </r>
  <r>
    <x v="76"/>
    <s v="Montevideo A Motores G02 Energia Activa Entrante"/>
    <x v="8"/>
    <n v="0.1"/>
  </r>
  <r>
    <x v="77"/>
    <s v="Montevideo A Motores G02 Energia Activa Saliente"/>
    <x v="8"/>
    <n v="0"/>
  </r>
  <r>
    <x v="78"/>
    <s v="Montevideo B Motores G01 6.3 kV Energia Activa Entrante"/>
    <x v="8"/>
    <n v="0.38"/>
  </r>
  <r>
    <x v="79"/>
    <s v="Montevideo B Motores G01 6.3 kV Energia Activa Saliente"/>
    <x v="8"/>
    <n v="0"/>
  </r>
  <r>
    <x v="80"/>
    <s v="Montevideo B Motores G02 6.3 kV Energia Activa Entrante"/>
    <x v="8"/>
    <n v="0.14000000000000001"/>
  </r>
  <r>
    <x v="81"/>
    <s v="Montevideo B Motores G02 6.3 kV Energia Activa Saliente"/>
    <x v="8"/>
    <n v="0"/>
  </r>
  <r>
    <x v="82"/>
    <s v="Punta Pereira G01 Energia Activa Entrante"/>
    <x v="8"/>
    <n v="0"/>
  </r>
  <r>
    <x v="83"/>
    <s v="Punta Pereira G01 Energia Activa Saliente"/>
    <x v="8"/>
    <n v="994.11599999999999"/>
  </r>
  <r>
    <x v="84"/>
    <s v="Palmatir G01 Energia Activa Entrante"/>
    <x v="8"/>
    <n v="0"/>
  </r>
  <r>
    <x v="85"/>
    <s v="Palmatir G01 Energia Activa Saliente"/>
    <x v="8"/>
    <n v="668.36699999999996"/>
  </r>
  <r>
    <x v="86"/>
    <s v="PAY 150 kV ENERGIA ACTIVA ENTRANTE AL MEDIDOR"/>
    <x v="8"/>
    <n v="0"/>
  </r>
  <r>
    <x v="87"/>
    <s v="PAY 150 kV ENERGIA ACTIVA SALIENTE DEL MEDIDOR"/>
    <x v="8"/>
    <n v="0"/>
  </r>
  <r>
    <x v="88"/>
    <s v="G01 Energía Activa Entrante al medidor"/>
    <x v="8"/>
    <n v="0"/>
  </r>
  <r>
    <x v="89"/>
    <s v="G01 Energía Activa Saliente del medidor"/>
    <x v="8"/>
    <n v="728.79600000000005"/>
  </r>
  <r>
    <x v="90"/>
    <s v="G01 150 kV ENERGIA ACTIVA ENTRANTE AL MEDIDOR"/>
    <x v="8"/>
    <n v="0"/>
  </r>
  <r>
    <x v="91"/>
    <s v="G01 150 kV ENERGIA ACTIVA SALIENTE DEL MEDIDOR P"/>
    <x v="8"/>
    <n v="0"/>
  </r>
  <r>
    <x v="92"/>
    <s v="G02 150 kV ENERGIA ACTIVA ENTRANTE AL MEDIDOR"/>
    <x v="8"/>
    <n v="0.23419999999999999"/>
  </r>
  <r>
    <x v="93"/>
    <s v="G02 150 kV ENERGIA ACTIVA SALIENTE DEL MEDIDOR"/>
    <x v="8"/>
    <n v="0"/>
  </r>
  <r>
    <x v="94"/>
    <s v="G03 150 kV ENERGIA ACTIVA ENTRANTE AL MEDIDOR"/>
    <x v="8"/>
    <n v="1.8528"/>
  </r>
  <r>
    <x v="95"/>
    <s v="G03 150 kV ENERGIA ACTIVA SALIENTE DEL MEDIDOR"/>
    <x v="8"/>
    <n v="0"/>
  </r>
  <r>
    <x v="96"/>
    <s v="G04 150 kV ENERGIA ACTIVA ENTRANTE AL MEDIDOR"/>
    <x v="8"/>
    <n v="0"/>
  </r>
  <r>
    <x v="97"/>
    <s v="G04 150 kV ENERGIA ACTIVA SALIENTE DEL MEDIDOR"/>
    <x v="8"/>
    <n v="18.625"/>
  </r>
  <r>
    <x v="98"/>
    <s v="G05 150 kV ENERGIA ACTIVA ENTRANTE AL MEDIDOR"/>
    <x v="8"/>
    <n v="1.839"/>
  </r>
  <r>
    <x v="99"/>
    <s v="G05 150 kV ENERGIA ACTIVA SALIENTE DEL MEDIDOR"/>
    <x v="8"/>
    <n v="0"/>
  </r>
  <r>
    <x v="100"/>
    <s v="G06 150 kV ENERGIA ACTIVA ENTRANTE AL MEDIDOR"/>
    <x v="8"/>
    <n v="0"/>
  </r>
  <r>
    <x v="101"/>
    <s v="G06 150 kV ENERGIA ACTIVA SALIENTE DEL MEDIDOR"/>
    <x v="8"/>
    <n v="0"/>
  </r>
  <r>
    <x v="102"/>
    <s v="PTI G07 150 kV Energia Activa Entrante al medidor"/>
    <x v="8"/>
    <n v="1.839"/>
  </r>
  <r>
    <x v="103"/>
    <s v="PTI G07 150 kV Energia Activa Saliente del medidor"/>
    <x v="8"/>
    <n v="0"/>
  </r>
  <r>
    <x v="104"/>
    <s v="PTI G08 150 kV Energía Activa Entrante al medidor"/>
    <x v="8"/>
    <n v="0"/>
  </r>
  <r>
    <x v="105"/>
    <s v="PTI G08 150 kV Energía Activa Saliente del medidor"/>
    <x v="8"/>
    <n v="0"/>
  </r>
  <r>
    <x v="106"/>
    <s v="PTI G09 150 kV Energía Activa Entrante al medidor"/>
    <x v="8"/>
    <n v="0"/>
  </r>
  <r>
    <x v="107"/>
    <s v="PTI G09 150 kV Energía Activa Saliente del medidor"/>
    <x v="8"/>
    <n v="0"/>
  </r>
  <r>
    <x v="108"/>
    <s v="CRL RADIAL ENERGIA ACTIVA SALIENTE DEL MEDIDOR"/>
    <x v="8"/>
    <n v="2.2115"/>
  </r>
  <r>
    <x v="109"/>
    <s v="G01 Energía Activa Entrante al medidor"/>
    <x v="8"/>
    <n v="0"/>
  </r>
  <r>
    <x v="110"/>
    <s v="G01 Energía Activa Saliente del medidor"/>
    <x v="8"/>
    <n v="947.58"/>
  </r>
  <r>
    <x v="111"/>
    <s v="Nuevo Manantial 1 - 60 kV Energia Activa Entrante"/>
    <x v="8"/>
    <n v="0.40489999999999998"/>
  </r>
  <r>
    <x v="112"/>
    <s v="Nuevo Manantial 1 - 60 kV Energia Activa Saliente"/>
    <x v="8"/>
    <n v="19.3644"/>
  </r>
  <r>
    <x v="113"/>
    <s v="Nuevo Manantial 2 - Energia Activa Entrante  "/>
    <x v="8"/>
    <n v="0.08"/>
  </r>
  <r>
    <x v="114"/>
    <s v="Nuevo Manantial 2 -  Energia Activa Saliente"/>
    <x v="8"/>
    <n v="28.779"/>
  </r>
  <r>
    <x v="115"/>
    <s v="Alur-G01 30 kV, Energía Activa Entrante al Medidor"/>
    <x v="8"/>
    <n v="0.129"/>
  </r>
  <r>
    <x v="116"/>
    <s v="Alur-G01 30 kV, Energía Activa Saliente del Medidor"/>
    <x v="8"/>
    <n v="50.381"/>
  </r>
  <r>
    <x v="117"/>
    <s v="BIO G01 30 kV Energia Activa Entrante al medidor"/>
    <x v="8"/>
    <n v="0.36730000000000002"/>
  </r>
  <r>
    <x v="118"/>
    <s v="BIO G01 30 kV Energia Activa Saliente del medidor"/>
    <x v="8"/>
    <n v="194.22460000000001"/>
  </r>
  <r>
    <x v="119"/>
    <s v="G01 Energia Activa Entrante"/>
    <x v="8"/>
    <n v="1.8839999999999999"/>
  </r>
  <r>
    <x v="120"/>
    <s v="G01 Energia Activa Saliente"/>
    <x v="8"/>
    <n v="11.208"/>
  </r>
  <r>
    <x v="121"/>
    <s v="Energia Activa Entrante"/>
    <x v="8"/>
    <n v="0.65900000000000003"/>
  </r>
  <r>
    <x v="122"/>
    <s v="Energia Activa Saliente"/>
    <x v="8"/>
    <n v="0"/>
  </r>
  <r>
    <x v="123"/>
    <s v="Sierra de los Caracoles 1 - 30 kV Energia Activa Entrante"/>
    <x v="8"/>
    <n v="2.5999999999999999E-3"/>
  </r>
  <r>
    <x v="124"/>
    <s v="Sierra de los Caracoles 1 - 30 kV Energia Activa Saliente"/>
    <x v="8"/>
    <n v="192.0968"/>
  </r>
  <r>
    <x v="125"/>
    <s v="Sierra de los Caracoles 2 - 30 kV Energía Activa Entrante"/>
    <x v="8"/>
    <n v="0"/>
  </r>
  <r>
    <x v="126"/>
    <s v="Sierra de los Caracoles 2 - 30 kV Energía Activa Saliente"/>
    <x v="8"/>
    <n v="153.72720000000001"/>
  </r>
  <r>
    <x v="127"/>
    <s v="ENG G01 30 kV Energia Activa Entrante al medidor"/>
    <x v="8"/>
    <n v="5.4379999999999997"/>
  </r>
  <r>
    <x v="128"/>
    <s v="ENG G01 30 kV Energia Activa Saliente del medidor"/>
    <x v="8"/>
    <n v="19.776"/>
  </r>
  <r>
    <x v="129"/>
    <s v="FEN G01 30 kV Energia Activa Entrante al medidor"/>
    <x v="8"/>
    <n v="2E-3"/>
  </r>
  <r>
    <x v="130"/>
    <s v="FEN G01 30 kV Energia Activa Saliente del medidor"/>
    <x v="8"/>
    <n v="190.81800000000001"/>
  </r>
  <r>
    <x v="131"/>
    <s v="GAL G01 30 kV Energía Activa Entrante al medidor"/>
    <x v="8"/>
    <n v="0"/>
  </r>
  <r>
    <x v="132"/>
    <s v="GAL G01 30 kV Energía Activa Saliente del medidor"/>
    <x v="8"/>
    <n v="241.327"/>
  </r>
  <r>
    <x v="133"/>
    <s v="KEN G01 30 kV Energía Activa Entrante al medidor"/>
    <x v="8"/>
    <n v="9.8000000000000004E-2"/>
  </r>
  <r>
    <x v="134"/>
    <s v="KEN G01 30 kV Energía Activa Saliente del medidor"/>
    <x v="8"/>
    <n v="227.755"/>
  </r>
  <r>
    <x v="135"/>
    <s v="Energia activa entrante"/>
    <x v="8"/>
    <n v="0.40200000000000002"/>
  </r>
  <r>
    <x v="136"/>
    <s v="Energia activa saliente"/>
    <x v="8"/>
    <n v="0"/>
  </r>
  <r>
    <x v="137"/>
    <s v="G01 Energia Activa Entrante"/>
    <x v="8"/>
    <n v="4.1000000000000002E-2"/>
  </r>
  <r>
    <x v="138"/>
    <s v="G01 Energia Activa Saliente"/>
    <x v="8"/>
    <n v="323.77300000000002"/>
  </r>
  <r>
    <x v="139"/>
    <s v="G01 Energia Activa Entrante"/>
    <x v="8"/>
    <n v="0.11799999999999999"/>
  </r>
  <r>
    <x v="140"/>
    <s v="G01 Energia Activa Saliente"/>
    <x v="8"/>
    <n v="250.44900000000001"/>
  </r>
  <r>
    <x v="141"/>
    <s v="Weyerhaeuser-G01 30 kV ,Energía Activa Entrante al medidor"/>
    <x v="8"/>
    <n v="9.2999999999999999E-2"/>
  </r>
  <r>
    <x v="142"/>
    <s v="Weyerhaeuser-G01 30 kV ,Energía Activa Saliente del medidor"/>
    <x v="8"/>
    <n v="17.565000000000001"/>
  </r>
  <r>
    <x v="143"/>
    <s v="PON G01 30 kV Energía Activa Entrante al medidor"/>
    <x v="8"/>
    <n v="8.9999999999999993E-3"/>
  </r>
  <r>
    <x v="144"/>
    <s v="PON G01 30 kV Energía Activa Saliente del medidor"/>
    <x v="8"/>
    <n v="64.132999999999996"/>
  </r>
  <r>
    <x v="146"/>
    <s v="Energia Activa Saliente"/>
    <x v="8"/>
    <n v="0"/>
  </r>
  <r>
    <x v="147"/>
    <s v="G01 Energia Activa Entrante"/>
    <x v="8"/>
    <n v="3.5000000000000003E-2"/>
  </r>
  <r>
    <x v="148"/>
    <s v="G01 Energia Activa Saliente"/>
    <x v="8"/>
    <n v="17.797000000000001"/>
  </r>
  <r>
    <x v="149"/>
    <s v="Agroland-G01 15 kV, Energia Activa Entrante al medidor"/>
    <x v="8"/>
    <n v="4"/>
  </r>
  <r>
    <x v="150"/>
    <s v="Agroland-G01 15 kV, Energia Activa Saliente del medidor"/>
    <x v="8"/>
    <n v="0.155"/>
  </r>
  <r>
    <x v="151"/>
    <s v="G01 Energía Activa Entrante al medidor"/>
    <x v="8"/>
    <n v="0"/>
  </r>
  <r>
    <x v="152"/>
    <s v="G01 Energía Activa Saliente del medidor"/>
    <x v="8"/>
    <n v="6.3710000000000004"/>
  </r>
  <r>
    <x v="153"/>
    <s v="Energia Activa Saliente"/>
    <x v="8"/>
    <n v="3.6619999999999999"/>
  </r>
  <r>
    <x v="154"/>
    <s v="TR1 150 kV ENERGIA ACTIVA ENTRANTE AL MEDIDOR"/>
    <x v="8"/>
    <n v="0"/>
  </r>
  <r>
    <x v="155"/>
    <s v="TR1 150 kV ENERGIA ACTIVA SALIENTE DEL MEDIDOR"/>
    <x v="8"/>
    <n v="4.0553999999999997"/>
  </r>
  <r>
    <x v="156"/>
    <s v="TR2 230 kV ENERGIA ACTIVA ENTRANTE AL MEDIDOR"/>
    <x v="8"/>
    <n v="0"/>
  </r>
  <r>
    <x v="157"/>
    <s v="TR2 230 kV ENERGIA ACTIVA SALIENTE DEL MEDIDOR"/>
    <x v="8"/>
    <n v="0"/>
  </r>
  <r>
    <x v="0"/>
    <s v="TR1 132 kV ENERGIA ACTIVA ENTRANTE"/>
    <x v="9"/>
    <n v="0"/>
  </r>
  <r>
    <x v="1"/>
    <s v="TR1 132 kV ENERGIA ACTIVA SALIENTE"/>
    <x v="9"/>
    <n v="1484.9472000000001"/>
  </r>
  <r>
    <x v="2"/>
    <s v="CE5 TR2 132 kV ENERGIA ACTIVA ENTRANTE"/>
    <x v="9"/>
    <n v="0"/>
  </r>
  <r>
    <x v="3"/>
    <s v="CE5 TR2 132 kV ENERGIA ACTIVA SALIENTE"/>
    <x v="9"/>
    <n v="1525.3888999999999"/>
  </r>
  <r>
    <x v="4"/>
    <s v="CE5 BE5 500 kV Energia Activa Entrante"/>
    <x v="9"/>
    <n v="0"/>
  </r>
  <r>
    <x v="5"/>
    <s v="CE5 BE5 500 kV Energia Activa Saliente"/>
    <x v="9"/>
    <n v="14893.0798"/>
  </r>
  <r>
    <x v="6"/>
    <s v="CE5 500 kV ENERGIA ACTIVA ENTRANTE"/>
    <x v="9"/>
    <n v="0"/>
  </r>
  <r>
    <x v="7"/>
    <s v="CE5 500 kV ENERGIA ACTIVA SALIENTE"/>
    <x v="9"/>
    <n v="18590.25"/>
  </r>
  <r>
    <x v="8"/>
    <s v="CE5 MR5 500 kV Energia Activa Entrante"/>
    <x v="9"/>
    <n v="13818.107099999999"/>
  </r>
  <r>
    <x v="9"/>
    <s v="CE5 MR5 500 kV Energia Activa Saliente"/>
    <x v="9"/>
    <n v="0"/>
  </r>
  <r>
    <x v="10"/>
    <s v="G01  15 Kv  ENERGIA ACTIVA ENTRANTE AL MEDIDOR"/>
    <x v="9"/>
    <n v="0"/>
  </r>
  <r>
    <x v="11"/>
    <s v="G01  15 Kv  ENERGIA ACTIVA SALIENTE DEL MEDIDOR"/>
    <x v="9"/>
    <n v="2626.4807999999998"/>
  </r>
  <r>
    <x v="12"/>
    <s v="G02  15 Kv  ENERGIA ACTIVA ENTRANTE AL MEDIDOR"/>
    <x v="9"/>
    <n v="0"/>
  </r>
  <r>
    <x v="13"/>
    <s v="G02  15 Kv  ENERGIA ACTIVA SALIENTE DEL MEDIDOR"/>
    <x v="9"/>
    <n v="2622.8249999999998"/>
  </r>
  <r>
    <x v="14"/>
    <s v="G03  15 Kv  ENERGIA ACTIVA ENTRANTE AL MEDIDOR"/>
    <x v="9"/>
    <n v="0"/>
  </r>
  <r>
    <x v="15"/>
    <s v="G03  15 Kv  ENERGIA ACTIVA SALIENTE DEL MEDIDOR"/>
    <x v="9"/>
    <n v="2641.8375000000001"/>
  </r>
  <r>
    <x v="16"/>
    <s v="TR2 500 kV ENERGIA ACTIVA ENTRANTE AL MEDIDOR"/>
    <x v="9"/>
    <n v="0"/>
  </r>
  <r>
    <x v="17"/>
    <s v="TR2 500 kV ENERGIA ACTIVA SALIENTE DEL MEDIDOR"/>
    <x v="9"/>
    <n v="1733.2681"/>
  </r>
  <r>
    <x v="18"/>
    <s v="TR1 132 kV ENERGIA ACTIVA ENTRANTE AL MEDIDOR"/>
    <x v="9"/>
    <n v="0"/>
  </r>
  <r>
    <x v="19"/>
    <s v="TR1 132 kV ENERGIA ACTIVA SALIENTE DEL MEDIDOR"/>
    <x v="9"/>
    <n v="1699.8432"/>
  </r>
  <r>
    <x v="20"/>
    <s v="SA5 500 kV ENERGIA ACTIVA ENTRANTE AL MEDIDOR"/>
    <x v="9"/>
    <n v="11667.5"/>
  </r>
  <r>
    <x v="21"/>
    <s v="SA5 500 kV ENERGIA ACTIVA SALIENTE DEL MEDIDOR"/>
    <x v="9"/>
    <n v="0"/>
  </r>
  <r>
    <x v="22"/>
    <s v="SA5 500 kV ENERGIA ACTIVA ENTRANTE AL MEDIDOR"/>
    <x v="9"/>
    <n v="0"/>
  </r>
  <r>
    <x v="23"/>
    <s v="SA5 500 kV ENERGIA ACTIVA SALIENTE DEL MEDIDOR"/>
    <x v="9"/>
    <n v="10497.375"/>
  </r>
  <r>
    <x v="24"/>
    <s v="TR1 150 kV ENERGIA ACTIVA ENTRANTE AL MEDIDOR"/>
    <x v="9"/>
    <n v="46.604999999999997"/>
  </r>
  <r>
    <x v="25"/>
    <s v="TR1 150 kV ENERGIA ACTIVA SALIENTE DEL MEDIDOR"/>
    <x v="9"/>
    <n v="214.49250000000001"/>
  </r>
  <r>
    <x v="26"/>
    <s v="SJ5 500 kV ENERGIA ACTIVA ENTRANTE AL MEDIDOR"/>
    <x v="9"/>
    <n v="121.75"/>
  </r>
  <r>
    <x v="27"/>
    <s v="SJ5 500 kV ENERGIA ACTIVA SALIENTE DEL MEDIDOR"/>
    <x v="9"/>
    <n v="2730.8125"/>
  </r>
  <r>
    <x v="28"/>
    <s v="SJ5 500 kV ENERGIA ACTIVA ENTRANTE AL MEDIDOR"/>
    <x v="9"/>
    <n v="124.5"/>
  </r>
  <r>
    <x v="29"/>
    <s v="SJ5 500 kV ENERGIA ACTIVA SALIENTE DEL MEDIDOR"/>
    <x v="9"/>
    <n v="2599.75"/>
  </r>
  <r>
    <x v="30"/>
    <s v="TR1 150 kV ENERGIA ACTIVA ENTRANTE AL MEDIDOR"/>
    <x v="9"/>
    <n v="1.62"/>
  </r>
  <r>
    <x v="31"/>
    <s v="TR1 150 kV ENERGIA ACTIVA SALIENTE DEL MEDIDOR"/>
    <x v="9"/>
    <n v="874.90499999999997"/>
  </r>
  <r>
    <x v="32"/>
    <s v="G01 Energia Activa Entrante"/>
    <x v="9"/>
    <n v="5.7000000000000002E-2"/>
  </r>
  <r>
    <x v="33"/>
    <s v="G01 Energia Activa Saliente"/>
    <x v="9"/>
    <n v="0.629"/>
  </r>
  <r>
    <x v="34"/>
    <s v="UPM TR1 150 kV Energia Activa Entrante al medidor"/>
    <x v="9"/>
    <n v="0"/>
  </r>
  <r>
    <x v="35"/>
    <s v="UPM TR1 150 kV Energia Activa Saliente del medidor"/>
    <x v="9"/>
    <n v="560.38559999999995"/>
  </r>
  <r>
    <x v="36"/>
    <s v="G01 150 kV ENERGIA ACTIVA ENTRANTE AL MEDIDOR"/>
    <x v="9"/>
    <n v="0"/>
  </r>
  <r>
    <x v="37"/>
    <s v="G01 150 kV ENERGIA ACTIVA SALIENTE DEL MEDIDOR"/>
    <x v="9"/>
    <n v="582.70740000000001"/>
  </r>
  <r>
    <x v="38"/>
    <s v="G02 150 kV ENERGIA ACTIVA ENTRANTE AL MEDIDOR"/>
    <x v="9"/>
    <n v="0"/>
  </r>
  <r>
    <x v="39"/>
    <s v="G02 150 kV ENERGIA ACTIVA SALIENTE DEL MEDIDOR"/>
    <x v="9"/>
    <n v="748.87789999999995"/>
  </r>
  <r>
    <x v="40"/>
    <s v="G03 150 kV ENERGIA ACTIVA ENTRANTE AL MEDIDOR"/>
    <x v="9"/>
    <n v="0"/>
  </r>
  <r>
    <x v="41"/>
    <s v="G03 150 kV ENERGIA ACTIVA SALIENTE DEL MEDIDOR"/>
    <x v="9"/>
    <n v="740.95979999999997"/>
  </r>
  <r>
    <x v="42"/>
    <s v="G05  150 Kv  ENERGIA ACTIVA ENTRANTE AL MEDIDOR"/>
    <x v="9"/>
    <n v="0"/>
  </r>
  <r>
    <x v="43"/>
    <s v="G05  150 Kv  ENERGIA ACTIVA SALIENTE DEL MEDIDOR"/>
    <x v="9"/>
    <n v="0"/>
  </r>
  <r>
    <x v="44"/>
    <s v="G06  150 Kv  ENERGIA ACTIVA ENTRANTE AL MEDIDOR"/>
    <x v="9"/>
    <n v="0"/>
  </r>
  <r>
    <x v="45"/>
    <s v="G06  150 Kv  ENERGIA ACTIVA SALIENTE DEL MEDIDOR"/>
    <x v="9"/>
    <n v="0"/>
  </r>
  <r>
    <x v="46"/>
    <s v="G07 150 kV Energia Activa Entrante al medidor"/>
    <x v="9"/>
    <n v="0.91049999999999998"/>
  </r>
  <r>
    <x v="47"/>
    <s v="G07 150 kV Energia Activa Saliente del medidor"/>
    <x v="9"/>
    <n v="0"/>
  </r>
  <r>
    <x v="48"/>
    <s v="G03  30 Kv  ENERGIA ACTIVA ENTRANTE AL MEDIDOR"/>
    <x v="9"/>
    <n v="0"/>
  </r>
  <r>
    <x v="49"/>
    <s v="G03  30 Kv  ENERGIA ACTIVA SALIENTE DEL MEDIDOR"/>
    <x v="9"/>
    <n v="0"/>
  </r>
  <r>
    <x v="50"/>
    <s v="G04  30 Kv  ENERGIA ACTIVA ENTRANTE AL MEDIDOR"/>
    <x v="9"/>
    <n v="3.7921999999999998"/>
  </r>
  <r>
    <x v="51"/>
    <s v="G04  30 Kv  ENERGIA ACTIVA SALIENTE DEL MEDIDOR"/>
    <x v="9"/>
    <n v="0"/>
  </r>
  <r>
    <x v="52"/>
    <s v="G01 150 kV ENERGIA ACTIVA ENTRANTE AL MEDIDOR"/>
    <x v="9"/>
    <n v="0"/>
  </r>
  <r>
    <x v="53"/>
    <s v="G01 150 kV ENERGIA ACTIVA SALIENTE DEL MEDIDOR"/>
    <x v="9"/>
    <n v="835.24559999999997"/>
  </r>
  <r>
    <x v="54"/>
    <s v="G02 150 kV ENERGIA ACTIVA ENTRANTE AL MEDIDOR"/>
    <x v="9"/>
    <n v="0"/>
  </r>
  <r>
    <x v="55"/>
    <s v="G02 150 kV ENERGIA ACTIVA SALIENTE DEL MEDIDOR"/>
    <x v="9"/>
    <n v="826.87440000000004"/>
  </r>
  <r>
    <x v="56"/>
    <s v="G03 150 kV ENERGIA ACTIVA ENTRANTE AL MEDIDOR"/>
    <x v="9"/>
    <n v="0"/>
  </r>
  <r>
    <x v="57"/>
    <s v="G03 150 kV ENERGIA ACTIVA SALIENTE DEL MEDIDOR"/>
    <x v="9"/>
    <n v="821.63639999999998"/>
  </r>
  <r>
    <x v="58"/>
    <s v="G04 150 kV ENERGIA ACTIVA ENTRANTE AL MEDIDOR"/>
    <x v="9"/>
    <n v="0"/>
  </r>
  <r>
    <x v="59"/>
    <s v="G04 150 kV ENERGIA ACTIVA SALIENTE DEL MEDIDOR"/>
    <x v="9"/>
    <n v="827.65800000000002"/>
  </r>
  <r>
    <x v="60"/>
    <s v="G01  150 Kv  ENERGIA ACTIVA ENTRANTE AL MEDIDOR"/>
    <x v="9"/>
    <n v="0"/>
  </r>
  <r>
    <x v="61"/>
    <s v="G01  150 Kv  ENERGIA ACTIVA SALIENTE DEL MEDIDOR"/>
    <x v="9"/>
    <n v="0"/>
  </r>
  <r>
    <x v="62"/>
    <s v="G02  150 Kv  ENERGIA ACTIVA ENTRANTE AL MEDIDOR"/>
    <x v="9"/>
    <n v="41.795999999999999"/>
  </r>
  <r>
    <x v="63"/>
    <s v="G02  150 Kv  ENERGIA ACTIVA SALIENTE DEL MEDIDOR"/>
    <x v="9"/>
    <n v="0.16200000000000001"/>
  </r>
  <r>
    <x v="64"/>
    <s v="CTR G03 150 kV Energía Activa Entrante al medidor"/>
    <x v="9"/>
    <n v="2.2469999999999999"/>
  </r>
  <r>
    <x v="65"/>
    <s v="CTR G03 150 kV Energía Activa Saliente del medidor"/>
    <x v="9"/>
    <n v="0"/>
  </r>
  <r>
    <x v="66"/>
    <s v="G01 Energía Activa Entrante al medidor"/>
    <x v="9"/>
    <n v="0"/>
  </r>
  <r>
    <x v="67"/>
    <s v="G01 Energía Activa Saliente del medidor"/>
    <x v="9"/>
    <n v="728.68799999999999"/>
  </r>
  <r>
    <x v="68"/>
    <s v="G01 Energía Activa Entrante al medidor"/>
    <x v="9"/>
    <n v="1.56"/>
  </r>
  <r>
    <x v="69"/>
    <s v="G01 Energía Activa Saliente del medidor"/>
    <x v="9"/>
    <n v="671.4"/>
  </r>
  <r>
    <x v="70"/>
    <s v="G01 Energía Activa Entrante al medidor"/>
    <x v="9"/>
    <n v="0"/>
  </r>
  <r>
    <x v="71"/>
    <s v="G01 Energía Activa Saliente del medidor"/>
    <x v="9"/>
    <n v="838.5"/>
  </r>
  <r>
    <x v="72"/>
    <s v="G01 30 kV ENERGIA ACTIVA ENTRANTE AL MEDIDOR"/>
    <x v="9"/>
    <n v="0"/>
  </r>
  <r>
    <x v="73"/>
    <s v="G01 30 kV ENERGIA ACTIVA SALIENTE DEL MEDIDOR"/>
    <x v="9"/>
    <n v="0"/>
  </r>
  <r>
    <x v="74"/>
    <s v="Montevideo A Motores G01 Energia Activa Entrante"/>
    <x v="9"/>
    <n v="1.19"/>
  </r>
  <r>
    <x v="75"/>
    <s v="Montevideo A Motores G01 Energia Activa Saliente"/>
    <x v="9"/>
    <n v="0"/>
  </r>
  <r>
    <x v="76"/>
    <s v="Montevideo A Motores G02 Energia Activa Entrante"/>
    <x v="9"/>
    <n v="9.0999999999999998E-2"/>
  </r>
  <r>
    <x v="77"/>
    <s v="Montevideo A Motores G02 Energia Activa Saliente"/>
    <x v="9"/>
    <n v="0"/>
  </r>
  <r>
    <x v="78"/>
    <s v="Montevideo B Motores G01 6.3 kV Energia Activa Entrante"/>
    <x v="9"/>
    <n v="0.35499999999999998"/>
  </r>
  <r>
    <x v="79"/>
    <s v="Montevideo B Motores G01 6.3 kV Energia Activa Saliente"/>
    <x v="9"/>
    <n v="0"/>
  </r>
  <r>
    <x v="80"/>
    <s v="Montevideo B Motores G02 6.3 kV Energia Activa Entrante"/>
    <x v="9"/>
    <n v="0.107"/>
  </r>
  <r>
    <x v="81"/>
    <s v="Montevideo B Motores G02 6.3 kV Energia Activa Saliente"/>
    <x v="9"/>
    <n v="0"/>
  </r>
  <r>
    <x v="82"/>
    <s v="Punta Pereira G01 Energia Activa Entrante"/>
    <x v="9"/>
    <n v="80.549000000000007"/>
  </r>
  <r>
    <x v="83"/>
    <s v="Punta Pereira G01 Energia Activa Saliente"/>
    <x v="9"/>
    <n v="935.37869999999998"/>
  </r>
  <r>
    <x v="84"/>
    <s v="Palmatir G01 Energia Activa Entrante"/>
    <x v="9"/>
    <n v="0"/>
  </r>
  <r>
    <x v="85"/>
    <s v="Palmatir G01 Energia Activa Saliente"/>
    <x v="9"/>
    <n v="660.12400000000002"/>
  </r>
  <r>
    <x v="86"/>
    <s v="PAY 150 kV ENERGIA ACTIVA ENTRANTE AL MEDIDOR"/>
    <x v="9"/>
    <n v="0"/>
  </r>
  <r>
    <x v="87"/>
    <s v="PAY 150 kV ENERGIA ACTIVA SALIENTE DEL MEDIDOR"/>
    <x v="9"/>
    <n v="0"/>
  </r>
  <r>
    <x v="88"/>
    <s v="G01 Energía Activa Entrante al medidor"/>
    <x v="9"/>
    <n v="0"/>
  </r>
  <r>
    <x v="89"/>
    <s v="G01 Energía Activa Saliente del medidor"/>
    <x v="9"/>
    <n v="655.86800000000005"/>
  </r>
  <r>
    <x v="90"/>
    <s v="G01 150 kV ENERGIA ACTIVA ENTRANTE AL MEDIDOR"/>
    <x v="9"/>
    <n v="0"/>
  </r>
  <r>
    <x v="91"/>
    <s v="G01 150 kV ENERGIA ACTIVA SALIENTE DEL MEDIDOR P"/>
    <x v="9"/>
    <n v="0"/>
  </r>
  <r>
    <x v="92"/>
    <s v="G02 150 kV ENERGIA ACTIVA ENTRANTE AL MEDIDOR"/>
    <x v="9"/>
    <n v="1E-4"/>
  </r>
  <r>
    <x v="93"/>
    <s v="G02 150 kV ENERGIA ACTIVA SALIENTE DEL MEDIDOR"/>
    <x v="9"/>
    <n v="0"/>
  </r>
  <r>
    <x v="94"/>
    <s v="G03 150 kV ENERGIA ACTIVA ENTRANTE AL MEDIDOR"/>
    <x v="9"/>
    <n v="1.4429000000000001"/>
  </r>
  <r>
    <x v="95"/>
    <s v="G03 150 kV ENERGIA ACTIVA SALIENTE DEL MEDIDOR"/>
    <x v="9"/>
    <n v="0"/>
  </r>
  <r>
    <x v="96"/>
    <s v="G04 150 kV ENERGIA ACTIVA ENTRANTE AL MEDIDOR"/>
    <x v="9"/>
    <n v="0"/>
  </r>
  <r>
    <x v="97"/>
    <s v="G04 150 kV ENERGIA ACTIVA SALIENTE DEL MEDIDOR"/>
    <x v="9"/>
    <n v="0"/>
  </r>
  <r>
    <x v="98"/>
    <s v="G05 150 kV ENERGIA ACTIVA ENTRANTE AL MEDIDOR"/>
    <x v="9"/>
    <n v="1.7070000000000001"/>
  </r>
  <r>
    <x v="99"/>
    <s v="G05 150 kV ENERGIA ACTIVA SALIENTE DEL MEDIDOR"/>
    <x v="9"/>
    <n v="0"/>
  </r>
  <r>
    <x v="100"/>
    <s v="G06 150 kV ENERGIA ACTIVA ENTRANTE AL MEDIDOR"/>
    <x v="9"/>
    <n v="0"/>
  </r>
  <r>
    <x v="101"/>
    <s v="G06 150 kV ENERGIA ACTIVA SALIENTE DEL MEDIDOR"/>
    <x v="9"/>
    <n v="0"/>
  </r>
  <r>
    <x v="102"/>
    <s v="PTI G07 150 kV Energia Activa Entrante al medidor"/>
    <x v="9"/>
    <n v="1.7869999999999999"/>
  </r>
  <r>
    <x v="103"/>
    <s v="PTI G07 150 kV Energia Activa Saliente del medidor"/>
    <x v="9"/>
    <n v="0"/>
  </r>
  <r>
    <x v="104"/>
    <s v="PTI G08 150 kV Energía Activa Entrante al medidor"/>
    <x v="9"/>
    <n v="0"/>
  </r>
  <r>
    <x v="105"/>
    <s v="PTI G08 150 kV Energía Activa Saliente del medidor"/>
    <x v="9"/>
    <n v="0"/>
  </r>
  <r>
    <x v="106"/>
    <s v="PTI G09 150 kV Energía Activa Entrante al medidor"/>
    <x v="9"/>
    <n v="0"/>
  </r>
  <r>
    <x v="107"/>
    <s v="PTI G09 150 kV Energía Activa Saliente del medidor"/>
    <x v="9"/>
    <n v="0"/>
  </r>
  <r>
    <x v="108"/>
    <s v="CRL RADIAL ENERGIA ACTIVA SALIENTE DEL MEDIDOR"/>
    <x v="9"/>
    <n v="2.0939000000000001"/>
  </r>
  <r>
    <x v="109"/>
    <s v="G01 Energía Activa Entrante al medidor"/>
    <x v="9"/>
    <n v="0"/>
  </r>
  <r>
    <x v="110"/>
    <s v="G01 Energía Activa Saliente del medidor"/>
    <x v="9"/>
    <n v="845.04"/>
  </r>
  <r>
    <x v="111"/>
    <s v="Nuevo Manantial 1 - 60 kV Energia Activa Entrante"/>
    <x v="9"/>
    <n v="0.54530000000000001"/>
  </r>
  <r>
    <x v="112"/>
    <s v="Nuevo Manantial 1 - 60 kV Energia Activa Saliente"/>
    <x v="9"/>
    <n v="10.4381"/>
  </r>
  <r>
    <x v="113"/>
    <s v="Nuevo Manantial 2 - Energia Activa Entrante  "/>
    <x v="9"/>
    <n v="0"/>
  </r>
  <r>
    <x v="114"/>
    <s v="Nuevo Manantial 2 -  Energia Activa Saliente"/>
    <x v="9"/>
    <n v="26.78"/>
  </r>
  <r>
    <x v="115"/>
    <s v="Alur-G01 30 kV, Energía Activa Entrante al Medidor"/>
    <x v="9"/>
    <n v="0.106"/>
  </r>
  <r>
    <x v="116"/>
    <s v="Alur-G01 30 kV, Energía Activa Saliente del Medidor"/>
    <x v="9"/>
    <n v="40.191000000000003"/>
  </r>
  <r>
    <x v="117"/>
    <s v="BIO G01 30 kV Energia Activa Entrante al medidor"/>
    <x v="9"/>
    <n v="0"/>
  </r>
  <r>
    <x v="118"/>
    <s v="BIO G01 30 kV Energia Activa Saliente del medidor"/>
    <x v="9"/>
    <n v="217.01240000000001"/>
  </r>
  <r>
    <x v="119"/>
    <s v="G01 Energia Activa Entrante"/>
    <x v="9"/>
    <n v="0.68200000000000005"/>
  </r>
  <r>
    <x v="120"/>
    <s v="G01 Energia Activa Saliente"/>
    <x v="9"/>
    <n v="13.856999999999999"/>
  </r>
  <r>
    <x v="121"/>
    <s v="Energia Activa Entrante"/>
    <x v="9"/>
    <n v="0.68200000000000005"/>
  </r>
  <r>
    <x v="122"/>
    <s v="Energia Activa Saliente"/>
    <x v="9"/>
    <n v="0"/>
  </r>
  <r>
    <x v="123"/>
    <s v="Sierra de los Caracoles 1 - 30 kV Energia Activa Entrante"/>
    <x v="9"/>
    <n v="0"/>
  </r>
  <r>
    <x v="124"/>
    <s v="Sierra de los Caracoles 1 - 30 kV Energia Activa Saliente"/>
    <x v="9"/>
    <n v="167.65379999999999"/>
  </r>
  <r>
    <x v="125"/>
    <s v="Sierra de los Caracoles 2 - 30 kV Energía Activa Entrante"/>
    <x v="9"/>
    <n v="0"/>
  </r>
  <r>
    <x v="126"/>
    <s v="Sierra de los Caracoles 2 - 30 kV Energía Activa Saliente"/>
    <x v="9"/>
    <n v="124.6806"/>
  </r>
  <r>
    <x v="127"/>
    <s v="ENG G01 30 kV Energia Activa Entrante al medidor"/>
    <x v="9"/>
    <n v="3.0990000000000002"/>
  </r>
  <r>
    <x v="128"/>
    <s v="ENG G01 30 kV Energia Activa Saliente del medidor"/>
    <x v="9"/>
    <n v="33.625999999999998"/>
  </r>
  <r>
    <x v="129"/>
    <s v="FEN G01 30 kV Energia Activa Entrante al medidor"/>
    <x v="9"/>
    <n v="3.0000000000000001E-3"/>
  </r>
  <r>
    <x v="130"/>
    <s v="FEN G01 30 kV Energia Activa Saliente del medidor"/>
    <x v="9"/>
    <n v="207.352"/>
  </r>
  <r>
    <x v="131"/>
    <s v="GAL G01 30 kV Energía Activa Entrante al medidor"/>
    <x v="9"/>
    <n v="7.0999999999999994E-2"/>
  </r>
  <r>
    <x v="132"/>
    <s v="GAL G01 30 kV Energía Activa Saliente del medidor"/>
    <x v="9"/>
    <n v="239.934"/>
  </r>
  <r>
    <x v="133"/>
    <s v="KEN G01 30 kV Energía Activa Entrante al medidor"/>
    <x v="9"/>
    <n v="0"/>
  </r>
  <r>
    <x v="134"/>
    <s v="KEN G01 30 kV Energía Activa Saliente del medidor"/>
    <x v="9"/>
    <n v="278.447"/>
  </r>
  <r>
    <x v="135"/>
    <s v="Energia activa entrante"/>
    <x v="9"/>
    <n v="0.36699999999999999"/>
  </r>
  <r>
    <x v="136"/>
    <s v="Energia activa saliente"/>
    <x v="9"/>
    <n v="0"/>
  </r>
  <r>
    <x v="137"/>
    <s v="G01 Energia Activa Entrante"/>
    <x v="9"/>
    <n v="0"/>
  </r>
  <r>
    <x v="138"/>
    <s v="G01 Energia Activa Saliente"/>
    <x v="9"/>
    <n v="361.54"/>
  </r>
  <r>
    <x v="139"/>
    <s v="G01 Energia Activa Entrante"/>
    <x v="9"/>
    <n v="0"/>
  </r>
  <r>
    <x v="140"/>
    <s v="G01 Energia Activa Saliente"/>
    <x v="9"/>
    <n v="252.92"/>
  </r>
  <r>
    <x v="141"/>
    <s v="Weyerhaeuser-G01 30 kV ,Energía Activa Entrante al medidor"/>
    <x v="9"/>
    <n v="3.4000000000000002E-2"/>
  </r>
  <r>
    <x v="142"/>
    <s v="Weyerhaeuser-G01 30 kV ,Energía Activa Saliente del medidor"/>
    <x v="9"/>
    <n v="7.6929999999999996"/>
  </r>
  <r>
    <x v="143"/>
    <s v="PON G01 30 kV Energía Activa Entrante al medidor"/>
    <x v="9"/>
    <n v="0.85199999999999998"/>
  </r>
  <r>
    <x v="144"/>
    <s v="PON G01 30 kV Energía Activa Saliente del medidor"/>
    <x v="9"/>
    <n v="56.793999999999997"/>
  </r>
  <r>
    <x v="146"/>
    <s v="Energia Activa Saliente"/>
    <x v="9"/>
    <n v="0"/>
  </r>
  <r>
    <x v="147"/>
    <s v="G01 Energia Activa Entrante"/>
    <x v="9"/>
    <n v="0"/>
  </r>
  <r>
    <x v="148"/>
    <s v="G01 Energia Activa Saliente"/>
    <x v="9"/>
    <n v="41.908999999999999"/>
  </r>
  <r>
    <x v="149"/>
    <s v="Agroland-G01 15 kV, Energia Activa Entrante al medidor"/>
    <x v="9"/>
    <n v="2.0939999999999999"/>
  </r>
  <r>
    <x v="150"/>
    <s v="Agroland-G01 15 kV, Energia Activa Saliente del medidor"/>
    <x v="9"/>
    <n v="0.34300000000000003"/>
  </r>
  <r>
    <x v="151"/>
    <s v="G01 Energía Activa Entrante al medidor"/>
    <x v="9"/>
    <n v="0"/>
  </r>
  <r>
    <x v="152"/>
    <s v="G01 Energía Activa Saliente del medidor"/>
    <x v="9"/>
    <n v="8.6910000000000007"/>
  </r>
  <r>
    <x v="153"/>
    <s v="Energia Activa Saliente"/>
    <x v="9"/>
    <n v="3.141"/>
  </r>
  <r>
    <x v="154"/>
    <s v="TR1 150 kV ENERGIA ACTIVA ENTRANTE AL MEDIDOR"/>
    <x v="9"/>
    <n v="0"/>
  </r>
  <r>
    <x v="155"/>
    <s v="TR1 150 kV ENERGIA ACTIVA SALIENTE DEL MEDIDOR"/>
    <x v="9"/>
    <n v="4.3886000000000003"/>
  </r>
  <r>
    <x v="156"/>
    <s v="TR2 230 kV ENERGIA ACTIVA ENTRANTE AL MEDIDOR"/>
    <x v="9"/>
    <n v="0"/>
  </r>
  <r>
    <x v="157"/>
    <s v="TR2 230 kV ENERGIA ACTIVA SALIENTE DEL MEDIDOR"/>
    <x v="9"/>
    <n v="0"/>
  </r>
  <r>
    <x v="0"/>
    <s v="TR1 132 kV ENERGIA ACTIVA ENTRANTE"/>
    <x v="10"/>
    <n v="0"/>
  </r>
  <r>
    <x v="1"/>
    <s v="TR1 132 kV ENERGIA ACTIVA SALIENTE"/>
    <x v="10"/>
    <n v="1662.5003999999999"/>
  </r>
  <r>
    <x v="2"/>
    <s v="CE5 TR2 132 kV ENERGIA ACTIVA ENTRANTE"/>
    <x v="10"/>
    <n v="0"/>
  </r>
  <r>
    <x v="3"/>
    <s v="CE5 TR2 132 kV ENERGIA ACTIVA SALIENTE"/>
    <x v="10"/>
    <n v="1713.7031999999999"/>
  </r>
  <r>
    <x v="4"/>
    <s v="CE5 BE5 500 kV Energia Activa Entrante"/>
    <x v="10"/>
    <n v="0"/>
  </r>
  <r>
    <x v="5"/>
    <s v="CE5 BE5 500 kV Energia Activa Saliente"/>
    <x v="10"/>
    <n v="14675.042600000001"/>
  </r>
  <r>
    <x v="6"/>
    <s v="CE5 500 kV ENERGIA ACTIVA ENTRANTE"/>
    <x v="10"/>
    <n v="0"/>
  </r>
  <r>
    <x v="7"/>
    <s v="CE5 500 kV ENERGIA ACTIVA SALIENTE"/>
    <x v="10"/>
    <n v="18289.375"/>
  </r>
  <r>
    <x v="8"/>
    <s v="CE5 MR5 500 kV Energia Activa Entrante"/>
    <x v="10"/>
    <n v="14439.4725"/>
  </r>
  <r>
    <x v="9"/>
    <s v="CE5 MR5 500 kV Energia Activa Saliente"/>
    <x v="10"/>
    <n v="0"/>
  </r>
  <r>
    <x v="10"/>
    <s v="G01  15 Kv  ENERGIA ACTIVA ENTRANTE AL MEDIDOR"/>
    <x v="10"/>
    <n v="0"/>
  </r>
  <r>
    <x v="11"/>
    <s v="G01  15 Kv  ENERGIA ACTIVA SALIENTE DEL MEDIDOR"/>
    <x v="10"/>
    <n v="2624.9625000000001"/>
  </r>
  <r>
    <x v="12"/>
    <s v="G02  15 Kv  ENERGIA ACTIVA ENTRANTE AL MEDIDOR"/>
    <x v="10"/>
    <n v="0"/>
  </r>
  <r>
    <x v="13"/>
    <s v="G02  15 Kv  ENERGIA ACTIVA SALIENTE DEL MEDIDOR"/>
    <x v="10"/>
    <n v="2622.2058000000002"/>
  </r>
  <r>
    <x v="14"/>
    <s v="G03  15 Kv  ENERGIA ACTIVA ENTRANTE AL MEDIDOR"/>
    <x v="10"/>
    <n v="0"/>
  </r>
  <r>
    <x v="15"/>
    <s v="G03  15 Kv  ENERGIA ACTIVA SALIENTE DEL MEDIDOR"/>
    <x v="10"/>
    <n v="2640.0374999999999"/>
  </r>
  <r>
    <x v="16"/>
    <s v="TR2 500 kV ENERGIA ACTIVA ENTRANTE AL MEDIDOR"/>
    <x v="10"/>
    <n v="0"/>
  </r>
  <r>
    <x v="17"/>
    <s v="TR2 500 kV ENERGIA ACTIVA SALIENTE DEL MEDIDOR"/>
    <x v="10"/>
    <n v="1713.5917999999999"/>
  </r>
  <r>
    <x v="18"/>
    <s v="TR1 132 kV ENERGIA ACTIVA ENTRANTE AL MEDIDOR"/>
    <x v="10"/>
    <n v="0"/>
  </r>
  <r>
    <x v="19"/>
    <s v="TR1 132 kV ENERGIA ACTIVA SALIENTE DEL MEDIDOR"/>
    <x v="10"/>
    <n v="1673.1"/>
  </r>
  <r>
    <x v="20"/>
    <s v="SA5 500 kV ENERGIA ACTIVA ENTRANTE AL MEDIDOR"/>
    <x v="10"/>
    <n v="13164.25"/>
  </r>
  <r>
    <x v="21"/>
    <s v="SA5 500 kV ENERGIA ACTIVA SALIENTE DEL MEDIDOR"/>
    <x v="10"/>
    <n v="0"/>
  </r>
  <r>
    <x v="22"/>
    <s v="SA5 500 kV ENERGIA ACTIVA ENTRANTE AL MEDIDOR"/>
    <x v="10"/>
    <n v="0"/>
  </r>
  <r>
    <x v="23"/>
    <s v="SA5 500 kV ENERGIA ACTIVA SALIENTE DEL MEDIDOR"/>
    <x v="10"/>
    <n v="12708.25"/>
  </r>
  <r>
    <x v="24"/>
    <s v="TR1 150 kV ENERGIA ACTIVA ENTRANTE AL MEDIDOR"/>
    <x v="10"/>
    <n v="10.38"/>
  </r>
  <r>
    <x v="25"/>
    <s v="TR1 150 kV ENERGIA ACTIVA SALIENTE DEL MEDIDOR"/>
    <x v="10"/>
    <n v="164.7"/>
  </r>
  <r>
    <x v="26"/>
    <s v="SJ5 500 kV ENERGIA ACTIVA ENTRANTE AL MEDIDOR"/>
    <x v="10"/>
    <n v="0"/>
  </r>
  <r>
    <x v="27"/>
    <s v="SJ5 500 kV ENERGIA ACTIVA SALIENTE DEL MEDIDOR"/>
    <x v="10"/>
    <n v="3390.625"/>
  </r>
  <r>
    <x v="28"/>
    <s v="SJ5 500 kV ENERGIA ACTIVA ENTRANTE AL MEDIDOR"/>
    <x v="10"/>
    <n v="0"/>
  </r>
  <r>
    <x v="29"/>
    <s v="SJ5 500 kV ENERGIA ACTIVA SALIENTE DEL MEDIDOR"/>
    <x v="10"/>
    <n v="3229.25"/>
  </r>
  <r>
    <x v="30"/>
    <s v="TR1 150 kV ENERGIA ACTIVA ENTRANTE AL MEDIDOR"/>
    <x v="10"/>
    <n v="0"/>
  </r>
  <r>
    <x v="31"/>
    <s v="TR1 150 kV ENERGIA ACTIVA SALIENTE DEL MEDIDOR"/>
    <x v="10"/>
    <n v="1472.67"/>
  </r>
  <r>
    <x v="32"/>
    <s v="G01 Energia Activa Entrante"/>
    <x v="10"/>
    <n v="5.0999999999999997E-2"/>
  </r>
  <r>
    <x v="33"/>
    <s v="G01 Energia Activa Saliente"/>
    <x v="10"/>
    <n v="2.262"/>
  </r>
  <r>
    <x v="34"/>
    <s v="UPM TR1 150 kV Energia Activa Entrante al medidor"/>
    <x v="10"/>
    <n v="0"/>
  </r>
  <r>
    <x v="35"/>
    <s v="UPM TR1 150 kV Energia Activa Saliente del medidor"/>
    <x v="10"/>
    <n v="734.83199999999999"/>
  </r>
  <r>
    <x v="36"/>
    <s v="G01 150 kV ENERGIA ACTIVA ENTRANTE AL MEDIDOR"/>
    <x v="10"/>
    <n v="0"/>
  </r>
  <r>
    <x v="37"/>
    <s v="G01 150 kV ENERGIA ACTIVA SALIENTE DEL MEDIDOR"/>
    <x v="10"/>
    <n v="592.22389999999996"/>
  </r>
  <r>
    <x v="38"/>
    <s v="G02 150 kV ENERGIA ACTIVA ENTRANTE AL MEDIDOR"/>
    <x v="10"/>
    <n v="0"/>
  </r>
  <r>
    <x v="39"/>
    <s v="G02 150 kV ENERGIA ACTIVA SALIENTE DEL MEDIDOR"/>
    <x v="10"/>
    <n v="725.97540000000004"/>
  </r>
  <r>
    <x v="40"/>
    <s v="G03 150 kV ENERGIA ACTIVA ENTRANTE AL MEDIDOR"/>
    <x v="10"/>
    <n v="0"/>
  </r>
  <r>
    <x v="41"/>
    <s v="G03 150 kV ENERGIA ACTIVA SALIENTE DEL MEDIDOR"/>
    <x v="10"/>
    <n v="718.16890000000001"/>
  </r>
  <r>
    <x v="42"/>
    <s v="G05  150 Kv  ENERGIA ACTIVA ENTRANTE AL MEDIDOR"/>
    <x v="10"/>
    <n v="0"/>
  </r>
  <r>
    <x v="43"/>
    <s v="G05  150 Kv  ENERGIA ACTIVA SALIENTE DEL MEDIDOR"/>
    <x v="10"/>
    <n v="0"/>
  </r>
  <r>
    <x v="44"/>
    <s v="G06  150 Kv  ENERGIA ACTIVA ENTRANTE AL MEDIDOR"/>
    <x v="10"/>
    <n v="0"/>
  </r>
  <r>
    <x v="45"/>
    <s v="G06  150 Kv  ENERGIA ACTIVA SALIENTE DEL MEDIDOR"/>
    <x v="10"/>
    <n v="0"/>
  </r>
  <r>
    <x v="46"/>
    <s v="G07 150 kV Energia Activa Entrante al medidor"/>
    <x v="10"/>
    <n v="0.91200000000000003"/>
  </r>
  <r>
    <x v="47"/>
    <s v="G07 150 kV Energia Activa Saliente del medidor"/>
    <x v="10"/>
    <n v="0"/>
  </r>
  <r>
    <x v="48"/>
    <s v="G03  30 Kv  ENERGIA ACTIVA ENTRANTE AL MEDIDOR"/>
    <x v="10"/>
    <n v="0"/>
  </r>
  <r>
    <x v="49"/>
    <s v="G03  30 Kv  ENERGIA ACTIVA SALIENTE DEL MEDIDOR"/>
    <x v="10"/>
    <n v="0"/>
  </r>
  <r>
    <x v="50"/>
    <s v="G04  30 Kv  ENERGIA ACTIVA ENTRANTE AL MEDIDOR"/>
    <x v="10"/>
    <n v="3.7246999999999999"/>
  </r>
  <r>
    <x v="51"/>
    <s v="G04  30 Kv  ENERGIA ACTIVA SALIENTE DEL MEDIDOR"/>
    <x v="10"/>
    <n v="0"/>
  </r>
  <r>
    <x v="52"/>
    <s v="G01 150 kV ENERGIA ACTIVA ENTRANTE AL MEDIDOR"/>
    <x v="10"/>
    <n v="0"/>
  </r>
  <r>
    <x v="53"/>
    <s v="G01 150 kV ENERGIA ACTIVA SALIENTE DEL MEDIDOR"/>
    <x v="10"/>
    <n v="839.10599999999999"/>
  </r>
  <r>
    <x v="54"/>
    <s v="G02 150 kV ENERGIA ACTIVA ENTRANTE AL MEDIDOR"/>
    <x v="10"/>
    <n v="0"/>
  </r>
  <r>
    <x v="55"/>
    <s v="G02 150 kV ENERGIA ACTIVA SALIENTE DEL MEDIDOR"/>
    <x v="10"/>
    <n v="830.60159999999996"/>
  </r>
  <r>
    <x v="56"/>
    <s v="G03 150 kV ENERGIA ACTIVA ENTRANTE AL MEDIDOR"/>
    <x v="10"/>
    <n v="0"/>
  </r>
  <r>
    <x v="57"/>
    <s v="G03 150 kV ENERGIA ACTIVA SALIENTE DEL MEDIDOR"/>
    <x v="10"/>
    <n v="824.36400000000003"/>
  </r>
  <r>
    <x v="58"/>
    <s v="G04 150 kV ENERGIA ACTIVA ENTRANTE AL MEDIDOR"/>
    <x v="10"/>
    <n v="0"/>
  </r>
  <r>
    <x v="59"/>
    <s v="G04 150 kV ENERGIA ACTIVA SALIENTE DEL MEDIDOR"/>
    <x v="10"/>
    <n v="827.90039999999999"/>
  </r>
  <r>
    <x v="60"/>
    <s v="G01  150 Kv  ENERGIA ACTIVA ENTRANTE AL MEDIDOR"/>
    <x v="10"/>
    <n v="0"/>
  </r>
  <r>
    <x v="61"/>
    <s v="G01  150 Kv  ENERGIA ACTIVA SALIENTE DEL MEDIDOR"/>
    <x v="10"/>
    <n v="0"/>
  </r>
  <r>
    <x v="62"/>
    <s v="G02  150 Kv  ENERGIA ACTIVA ENTRANTE AL MEDIDOR"/>
    <x v="10"/>
    <n v="44.994599999999998"/>
  </r>
  <r>
    <x v="63"/>
    <s v="G02  150 Kv  ENERGIA ACTIVA SALIENTE DEL MEDIDOR"/>
    <x v="10"/>
    <n v="0"/>
  </r>
  <r>
    <x v="64"/>
    <s v="CTR G03 150 kV Energía Activa Entrante al medidor"/>
    <x v="10"/>
    <n v="1.913"/>
  </r>
  <r>
    <x v="65"/>
    <s v="CTR G03 150 kV Energía Activa Saliente del medidor"/>
    <x v="10"/>
    <n v="0"/>
  </r>
  <r>
    <x v="66"/>
    <s v="G01 Energía Activa Entrante al medidor"/>
    <x v="10"/>
    <n v="2.8000000000000001E-2"/>
  </r>
  <r>
    <x v="67"/>
    <s v="G01 Energía Activa Saliente del medidor"/>
    <x v="10"/>
    <n v="204.65299999999999"/>
  </r>
  <r>
    <x v="68"/>
    <s v="G01 Energía Activa Entrante al medidor"/>
    <x v="10"/>
    <n v="5.52"/>
  </r>
  <r>
    <x v="69"/>
    <s v="G01 Energía Activa Saliente del medidor"/>
    <x v="10"/>
    <n v="0"/>
  </r>
  <r>
    <x v="70"/>
    <s v="G01 Energía Activa Entrante al medidor"/>
    <x v="10"/>
    <n v="0"/>
  </r>
  <r>
    <x v="71"/>
    <s v="G01 Energía Activa Saliente del medidor"/>
    <x v="10"/>
    <n v="161.4"/>
  </r>
  <r>
    <x v="72"/>
    <s v="G01 30 kV ENERGIA ACTIVA ENTRANTE AL MEDIDOR"/>
    <x v="10"/>
    <n v="0"/>
  </r>
  <r>
    <x v="73"/>
    <s v="G01 30 kV ENERGIA ACTIVA SALIENTE DEL MEDIDOR"/>
    <x v="10"/>
    <n v="0"/>
  </r>
  <r>
    <x v="74"/>
    <s v="Montevideo A Motores G01 Energia Activa Entrante"/>
    <x v="10"/>
    <n v="0.64100000000000001"/>
  </r>
  <r>
    <x v="75"/>
    <s v="Montevideo A Motores G01 Energia Activa Saliente"/>
    <x v="10"/>
    <n v="0"/>
  </r>
  <r>
    <x v="76"/>
    <s v="Montevideo A Motores G02 Energia Activa Entrante"/>
    <x v="10"/>
    <n v="8.6999999999999994E-2"/>
  </r>
  <r>
    <x v="77"/>
    <s v="Montevideo A Motores G02 Energia Activa Saliente"/>
    <x v="10"/>
    <n v="0"/>
  </r>
  <r>
    <x v="78"/>
    <s v="Montevideo B Motores G01 6.3 kV Energia Activa Entrante"/>
    <x v="10"/>
    <n v="0.36"/>
  </r>
  <r>
    <x v="79"/>
    <s v="Montevideo B Motores G01 6.3 kV Energia Activa Saliente"/>
    <x v="10"/>
    <n v="0"/>
  </r>
  <r>
    <x v="80"/>
    <s v="Montevideo B Motores G02 6.3 kV Energia Activa Entrante"/>
    <x v="10"/>
    <n v="0.105"/>
  </r>
  <r>
    <x v="81"/>
    <s v="Montevideo B Motores G02 6.3 kV Energia Activa Saliente"/>
    <x v="10"/>
    <n v="0"/>
  </r>
  <r>
    <x v="82"/>
    <s v="Punta Pereira G01 Energia Activa Entrante"/>
    <x v="10"/>
    <n v="0"/>
  </r>
  <r>
    <x v="83"/>
    <s v="Punta Pereira G01 Energia Activa Saliente"/>
    <x v="10"/>
    <n v="1094.0002999999999"/>
  </r>
  <r>
    <x v="84"/>
    <s v="Palmatir G01 Energia Activa Entrante"/>
    <x v="10"/>
    <n v="8.9999999999999993E-3"/>
  </r>
  <r>
    <x v="85"/>
    <s v="Palmatir G01 Energia Activa Saliente"/>
    <x v="10"/>
    <n v="206.18299999999999"/>
  </r>
  <r>
    <x v="86"/>
    <s v="PAY 150 kV ENERGIA ACTIVA ENTRANTE AL MEDIDOR"/>
    <x v="10"/>
    <n v="0"/>
  </r>
  <r>
    <x v="87"/>
    <s v="PAY 150 kV ENERGIA ACTIVA SALIENTE DEL MEDIDOR"/>
    <x v="10"/>
    <n v="0"/>
  </r>
  <r>
    <x v="88"/>
    <s v="G01 Energía Activa Entrante al medidor"/>
    <x v="10"/>
    <n v="5.8999999999999997E-2"/>
  </r>
  <r>
    <x v="89"/>
    <s v="G01 Energía Activa Saliente del medidor"/>
    <x v="10"/>
    <n v="167.13900000000001"/>
  </r>
  <r>
    <x v="90"/>
    <s v="G01 150 kV ENERGIA ACTIVA ENTRANTE AL MEDIDOR"/>
    <x v="10"/>
    <n v="0"/>
  </r>
  <r>
    <x v="91"/>
    <s v="G01 150 kV ENERGIA ACTIVA SALIENTE DEL MEDIDOR P"/>
    <x v="10"/>
    <n v="0"/>
  </r>
  <r>
    <x v="92"/>
    <s v="G02 150 kV ENERGIA ACTIVA ENTRANTE AL MEDIDOR"/>
    <x v="10"/>
    <n v="0"/>
  </r>
  <r>
    <x v="93"/>
    <s v="G02 150 kV ENERGIA ACTIVA SALIENTE DEL MEDIDOR"/>
    <x v="10"/>
    <n v="0"/>
  </r>
  <r>
    <x v="94"/>
    <s v="G03 150 kV ENERGIA ACTIVA ENTRANTE AL MEDIDOR"/>
    <x v="10"/>
    <n v="1.4286000000000001"/>
  </r>
  <r>
    <x v="95"/>
    <s v="G03 150 kV ENERGIA ACTIVA SALIENTE DEL MEDIDOR"/>
    <x v="10"/>
    <n v="0"/>
  </r>
  <r>
    <x v="96"/>
    <s v="G04 150 kV ENERGIA ACTIVA ENTRANTE AL MEDIDOR"/>
    <x v="10"/>
    <n v="0"/>
  </r>
  <r>
    <x v="97"/>
    <s v="G04 150 kV ENERGIA ACTIVA SALIENTE DEL MEDIDOR"/>
    <x v="10"/>
    <n v="0"/>
  </r>
  <r>
    <x v="98"/>
    <s v="G05 150 kV ENERGIA ACTIVA ENTRANTE AL MEDIDOR"/>
    <x v="10"/>
    <n v="1.8378000000000001"/>
  </r>
  <r>
    <x v="99"/>
    <s v="G05 150 kV ENERGIA ACTIVA SALIENTE DEL MEDIDOR"/>
    <x v="10"/>
    <n v="0"/>
  </r>
  <r>
    <x v="100"/>
    <s v="G06 150 kV ENERGIA ACTIVA ENTRANTE AL MEDIDOR"/>
    <x v="10"/>
    <n v="0"/>
  </r>
  <r>
    <x v="101"/>
    <s v="G06 150 kV ENERGIA ACTIVA SALIENTE DEL MEDIDOR"/>
    <x v="10"/>
    <n v="0"/>
  </r>
  <r>
    <x v="102"/>
    <s v="PTI G07 150 kV Energia Activa Entrante al medidor"/>
    <x v="10"/>
    <n v="1.802"/>
  </r>
  <r>
    <x v="103"/>
    <s v="PTI G07 150 kV Energia Activa Saliente del medidor"/>
    <x v="10"/>
    <n v="0"/>
  </r>
  <r>
    <x v="104"/>
    <s v="PTI G08 150 kV Energía Activa Entrante al medidor"/>
    <x v="10"/>
    <n v="0"/>
  </r>
  <r>
    <x v="105"/>
    <s v="PTI G08 150 kV Energía Activa Saliente del medidor"/>
    <x v="10"/>
    <n v="0"/>
  </r>
  <r>
    <x v="106"/>
    <s v="PTI G09 150 kV Energía Activa Entrante al medidor"/>
    <x v="10"/>
    <n v="0"/>
  </r>
  <r>
    <x v="107"/>
    <s v="PTI G09 150 kV Energía Activa Saliente del medidor"/>
    <x v="10"/>
    <n v="0"/>
  </r>
  <r>
    <x v="108"/>
    <s v="CRL RADIAL ENERGIA ACTIVA SALIENTE DEL MEDIDOR"/>
    <x v="10"/>
    <n v="2.0425"/>
  </r>
  <r>
    <x v="109"/>
    <s v="G01 Energía Activa Entrante al medidor"/>
    <x v="10"/>
    <n v="0.04"/>
  </r>
  <r>
    <x v="110"/>
    <s v="G01 Energía Activa Saliente del medidor"/>
    <x v="10"/>
    <n v="241.32"/>
  </r>
  <r>
    <x v="111"/>
    <s v="Nuevo Manantial 1 - 60 kV Energia Activa Entrante"/>
    <x v="10"/>
    <n v="0.41460000000000002"/>
  </r>
  <r>
    <x v="112"/>
    <s v="Nuevo Manantial 1 - 60 kV Energia Activa Saliente"/>
    <x v="10"/>
    <n v="3.024"/>
  </r>
  <r>
    <x v="113"/>
    <s v="Nuevo Manantial 2 - Energia Activa Entrante  "/>
    <x v="10"/>
    <n v="6.0000000000000001E-3"/>
  </r>
  <r>
    <x v="114"/>
    <s v="Nuevo Manantial 2 -  Energia Activa Saliente"/>
    <x v="10"/>
    <n v="8.8650000000000002"/>
  </r>
  <r>
    <x v="115"/>
    <s v="Alur-G01 30 kV, Energía Activa Entrante al Medidor"/>
    <x v="10"/>
    <n v="0"/>
  </r>
  <r>
    <x v="116"/>
    <s v="Alur-G01 30 kV, Energía Activa Saliente del Medidor"/>
    <x v="10"/>
    <n v="66.804000000000002"/>
  </r>
  <r>
    <x v="117"/>
    <s v="BIO G01 30 kV Energia Activa Entrante al medidor"/>
    <x v="10"/>
    <n v="0.3024"/>
  </r>
  <r>
    <x v="118"/>
    <s v="BIO G01 30 kV Energia Activa Saliente del medidor"/>
    <x v="10"/>
    <n v="184.3776"/>
  </r>
  <r>
    <x v="119"/>
    <s v="G01 Energia Activa Entrante"/>
    <x v="10"/>
    <n v="7.556"/>
  </r>
  <r>
    <x v="120"/>
    <s v="G01 Energia Activa Saliente"/>
    <x v="10"/>
    <n v="5.4189999999999996"/>
  </r>
  <r>
    <x v="121"/>
    <s v="Energia Activa Entrante"/>
    <x v="10"/>
    <n v="0.63600000000000001"/>
  </r>
  <r>
    <x v="122"/>
    <s v="Energia Activa Saliente"/>
    <x v="10"/>
    <n v="0"/>
  </r>
  <r>
    <x v="123"/>
    <s v="Sierra de los Caracoles 1 - 30 kV Energia Activa Entrante"/>
    <x v="10"/>
    <n v="0"/>
  </r>
  <r>
    <x v="124"/>
    <s v="Sierra de los Caracoles 1 - 30 kV Energia Activa Saliente"/>
    <x v="10"/>
    <n v="57.404800000000002"/>
  </r>
  <r>
    <x v="125"/>
    <s v="Sierra de los Caracoles 2 - 30 kV Energía Activa Entrante"/>
    <x v="10"/>
    <n v="0"/>
  </r>
  <r>
    <x v="126"/>
    <s v="Sierra de los Caracoles 2 - 30 kV Energía Activa Saliente"/>
    <x v="10"/>
    <n v="45.300600000000003"/>
  </r>
  <r>
    <x v="127"/>
    <s v="ENG G01 30 kV Energia Activa Entrante al medidor"/>
    <x v="10"/>
    <n v="5.6769999999999996"/>
  </r>
  <r>
    <x v="128"/>
    <s v="ENG G01 30 kV Energia Activa Saliente del medidor"/>
    <x v="10"/>
    <n v="2.2200000000000002"/>
  </r>
  <r>
    <x v="129"/>
    <s v="FEN G01 30 kV Energia Activa Entrante al medidor"/>
    <x v="10"/>
    <n v="0"/>
  </r>
  <r>
    <x v="130"/>
    <s v="FEN G01 30 kV Energia Activa Saliente del medidor"/>
    <x v="10"/>
    <n v="205.86199999999999"/>
  </r>
  <r>
    <x v="131"/>
    <s v="GAL G01 30 kV Energía Activa Entrante al medidor"/>
    <x v="10"/>
    <n v="0"/>
  </r>
  <r>
    <x v="132"/>
    <s v="GAL G01 30 kV Energía Activa Saliente del medidor"/>
    <x v="10"/>
    <n v="227.53800000000001"/>
  </r>
  <r>
    <x v="133"/>
    <s v="KEN G01 30 kV Energía Activa Entrante al medidor"/>
    <x v="10"/>
    <n v="1.4E-2"/>
  </r>
  <r>
    <x v="134"/>
    <s v="KEN G01 30 kV Energía Activa Saliente del medidor"/>
    <x v="10"/>
    <n v="110.479"/>
  </r>
  <r>
    <x v="135"/>
    <s v="Energia activa entrante"/>
    <x v="10"/>
    <n v="0.38200000000000001"/>
  </r>
  <r>
    <x v="136"/>
    <s v="Energia activa saliente"/>
    <x v="10"/>
    <n v="0"/>
  </r>
  <r>
    <x v="137"/>
    <s v="G01 Energia Activa Entrante"/>
    <x v="10"/>
    <n v="6.0000000000000001E-3"/>
  </r>
  <r>
    <x v="138"/>
    <s v="G01 Energia Activa Saliente"/>
    <x v="10"/>
    <n v="68.039000000000001"/>
  </r>
  <r>
    <x v="139"/>
    <s v="G01 Energia Activa Entrante"/>
    <x v="10"/>
    <n v="1.4999999999999999E-2"/>
  </r>
  <r>
    <x v="140"/>
    <s v="G01 Energia Activa Saliente"/>
    <x v="10"/>
    <n v="36.948999999999998"/>
  </r>
  <r>
    <x v="141"/>
    <s v="Weyerhaeuser-G01 30 kV ,Energía Activa Entrante al medidor"/>
    <x v="10"/>
    <n v="1.591"/>
  </r>
  <r>
    <x v="142"/>
    <s v="Weyerhaeuser-G01 30 kV ,Energía Activa Saliente del medidor"/>
    <x v="10"/>
    <n v="25.890999999999998"/>
  </r>
  <r>
    <x v="143"/>
    <s v="PON G01 30 kV Energía Activa Entrante al medidor"/>
    <x v="10"/>
    <n v="0"/>
  </r>
  <r>
    <x v="144"/>
    <s v="PON G01 30 kV Energía Activa Saliente del medidor"/>
    <x v="10"/>
    <n v="78.936999999999998"/>
  </r>
  <r>
    <x v="146"/>
    <s v="Energia Activa Saliente"/>
    <x v="10"/>
    <n v="0"/>
  </r>
  <r>
    <x v="147"/>
    <s v="G01 Energia Activa Entrante"/>
    <x v="10"/>
    <n v="0.02"/>
  </r>
  <r>
    <x v="148"/>
    <s v="G01 Energia Activa Saliente"/>
    <x v="10"/>
    <n v="33.14"/>
  </r>
  <r>
    <x v="149"/>
    <s v="Agroland-G01 15 kV, Energia Activa Entrante al medidor"/>
    <x v="10"/>
    <n v="4.1449999999999996"/>
  </r>
  <r>
    <x v="150"/>
    <s v="Agroland-G01 15 kV, Energia Activa Saliente del medidor"/>
    <x v="10"/>
    <n v="1E-3"/>
  </r>
  <r>
    <x v="151"/>
    <s v="G01 Energía Activa Entrante al medidor"/>
    <x v="10"/>
    <n v="0"/>
  </r>
  <r>
    <x v="152"/>
    <s v="G01 Energía Activa Saliente del medidor"/>
    <x v="10"/>
    <n v="6.6210000000000004"/>
  </r>
  <r>
    <x v="153"/>
    <s v="Energia Activa Saliente"/>
    <x v="10"/>
    <n v="3.4359999999999999"/>
  </r>
  <r>
    <x v="154"/>
    <s v="TR1 150 kV ENERGIA ACTIVA ENTRANTE AL MEDIDOR"/>
    <x v="10"/>
    <n v="0"/>
  </r>
  <r>
    <x v="155"/>
    <s v="TR1 150 kV ENERGIA ACTIVA SALIENTE DEL MEDIDOR"/>
    <x v="10"/>
    <n v="5.3272000000000004"/>
  </r>
  <r>
    <x v="156"/>
    <s v="TR2 230 kV ENERGIA ACTIVA ENTRANTE AL MEDIDOR"/>
    <x v="10"/>
    <n v="0"/>
  </r>
  <r>
    <x v="157"/>
    <s v="TR2 230 kV ENERGIA ACTIVA SALIENTE DEL MEDIDOR"/>
    <x v="10"/>
    <n v="0"/>
  </r>
  <r>
    <x v="0"/>
    <s v="TR1 132 kV ENERGIA ACTIVA ENTRANTE"/>
    <x v="11"/>
    <n v="0"/>
  </r>
  <r>
    <x v="1"/>
    <s v="TR1 132 kV ENERGIA ACTIVA SALIENTE"/>
    <x v="11"/>
    <n v="1239.2028"/>
  </r>
  <r>
    <x v="2"/>
    <s v="CE5 TR2 132 kV ENERGIA ACTIVA ENTRANTE"/>
    <x v="11"/>
    <n v="0"/>
  </r>
  <r>
    <x v="3"/>
    <s v="CE5 TR2 132 kV ENERGIA ACTIVA SALIENTE"/>
    <x v="11"/>
    <n v="1273.4376999999999"/>
  </r>
  <r>
    <x v="4"/>
    <s v="CE5 BE5 500 kV Energia Activa Entrante"/>
    <x v="11"/>
    <n v="0"/>
  </r>
  <r>
    <x v="5"/>
    <s v="CE5 BE5 500 kV Energia Activa Saliente"/>
    <x v="11"/>
    <n v="16547.393700000001"/>
  </r>
  <r>
    <x v="6"/>
    <s v="CE5 500 kV ENERGIA ACTIVA ENTRANTE"/>
    <x v="11"/>
    <n v="0"/>
  </r>
  <r>
    <x v="7"/>
    <s v="CE5 500 kV ENERGIA ACTIVA SALIENTE"/>
    <x v="11"/>
    <n v="19882.5"/>
  </r>
  <r>
    <x v="8"/>
    <s v="CE5 MR5 500 kV Energia Activa Entrante"/>
    <x v="11"/>
    <n v="14274.2703"/>
  </r>
  <r>
    <x v="9"/>
    <s v="CE5 MR5 500 kV Energia Activa Saliente"/>
    <x v="11"/>
    <n v="0"/>
  </r>
  <r>
    <x v="10"/>
    <s v="G01  15 Kv  ENERGIA ACTIVA ENTRANTE AL MEDIDOR"/>
    <x v="11"/>
    <n v="0"/>
  </r>
  <r>
    <x v="11"/>
    <s v="G01  15 Kv  ENERGIA ACTIVA SALIENTE DEL MEDIDOR"/>
    <x v="11"/>
    <n v="2623.1624999999999"/>
  </r>
  <r>
    <x v="12"/>
    <s v="G02  15 Kv  ENERGIA ACTIVA ENTRANTE AL MEDIDOR"/>
    <x v="11"/>
    <n v="0"/>
  </r>
  <r>
    <x v="13"/>
    <s v="G02  15 Kv  ENERGIA ACTIVA SALIENTE DEL MEDIDOR"/>
    <x v="11"/>
    <n v="2624.7375000000002"/>
  </r>
  <r>
    <x v="14"/>
    <s v="G03  15 Kv  ENERGIA ACTIVA ENTRANTE AL MEDIDOR"/>
    <x v="11"/>
    <n v="0"/>
  </r>
  <r>
    <x v="15"/>
    <s v="G03  15 Kv  ENERGIA ACTIVA SALIENTE DEL MEDIDOR"/>
    <x v="11"/>
    <n v="2637.1691999999998"/>
  </r>
  <r>
    <x v="16"/>
    <s v="TR2 500 kV ENERGIA ACTIVA ENTRANTE AL MEDIDOR"/>
    <x v="11"/>
    <n v="0"/>
  </r>
  <r>
    <x v="17"/>
    <s v="TR2 500 kV ENERGIA ACTIVA SALIENTE DEL MEDIDOR"/>
    <x v="11"/>
    <n v="1552.1353999999999"/>
  </r>
  <r>
    <x v="18"/>
    <s v="TR1 132 kV ENERGIA ACTIVA ENTRANTE AL MEDIDOR"/>
    <x v="11"/>
    <n v="0"/>
  </r>
  <r>
    <x v="19"/>
    <s v="TR1 132 kV ENERGIA ACTIVA SALIENTE DEL MEDIDOR"/>
    <x v="11"/>
    <n v="1521.0360000000001"/>
  </r>
  <r>
    <x v="20"/>
    <s v="SA5 500 kV ENERGIA ACTIVA ENTRANTE AL MEDIDOR"/>
    <x v="11"/>
    <n v="12675.875"/>
  </r>
  <r>
    <x v="21"/>
    <s v="SA5 500 kV ENERGIA ACTIVA SALIENTE DEL MEDIDOR"/>
    <x v="11"/>
    <n v="0"/>
  </r>
  <r>
    <x v="22"/>
    <s v="SA5 500 kV ENERGIA ACTIVA ENTRANTE AL MEDIDOR"/>
    <x v="11"/>
    <n v="0"/>
  </r>
  <r>
    <x v="23"/>
    <s v="SA5 500 kV ENERGIA ACTIVA SALIENTE DEL MEDIDOR"/>
    <x v="11"/>
    <n v="13821.375"/>
  </r>
  <r>
    <x v="24"/>
    <s v="TR1 150 kV ENERGIA ACTIVA ENTRANTE AL MEDIDOR"/>
    <x v="11"/>
    <n v="20.857500000000002"/>
  </r>
  <r>
    <x v="25"/>
    <s v="TR1 150 kV ENERGIA ACTIVA SALIENTE DEL MEDIDOR"/>
    <x v="11"/>
    <n v="183.94499999999999"/>
  </r>
  <r>
    <x v="26"/>
    <s v="SJ5 500 kV ENERGIA ACTIVA ENTRANTE AL MEDIDOR"/>
    <x v="11"/>
    <n v="0"/>
  </r>
  <r>
    <x v="27"/>
    <s v="SJ5 500 kV ENERGIA ACTIVA SALIENTE DEL MEDIDOR"/>
    <x v="11"/>
    <n v="2648"/>
  </r>
  <r>
    <x v="28"/>
    <s v="SJ5 500 kV ENERGIA ACTIVA ENTRANTE AL MEDIDOR"/>
    <x v="11"/>
    <n v="0"/>
  </r>
  <r>
    <x v="29"/>
    <s v="SJ5 500 kV ENERGIA ACTIVA SALIENTE DEL MEDIDOR"/>
    <x v="11"/>
    <n v="2512"/>
  </r>
  <r>
    <x v="30"/>
    <s v="TR1 150 kV ENERGIA ACTIVA ENTRANTE AL MEDIDOR"/>
    <x v="11"/>
    <n v="0"/>
  </r>
  <r>
    <x v="31"/>
    <s v="TR1 150 kV ENERGIA ACTIVA SALIENTE DEL MEDIDOR"/>
    <x v="11"/>
    <n v="1401.165"/>
  </r>
  <r>
    <x v="32"/>
    <s v="G01 Energia Activa Entrante"/>
    <x v="11"/>
    <n v="5.1999999999999998E-2"/>
  </r>
  <r>
    <x v="33"/>
    <s v="G01 Energia Activa Saliente"/>
    <x v="11"/>
    <n v="0.98099999999999998"/>
  </r>
  <r>
    <x v="34"/>
    <s v="UPM TR1 150 kV Energia Activa Entrante al medidor"/>
    <x v="11"/>
    <n v="0.378"/>
  </r>
  <r>
    <x v="35"/>
    <s v="UPM TR1 150 kV Energia Activa Saliente del medidor"/>
    <x v="11"/>
    <n v="565.65"/>
  </r>
  <r>
    <x v="36"/>
    <s v="G01 150 kV ENERGIA ACTIVA ENTRANTE AL MEDIDOR"/>
    <x v="11"/>
    <n v="0"/>
  </r>
  <r>
    <x v="37"/>
    <s v="G01 150 kV ENERGIA ACTIVA SALIENTE DEL MEDIDOR"/>
    <x v="11"/>
    <n v="587.83010000000002"/>
  </r>
  <r>
    <x v="38"/>
    <s v="G02 150 kV ENERGIA ACTIVA ENTRANTE AL MEDIDOR"/>
    <x v="11"/>
    <n v="0"/>
  </r>
  <r>
    <x v="39"/>
    <s v="G02 150 kV ENERGIA ACTIVA SALIENTE DEL MEDIDOR"/>
    <x v="11"/>
    <n v="761.99980000000005"/>
  </r>
  <r>
    <x v="40"/>
    <s v="G03 150 kV ENERGIA ACTIVA ENTRANTE AL MEDIDOR"/>
    <x v="11"/>
    <n v="0"/>
  </r>
  <r>
    <x v="41"/>
    <s v="G03 150 kV ENERGIA ACTIVA SALIENTE DEL MEDIDOR"/>
    <x v="11"/>
    <n v="755.09479999999996"/>
  </r>
  <r>
    <x v="42"/>
    <s v="G05  150 Kv  ENERGIA ACTIVA ENTRANTE AL MEDIDOR"/>
    <x v="11"/>
    <n v="0"/>
  </r>
  <r>
    <x v="43"/>
    <s v="G05  150 Kv  ENERGIA ACTIVA SALIENTE DEL MEDIDOR"/>
    <x v="11"/>
    <n v="0"/>
  </r>
  <r>
    <x v="44"/>
    <s v="G06  150 Kv  ENERGIA ACTIVA ENTRANTE AL MEDIDOR"/>
    <x v="11"/>
    <n v="0"/>
  </r>
  <r>
    <x v="45"/>
    <s v="G06  150 Kv  ENERGIA ACTIVA SALIENTE DEL MEDIDOR"/>
    <x v="11"/>
    <n v="0"/>
  </r>
  <r>
    <x v="46"/>
    <s v="G07 150 kV Energia Activa Entrante al medidor"/>
    <x v="11"/>
    <n v="0.16800000000000001"/>
  </r>
  <r>
    <x v="47"/>
    <s v="G07 150 kV Energia Activa Saliente del medidor"/>
    <x v="11"/>
    <n v="0"/>
  </r>
  <r>
    <x v="48"/>
    <s v="G03  30 Kv  ENERGIA ACTIVA ENTRANTE AL MEDIDOR"/>
    <x v="11"/>
    <n v="0"/>
  </r>
  <r>
    <x v="49"/>
    <s v="G03  30 Kv  ENERGIA ACTIVA SALIENTE DEL MEDIDOR"/>
    <x v="11"/>
    <n v="0"/>
  </r>
  <r>
    <x v="50"/>
    <s v="G04  30 Kv  ENERGIA ACTIVA ENTRANTE AL MEDIDOR"/>
    <x v="11"/>
    <n v="3.7755000000000001"/>
  </r>
  <r>
    <x v="51"/>
    <s v="G04  30 Kv  ENERGIA ACTIVA SALIENTE DEL MEDIDOR"/>
    <x v="11"/>
    <n v="0"/>
  </r>
  <r>
    <x v="52"/>
    <s v="G01 150 kV ENERGIA ACTIVA ENTRANTE AL MEDIDOR"/>
    <x v="11"/>
    <n v="0"/>
  </r>
  <r>
    <x v="53"/>
    <s v="G01 150 kV ENERGIA ACTIVA SALIENTE DEL MEDIDOR"/>
    <x v="11"/>
    <n v="833.08439999999996"/>
  </r>
  <r>
    <x v="54"/>
    <s v="G02 150 kV ENERGIA ACTIVA ENTRANTE AL MEDIDOR"/>
    <x v="11"/>
    <n v="0"/>
  </r>
  <r>
    <x v="55"/>
    <s v="G02 150 kV ENERGIA ACTIVA SALIENTE DEL MEDIDOR"/>
    <x v="11"/>
    <n v="823.93200000000002"/>
  </r>
  <r>
    <x v="56"/>
    <s v="G03 150 kV ENERGIA ACTIVA ENTRANTE AL MEDIDOR"/>
    <x v="11"/>
    <n v="0"/>
  </r>
  <r>
    <x v="57"/>
    <s v="G03 150 kV ENERGIA ACTIVA SALIENTE DEL MEDIDOR"/>
    <x v="11"/>
    <n v="816.45360000000005"/>
  </r>
  <r>
    <x v="58"/>
    <s v="G04 150 kV ENERGIA ACTIVA ENTRANTE AL MEDIDOR"/>
    <x v="11"/>
    <n v="0"/>
  </r>
  <r>
    <x v="59"/>
    <s v="G04 150 kV ENERGIA ACTIVA SALIENTE DEL MEDIDOR"/>
    <x v="11"/>
    <n v="827.41560000000004"/>
  </r>
  <r>
    <x v="60"/>
    <s v="G01  150 Kv  ENERGIA ACTIVA ENTRANTE AL MEDIDOR"/>
    <x v="11"/>
    <n v="0"/>
  </r>
  <r>
    <x v="61"/>
    <s v="G01  150 Kv  ENERGIA ACTIVA SALIENTE DEL MEDIDOR"/>
    <x v="11"/>
    <n v="0"/>
  </r>
  <r>
    <x v="62"/>
    <s v="G02  150 Kv  ENERGIA ACTIVA ENTRANTE AL MEDIDOR"/>
    <x v="11"/>
    <n v="49.329000000000001"/>
  </r>
  <r>
    <x v="63"/>
    <s v="G02  150 Kv  ENERGIA ACTIVA SALIENTE DEL MEDIDOR"/>
    <x v="11"/>
    <n v="0"/>
  </r>
  <r>
    <x v="64"/>
    <s v="CTR G03 150 kV Energía Activa Entrante al medidor"/>
    <x v="11"/>
    <n v="1.869"/>
  </r>
  <r>
    <x v="65"/>
    <s v="CTR G03 150 kV Energía Activa Saliente del medidor"/>
    <x v="11"/>
    <n v="0"/>
  </r>
  <r>
    <x v="66"/>
    <s v="G01 Energía Activa Entrante al medidor"/>
    <x v="11"/>
    <n v="1.1819999999999999"/>
  </r>
  <r>
    <x v="67"/>
    <s v="G01 Energía Activa Saliente del medidor"/>
    <x v="11"/>
    <n v="171.864"/>
  </r>
  <r>
    <x v="68"/>
    <s v="G01 Energía Activa Entrante al medidor"/>
    <x v="11"/>
    <n v="5.2439999999999998"/>
  </r>
  <r>
    <x v="69"/>
    <s v="G01 Energía Activa Saliente del medidor"/>
    <x v="11"/>
    <n v="0"/>
  </r>
  <r>
    <x v="70"/>
    <s v="G01 Energía Activa Entrante al medidor"/>
    <x v="11"/>
    <n v="0.9"/>
  </r>
  <r>
    <x v="71"/>
    <s v="G01 Energía Activa Saliente del medidor"/>
    <x v="11"/>
    <n v="121"/>
  </r>
  <r>
    <x v="72"/>
    <s v="G01 30 kV ENERGIA ACTIVA ENTRANTE AL MEDIDOR"/>
    <x v="11"/>
    <n v="0"/>
  </r>
  <r>
    <x v="73"/>
    <s v="G01 30 kV ENERGIA ACTIVA SALIENTE DEL MEDIDOR"/>
    <x v="11"/>
    <n v="0"/>
  </r>
  <r>
    <x v="74"/>
    <s v="Montevideo A Motores G01 Energia Activa Entrante"/>
    <x v="11"/>
    <n v="0.61399999999999999"/>
  </r>
  <r>
    <x v="75"/>
    <s v="Montevideo A Motores G01 Energia Activa Saliente"/>
    <x v="11"/>
    <n v="0"/>
  </r>
  <r>
    <x v="76"/>
    <s v="Montevideo A Motores G02 Energia Activa Entrante"/>
    <x v="11"/>
    <n v="9.0999999999999998E-2"/>
  </r>
  <r>
    <x v="77"/>
    <s v="Montevideo A Motores G02 Energia Activa Saliente"/>
    <x v="11"/>
    <n v="0"/>
  </r>
  <r>
    <x v="78"/>
    <s v="Montevideo B Motores G01 6.3 kV Energia Activa Entrante"/>
    <x v="11"/>
    <n v="0.31"/>
  </r>
  <r>
    <x v="79"/>
    <s v="Montevideo B Motores G01 6.3 kV Energia Activa Saliente"/>
    <x v="11"/>
    <n v="0"/>
  </r>
  <r>
    <x v="80"/>
    <s v="Montevideo B Motores G02 6.3 kV Energia Activa Entrante"/>
    <x v="11"/>
    <n v="0.104"/>
  </r>
  <r>
    <x v="81"/>
    <s v="Montevideo B Motores G02 6.3 kV Energia Activa Saliente"/>
    <x v="11"/>
    <n v="0"/>
  </r>
  <r>
    <x v="82"/>
    <s v="Punta Pereira G01 Energia Activa Entrante"/>
    <x v="11"/>
    <n v="0"/>
  </r>
  <r>
    <x v="83"/>
    <s v="Punta Pereira G01 Energia Activa Saliente"/>
    <x v="11"/>
    <n v="793.97149999999999"/>
  </r>
  <r>
    <x v="84"/>
    <s v="Palmatir G01 Energia Activa Entrante"/>
    <x v="11"/>
    <n v="2.8319999999999999"/>
  </r>
  <r>
    <x v="85"/>
    <s v="Palmatir G01 Energia Activa Saliente"/>
    <x v="11"/>
    <n v="114.315"/>
  </r>
  <r>
    <x v="86"/>
    <s v="PAY 150 kV ENERGIA ACTIVA ENTRANTE AL MEDIDOR"/>
    <x v="11"/>
    <n v="0"/>
  </r>
  <r>
    <x v="87"/>
    <s v="PAY 150 kV ENERGIA ACTIVA SALIENTE DEL MEDIDOR"/>
    <x v="11"/>
    <n v="0"/>
  </r>
  <r>
    <x v="88"/>
    <s v="G01 Energía Activa Entrante al medidor"/>
    <x v="11"/>
    <n v="1.0409999999999999"/>
  </r>
  <r>
    <x v="89"/>
    <s v="G01 Energía Activa Saliente del medidor"/>
    <x v="11"/>
    <n v="134.09399999999999"/>
  </r>
  <r>
    <x v="90"/>
    <s v="G01 150 kV ENERGIA ACTIVA ENTRANTE AL MEDIDOR"/>
    <x v="11"/>
    <n v="0"/>
  </r>
  <r>
    <x v="91"/>
    <s v="G01 150 kV ENERGIA ACTIVA SALIENTE DEL MEDIDOR P"/>
    <x v="11"/>
    <n v="0"/>
  </r>
  <r>
    <x v="92"/>
    <s v="G02 150 kV ENERGIA ACTIVA ENTRANTE AL MEDIDOR"/>
    <x v="11"/>
    <n v="0"/>
  </r>
  <r>
    <x v="93"/>
    <s v="G02 150 kV ENERGIA ACTIVA SALIENTE DEL MEDIDOR"/>
    <x v="11"/>
    <n v="0"/>
  </r>
  <r>
    <x v="94"/>
    <s v="G03 150 kV ENERGIA ACTIVA ENTRANTE AL MEDIDOR"/>
    <x v="11"/>
    <n v="1.4185000000000001"/>
  </r>
  <r>
    <x v="95"/>
    <s v="G03 150 kV ENERGIA ACTIVA SALIENTE DEL MEDIDOR"/>
    <x v="11"/>
    <n v="0"/>
  </r>
  <r>
    <x v="96"/>
    <s v="G04 150 kV ENERGIA ACTIVA ENTRANTE AL MEDIDOR"/>
    <x v="11"/>
    <n v="0"/>
  </r>
  <r>
    <x v="97"/>
    <s v="G04 150 kV ENERGIA ACTIVA SALIENTE DEL MEDIDOR"/>
    <x v="11"/>
    <n v="0"/>
  </r>
  <r>
    <x v="98"/>
    <s v="G05 150 kV ENERGIA ACTIVA ENTRANTE AL MEDIDOR"/>
    <x v="11"/>
    <n v="1.647"/>
  </r>
  <r>
    <x v="99"/>
    <s v="G05 150 kV ENERGIA ACTIVA SALIENTE DEL MEDIDOR"/>
    <x v="11"/>
    <n v="0"/>
  </r>
  <r>
    <x v="100"/>
    <s v="G06 150 kV ENERGIA ACTIVA ENTRANTE AL MEDIDOR"/>
    <x v="11"/>
    <n v="0"/>
  </r>
  <r>
    <x v="101"/>
    <s v="G06 150 kV ENERGIA ACTIVA SALIENTE DEL MEDIDOR"/>
    <x v="11"/>
    <n v="0"/>
  </r>
  <r>
    <x v="102"/>
    <s v="PTI G07 150 kV Energia Activa Entrante al medidor"/>
    <x v="11"/>
    <n v="1.8480000000000001"/>
  </r>
  <r>
    <x v="103"/>
    <s v="PTI G07 150 kV Energia Activa Saliente del medidor"/>
    <x v="11"/>
    <n v="0"/>
  </r>
  <r>
    <x v="104"/>
    <s v="PTI G08 150 kV Energía Activa Entrante al medidor"/>
    <x v="11"/>
    <n v="0"/>
  </r>
  <r>
    <x v="105"/>
    <s v="PTI G08 150 kV Energía Activa Saliente del medidor"/>
    <x v="11"/>
    <n v="0"/>
  </r>
  <r>
    <x v="106"/>
    <s v="PTI G09 150 kV Energía Activa Entrante al medidor"/>
    <x v="11"/>
    <n v="0"/>
  </r>
  <r>
    <x v="107"/>
    <s v="PTI G09 150 kV Energía Activa Saliente del medidor"/>
    <x v="11"/>
    <n v="0"/>
  </r>
  <r>
    <x v="108"/>
    <s v="CRL RADIAL ENERGIA ACTIVA SALIENTE DEL MEDIDOR"/>
    <x v="11"/>
    <n v="2.0819999999999999"/>
  </r>
  <r>
    <x v="109"/>
    <s v="G01 Energía Activa Entrante al medidor"/>
    <x v="11"/>
    <n v="0.43"/>
  </r>
  <r>
    <x v="110"/>
    <s v="G01 Energía Activa Saliente del medidor"/>
    <x v="11"/>
    <n v="113.59"/>
  </r>
  <r>
    <x v="111"/>
    <s v="Nuevo Manantial 1 - 60 kV Energia Activa Entrante"/>
    <x v="11"/>
    <n v="1.3985000000000001"/>
  </r>
  <r>
    <x v="112"/>
    <s v="Nuevo Manantial 1 - 60 kV Energia Activa Saliente"/>
    <x v="11"/>
    <n v="5.3999999999999999E-2"/>
  </r>
  <r>
    <x v="113"/>
    <s v="Nuevo Manantial 2 - Energia Activa Entrante  "/>
    <x v="11"/>
    <n v="0.442"/>
  </r>
  <r>
    <x v="114"/>
    <s v="Nuevo Manantial 2 -  Energia Activa Saliente"/>
    <x v="11"/>
    <n v="1.635"/>
  </r>
  <r>
    <x v="115"/>
    <s v="Alur-G01 30 kV, Energía Activa Entrante al Medidor"/>
    <x v="11"/>
    <n v="0"/>
  </r>
  <r>
    <x v="116"/>
    <s v="Alur-G01 30 kV, Energía Activa Saliente del Medidor"/>
    <x v="11"/>
    <n v="37.875"/>
  </r>
  <r>
    <x v="117"/>
    <s v="BIO G01 30 kV Energia Activa Entrante al medidor"/>
    <x v="11"/>
    <n v="0"/>
  </r>
  <r>
    <x v="118"/>
    <s v="BIO G01 30 kV Energia Activa Saliente del medidor"/>
    <x v="11"/>
    <n v="189.50219999999999"/>
  </r>
  <r>
    <x v="119"/>
    <s v="G01 Energia Activa Entrante"/>
    <x v="11"/>
    <n v="1.839"/>
  </r>
  <r>
    <x v="120"/>
    <s v="G01 Energia Activa Saliente"/>
    <x v="11"/>
    <n v="3.1949999999999998"/>
  </r>
  <r>
    <x v="121"/>
    <s v="Energia Activa Entrante"/>
    <x v="11"/>
    <n v="0.56999999999999995"/>
  </r>
  <r>
    <x v="122"/>
    <s v="Energia Activa Saliente"/>
    <x v="11"/>
    <n v="0"/>
  </r>
  <r>
    <x v="123"/>
    <s v="Sierra de los Caracoles 1 - 30 kV Energia Activa Entrante"/>
    <x v="11"/>
    <n v="0.14860000000000001"/>
  </r>
  <r>
    <x v="124"/>
    <s v="Sierra de los Caracoles 1 - 30 kV Energia Activa Saliente"/>
    <x v="11"/>
    <n v="23.916599999999999"/>
  </r>
  <r>
    <x v="125"/>
    <s v="Sierra de los Caracoles 2 - 30 kV Energía Activa Entrante"/>
    <x v="11"/>
    <n v="0.23760000000000001"/>
  </r>
  <r>
    <x v="126"/>
    <s v="Sierra de los Caracoles 2 - 30 kV Energía Activa Saliente"/>
    <x v="11"/>
    <n v="16.2622"/>
  </r>
  <r>
    <x v="127"/>
    <s v="ENG G01 30 kV Energia Activa Entrante al medidor"/>
    <x v="11"/>
    <n v="0.93799999999999994"/>
  </r>
  <r>
    <x v="128"/>
    <s v="ENG G01 30 kV Energia Activa Saliente del medidor"/>
    <x v="11"/>
    <n v="6.8940000000000001"/>
  </r>
  <r>
    <x v="129"/>
    <s v="FEN G01 30 kV Energia Activa Entrante al medidor"/>
    <x v="11"/>
    <n v="0"/>
  </r>
  <r>
    <x v="130"/>
    <s v="FEN G01 30 kV Energia Activa Saliente del medidor"/>
    <x v="11"/>
    <n v="175.97900000000001"/>
  </r>
  <r>
    <x v="131"/>
    <s v="GAL G01 30 kV Energía Activa Entrante al medidor"/>
    <x v="11"/>
    <n v="0"/>
  </r>
  <r>
    <x v="132"/>
    <s v="GAL G01 30 kV Energía Activa Saliente del medidor"/>
    <x v="11"/>
    <n v="227.923"/>
  </r>
  <r>
    <x v="133"/>
    <s v="KEN G01 30 kV Energía Activa Entrante al medidor"/>
    <x v="11"/>
    <n v="1.532"/>
  </r>
  <r>
    <x v="134"/>
    <s v="KEN G01 30 kV Energía Activa Saliente del medidor"/>
    <x v="11"/>
    <n v="34.344000000000001"/>
  </r>
  <r>
    <x v="135"/>
    <s v="Energia activa entrante"/>
    <x v="11"/>
    <n v="0.38"/>
  </r>
  <r>
    <x v="136"/>
    <s v="Energia activa saliente"/>
    <x v="11"/>
    <n v="0"/>
  </r>
  <r>
    <x v="137"/>
    <s v="G01 Energia Activa Entrante"/>
    <x v="11"/>
    <n v="0.67200000000000004"/>
  </r>
  <r>
    <x v="138"/>
    <s v="G01 Energia Activa Saliente"/>
    <x v="11"/>
    <n v="49.052"/>
  </r>
  <r>
    <x v="139"/>
    <s v="G01 Energia Activa Entrante"/>
    <x v="11"/>
    <n v="0.21299999999999999"/>
  </r>
  <r>
    <x v="140"/>
    <s v="G01 Energia Activa Saliente"/>
    <x v="11"/>
    <n v="31.617999999999999"/>
  </r>
  <r>
    <x v="141"/>
    <s v="Weyerhaeuser-G01 30 kV ,Energía Activa Entrante al medidor"/>
    <x v="11"/>
    <n v="45.198"/>
  </r>
  <r>
    <x v="142"/>
    <s v="Weyerhaeuser-G01 30 kV ,Energía Activa Saliente del medidor"/>
    <x v="11"/>
    <n v="19.536999999999999"/>
  </r>
  <r>
    <x v="143"/>
    <s v="PON G01 30 kV Energía Activa Entrante al medidor"/>
    <x v="11"/>
    <n v="0"/>
  </r>
  <r>
    <x v="144"/>
    <s v="PON G01 30 kV Energía Activa Saliente del medidor"/>
    <x v="11"/>
    <n v="64.415000000000006"/>
  </r>
  <r>
    <x v="146"/>
    <s v="Energia Activa Saliente"/>
    <x v="11"/>
    <n v="0"/>
  </r>
  <r>
    <x v="147"/>
    <s v="G01 Energia Activa Entrante"/>
    <x v="11"/>
    <n v="2.3E-2"/>
  </r>
  <r>
    <x v="148"/>
    <s v="G01 Energia Activa Saliente"/>
    <x v="11"/>
    <n v="14.494"/>
  </r>
  <r>
    <x v="149"/>
    <s v="Agroland-G01 15 kV, Energia Activa Entrante al medidor"/>
    <x v="11"/>
    <n v="4.2089999999999996"/>
  </r>
  <r>
    <x v="150"/>
    <s v="Agroland-G01 15 kV, Energia Activa Saliente del medidor"/>
    <x v="11"/>
    <n v="0"/>
  </r>
  <r>
    <x v="151"/>
    <s v="G01 Energía Activa Entrante al medidor"/>
    <x v="11"/>
    <n v="8.4000000000000005E-2"/>
  </r>
  <r>
    <x v="152"/>
    <s v="G01 Energía Activa Saliente del medidor"/>
    <x v="11"/>
    <n v="2.2189999999999999"/>
  </r>
  <r>
    <x v="153"/>
    <s v="Energia Activa Saliente"/>
    <x v="11"/>
    <n v="2.2090000000000001"/>
  </r>
  <r>
    <x v="154"/>
    <s v="TR1 150 kV ENERGIA ACTIVA ENTRANTE AL MEDIDOR"/>
    <x v="11"/>
    <n v="0"/>
  </r>
  <r>
    <x v="155"/>
    <s v="TR1 150 kV ENERGIA ACTIVA SALIENTE DEL MEDIDOR"/>
    <x v="11"/>
    <n v="5.9527999999999999"/>
  </r>
  <r>
    <x v="156"/>
    <s v="TR2 230 kV ENERGIA ACTIVA ENTRANTE AL MEDIDOR"/>
    <x v="11"/>
    <n v="0"/>
  </r>
  <r>
    <x v="157"/>
    <s v="TR2 230 kV ENERGIA ACTIVA SALIENTE DEL MEDIDOR"/>
    <x v="11"/>
    <n v="0"/>
  </r>
  <r>
    <x v="0"/>
    <s v="TR1 132 kV ENERGIA ACTIVA ENTRANTE"/>
    <x v="12"/>
    <n v="0"/>
  </r>
  <r>
    <x v="1"/>
    <s v="TR1 132 kV ENERGIA ACTIVA SALIENTE"/>
    <x v="12"/>
    <n v="1190.7456"/>
  </r>
  <r>
    <x v="2"/>
    <s v="CE5 TR2 132 kV ENERGIA ACTIVA ENTRANTE"/>
    <x v="12"/>
    <n v="0"/>
  </r>
  <r>
    <x v="3"/>
    <s v="CE5 TR2 132 kV ENERGIA ACTIVA SALIENTE"/>
    <x v="12"/>
    <n v="1218.4105999999999"/>
  </r>
  <r>
    <x v="4"/>
    <s v="CE5 BE5 500 kV Energia Activa Entrante"/>
    <x v="12"/>
    <n v="0"/>
  </r>
  <r>
    <x v="5"/>
    <s v="CE5 BE5 500 kV Energia Activa Saliente"/>
    <x v="12"/>
    <n v="14390.643899999999"/>
  </r>
  <r>
    <x v="6"/>
    <s v="CE5 500 kV ENERGIA ACTIVA ENTRANTE"/>
    <x v="12"/>
    <n v="0"/>
  </r>
  <r>
    <x v="7"/>
    <s v="CE5 500 kV ENERGIA ACTIVA SALIENTE"/>
    <x v="12"/>
    <n v="17431"/>
  </r>
  <r>
    <x v="8"/>
    <s v="CE5 MR5 500 kV Energia Activa Entrante"/>
    <x v="12"/>
    <n v="13560.2976"/>
  </r>
  <r>
    <x v="9"/>
    <s v="CE5 MR5 500 kV Energia Activa Saliente"/>
    <x v="12"/>
    <n v="0"/>
  </r>
  <r>
    <x v="10"/>
    <s v="G01  15 Kv  ENERGIA ACTIVA ENTRANTE AL MEDIDOR"/>
    <x v="12"/>
    <n v="0"/>
  </r>
  <r>
    <x v="11"/>
    <s v="G01  15 Kv  ENERGIA ACTIVA SALIENTE DEL MEDIDOR"/>
    <x v="12"/>
    <n v="2622.0374999999999"/>
  </r>
  <r>
    <x v="12"/>
    <s v="G02  15 Kv  ENERGIA ACTIVA ENTRANTE AL MEDIDOR"/>
    <x v="12"/>
    <n v="0"/>
  </r>
  <r>
    <x v="13"/>
    <s v="G02  15 Kv  ENERGIA ACTIVA SALIENTE DEL MEDIDOR"/>
    <x v="12"/>
    <n v="2624.4567000000002"/>
  </r>
  <r>
    <x v="14"/>
    <s v="G03  15 Kv  ENERGIA ACTIVA ENTRANTE AL MEDIDOR"/>
    <x v="12"/>
    <n v="0"/>
  </r>
  <r>
    <x v="15"/>
    <s v="G03  15 Kv  ENERGIA ACTIVA SALIENTE DEL MEDIDOR"/>
    <x v="12"/>
    <n v="2634.2433000000001"/>
  </r>
  <r>
    <x v="16"/>
    <s v="TR2 500 kV ENERGIA ACTIVA ENTRANTE AL MEDIDOR"/>
    <x v="12"/>
    <n v="0"/>
  </r>
  <r>
    <x v="17"/>
    <s v="TR2 500 kV ENERGIA ACTIVA SALIENTE DEL MEDIDOR"/>
    <x v="12"/>
    <n v="1539.4385"/>
  </r>
  <r>
    <x v="18"/>
    <s v="TR1 132 kV ENERGIA ACTIVA ENTRANTE AL MEDIDOR"/>
    <x v="12"/>
    <n v="0"/>
  </r>
  <r>
    <x v="19"/>
    <s v="TR1 132 kV ENERGIA ACTIVA SALIENTE DEL MEDIDOR"/>
    <x v="12"/>
    <n v="1517.6304"/>
  </r>
  <r>
    <x v="20"/>
    <s v="SA5 500 kV ENERGIA ACTIVA ENTRANTE AL MEDIDOR"/>
    <x v="12"/>
    <n v="11909.5"/>
  </r>
  <r>
    <x v="21"/>
    <s v="SA5 500 kV ENERGIA ACTIVA SALIENTE DEL MEDIDOR"/>
    <x v="12"/>
    <n v="0"/>
  </r>
  <r>
    <x v="22"/>
    <s v="SA5 500 kV ENERGIA ACTIVA ENTRANTE AL MEDIDOR"/>
    <x v="12"/>
    <n v="0"/>
  </r>
  <r>
    <x v="23"/>
    <s v="SA5 500 kV ENERGIA ACTIVA SALIENTE DEL MEDIDOR"/>
    <x v="12"/>
    <n v="12467.375"/>
  </r>
  <r>
    <x v="24"/>
    <s v="TR1 150 kV ENERGIA ACTIVA ENTRANTE AL MEDIDOR"/>
    <x v="12"/>
    <n v="0"/>
  </r>
  <r>
    <x v="25"/>
    <s v="TR1 150 kV ENERGIA ACTIVA SALIENTE DEL MEDIDOR"/>
    <x v="12"/>
    <n v="814.69500000000005"/>
  </r>
  <r>
    <x v="26"/>
    <s v="SJ5 500 kV ENERGIA ACTIVA ENTRANTE AL MEDIDOR"/>
    <x v="12"/>
    <n v="0"/>
  </r>
  <r>
    <x v="27"/>
    <s v="SJ5 500 kV ENERGIA ACTIVA SALIENTE DEL MEDIDOR"/>
    <x v="12"/>
    <n v="4825.375"/>
  </r>
  <r>
    <x v="28"/>
    <s v="SJ5 500 kV ENERGIA ACTIVA ENTRANTE AL MEDIDOR"/>
    <x v="12"/>
    <n v="0"/>
  </r>
  <r>
    <x v="29"/>
    <s v="SJ5 500 kV ENERGIA ACTIVA SALIENTE DEL MEDIDOR"/>
    <x v="12"/>
    <n v="4614.125"/>
  </r>
  <r>
    <x v="30"/>
    <s v="TR1 150 kV ENERGIA ACTIVA ENTRANTE AL MEDIDOR"/>
    <x v="12"/>
    <n v="0"/>
  </r>
  <r>
    <x v="31"/>
    <s v="TR1 150 kV ENERGIA ACTIVA SALIENTE DEL MEDIDOR"/>
    <x v="12"/>
    <n v="1725.09"/>
  </r>
  <r>
    <x v="32"/>
    <s v="G01 Energia Activa Entrante"/>
    <x v="12"/>
    <n v="5.0999999999999997E-2"/>
  </r>
  <r>
    <x v="33"/>
    <s v="G01 Energia Activa Saliente"/>
    <x v="12"/>
    <n v="3.077"/>
  </r>
  <r>
    <x v="34"/>
    <s v="UPM TR1 150 kV Energia Activa Entrante al medidor"/>
    <x v="12"/>
    <n v="316.33199999999999"/>
  </r>
  <r>
    <x v="35"/>
    <s v="UPM TR1 150 kV Energia Activa Saliente del medidor"/>
    <x v="12"/>
    <n v="19.250399999999999"/>
  </r>
  <r>
    <x v="36"/>
    <s v="G01 150 kV ENERGIA ACTIVA ENTRANTE AL MEDIDOR"/>
    <x v="12"/>
    <n v="0"/>
  </r>
  <r>
    <x v="37"/>
    <s v="G01 150 kV ENERGIA ACTIVA SALIENTE DEL MEDIDOR"/>
    <x v="12"/>
    <n v="577.39110000000005"/>
  </r>
  <r>
    <x v="38"/>
    <s v="G02 150 kV ENERGIA ACTIVA ENTRANTE AL MEDIDOR"/>
    <x v="12"/>
    <n v="0"/>
  </r>
  <r>
    <x v="39"/>
    <s v="G02 150 kV ENERGIA ACTIVA SALIENTE DEL MEDIDOR"/>
    <x v="12"/>
    <n v="795.06730000000005"/>
  </r>
  <r>
    <x v="40"/>
    <s v="G03 150 kV ENERGIA ACTIVA ENTRANTE AL MEDIDOR"/>
    <x v="12"/>
    <n v="0"/>
  </r>
  <r>
    <x v="41"/>
    <s v="G03 150 kV ENERGIA ACTIVA SALIENTE DEL MEDIDOR"/>
    <x v="12"/>
    <n v="787.74770000000001"/>
  </r>
  <r>
    <x v="42"/>
    <s v="G05  150 Kv  ENERGIA ACTIVA ENTRANTE AL MEDIDOR"/>
    <x v="12"/>
    <n v="0"/>
  </r>
  <r>
    <x v="43"/>
    <s v="G05  150 Kv  ENERGIA ACTIVA SALIENTE DEL MEDIDOR"/>
    <x v="12"/>
    <n v="0"/>
  </r>
  <r>
    <x v="44"/>
    <s v="G06  150 Kv  ENERGIA ACTIVA ENTRANTE AL MEDIDOR"/>
    <x v="12"/>
    <n v="0"/>
  </r>
  <r>
    <x v="45"/>
    <s v="G06  150 Kv  ENERGIA ACTIVA SALIENTE DEL MEDIDOR"/>
    <x v="12"/>
    <n v="0"/>
  </r>
  <r>
    <x v="46"/>
    <s v="G07 150 kV Energia Activa Entrante al medidor"/>
    <x v="12"/>
    <n v="0.77700000000000002"/>
  </r>
  <r>
    <x v="47"/>
    <s v="G07 150 kV Energia Activa Saliente del medidor"/>
    <x v="12"/>
    <n v="0"/>
  </r>
  <r>
    <x v="48"/>
    <s v="G03  30 Kv  ENERGIA ACTIVA ENTRANTE AL MEDIDOR"/>
    <x v="12"/>
    <n v="0"/>
  </r>
  <r>
    <x v="49"/>
    <s v="G03  30 Kv  ENERGIA ACTIVA SALIENTE DEL MEDIDOR"/>
    <x v="12"/>
    <n v="0"/>
  </r>
  <r>
    <x v="50"/>
    <s v="G04  30 Kv  ENERGIA ACTIVA ENTRANTE AL MEDIDOR"/>
    <x v="12"/>
    <n v="3.7414000000000001"/>
  </r>
  <r>
    <x v="51"/>
    <s v="G04  30 Kv  ENERGIA ACTIVA SALIENTE DEL MEDIDOR"/>
    <x v="12"/>
    <n v="0"/>
  </r>
  <r>
    <x v="52"/>
    <s v="G01 150 kV ENERGIA ACTIVA ENTRANTE AL MEDIDOR"/>
    <x v="12"/>
    <n v="0"/>
  </r>
  <r>
    <x v="53"/>
    <s v="G01 150 kV ENERGIA ACTIVA SALIENTE DEL MEDIDOR"/>
    <x v="12"/>
    <n v="825.76800000000003"/>
  </r>
  <r>
    <x v="54"/>
    <s v="G02 150 kV ENERGIA ACTIVA ENTRANTE AL MEDIDOR"/>
    <x v="12"/>
    <n v="0"/>
  </r>
  <r>
    <x v="55"/>
    <s v="G02 150 kV ENERGIA ACTIVA SALIENTE DEL MEDIDOR"/>
    <x v="12"/>
    <n v="816.2364"/>
  </r>
  <r>
    <x v="56"/>
    <s v="G03 150 kV ENERGIA ACTIVA ENTRANTE AL MEDIDOR"/>
    <x v="12"/>
    <n v="0"/>
  </r>
  <r>
    <x v="57"/>
    <s v="G03 150 kV ENERGIA ACTIVA SALIENTE DEL MEDIDOR"/>
    <x v="12"/>
    <n v="222.66839999999999"/>
  </r>
  <r>
    <x v="58"/>
    <s v="G04 150 kV ENERGIA ACTIVA ENTRANTE AL MEDIDOR"/>
    <x v="12"/>
    <n v="0"/>
  </r>
  <r>
    <x v="59"/>
    <s v="G04 150 kV ENERGIA ACTIVA SALIENTE DEL MEDIDOR"/>
    <x v="12"/>
    <n v="826.95600000000002"/>
  </r>
  <r>
    <x v="60"/>
    <s v="G01  150 Kv  ENERGIA ACTIVA ENTRANTE AL MEDIDOR"/>
    <x v="12"/>
    <n v="0"/>
  </r>
  <r>
    <x v="61"/>
    <s v="G01  150 Kv  ENERGIA ACTIVA SALIENTE DEL MEDIDOR"/>
    <x v="12"/>
    <n v="0"/>
  </r>
  <r>
    <x v="62"/>
    <s v="G02  150 Kv  ENERGIA ACTIVA ENTRANTE AL MEDIDOR"/>
    <x v="12"/>
    <n v="23.327999999999999"/>
  </r>
  <r>
    <x v="63"/>
    <s v="G02  150 Kv  ENERGIA ACTIVA SALIENTE DEL MEDIDOR"/>
    <x v="12"/>
    <n v="0"/>
  </r>
  <r>
    <x v="64"/>
    <s v="CTR G03 150 kV Energía Activa Entrante al medidor"/>
    <x v="12"/>
    <n v="2.198"/>
  </r>
  <r>
    <x v="65"/>
    <s v="CTR G03 150 kV Energía Activa Saliente del medidor"/>
    <x v="12"/>
    <n v="0"/>
  </r>
  <r>
    <x v="66"/>
    <s v="G01 Energía Activa Entrante al medidor"/>
    <x v="12"/>
    <n v="2.9009999999999998"/>
  </r>
  <r>
    <x v="67"/>
    <s v="G01 Energía Activa Saliente del medidor"/>
    <x v="12"/>
    <n v="9.1630000000000003"/>
  </r>
  <r>
    <x v="68"/>
    <s v="G01 Energía Activa Entrante al medidor"/>
    <x v="12"/>
    <n v="4.1639999999999997"/>
  </r>
  <r>
    <x v="69"/>
    <s v="G01 Energía Activa Saliente del medidor"/>
    <x v="12"/>
    <n v="127.584"/>
  </r>
  <r>
    <x v="70"/>
    <s v="G01 Energía Activa Entrante al medidor"/>
    <x v="12"/>
    <n v="4.9000000000000004"/>
  </r>
  <r>
    <x v="71"/>
    <s v="G01 Energía Activa Saliente del medidor"/>
    <x v="12"/>
    <n v="24.4"/>
  </r>
  <r>
    <x v="72"/>
    <s v="G01 30 kV ENERGIA ACTIVA ENTRANTE AL MEDIDOR"/>
    <x v="12"/>
    <n v="0"/>
  </r>
  <r>
    <x v="73"/>
    <s v="G01 30 kV ENERGIA ACTIVA SALIENTE DEL MEDIDOR"/>
    <x v="12"/>
    <n v="0"/>
  </r>
  <r>
    <x v="74"/>
    <s v="Montevideo A Motores G01 Energia Activa Entrante"/>
    <x v="12"/>
    <n v="0.63700000000000001"/>
  </r>
  <r>
    <x v="75"/>
    <s v="Montevideo A Motores G01 Energia Activa Saliente"/>
    <x v="12"/>
    <n v="0"/>
  </r>
  <r>
    <x v="76"/>
    <s v="Montevideo A Motores G02 Energia Activa Entrante"/>
    <x v="12"/>
    <n v="0.09"/>
  </r>
  <r>
    <x v="77"/>
    <s v="Montevideo A Motores G02 Energia Activa Saliente"/>
    <x v="12"/>
    <n v="0"/>
  </r>
  <r>
    <x v="78"/>
    <s v="Montevideo B Motores G01 6.3 kV Energia Activa Entrante"/>
    <x v="12"/>
    <n v="0.35399999999999998"/>
  </r>
  <r>
    <x v="79"/>
    <s v="Montevideo B Motores G01 6.3 kV Energia Activa Saliente"/>
    <x v="12"/>
    <n v="0"/>
  </r>
  <r>
    <x v="80"/>
    <s v="Montevideo B Motores G02 6.3 kV Energia Activa Entrante"/>
    <x v="12"/>
    <n v="0.114"/>
  </r>
  <r>
    <x v="81"/>
    <s v="Montevideo B Motores G02 6.3 kV Energia Activa Saliente"/>
    <x v="12"/>
    <n v="0"/>
  </r>
  <r>
    <x v="82"/>
    <s v="Punta Pereira G01 Energia Activa Entrante"/>
    <x v="12"/>
    <n v="0"/>
  </r>
  <r>
    <x v="83"/>
    <s v="Punta Pereira G01 Energia Activa Saliente"/>
    <x v="12"/>
    <n v="1052.0306"/>
  </r>
  <r>
    <x v="84"/>
    <s v="Palmatir G01 Energia Activa Entrante"/>
    <x v="12"/>
    <n v="1.1299999999999999"/>
  </r>
  <r>
    <x v="85"/>
    <s v="Palmatir G01 Energia Activa Saliente"/>
    <x v="12"/>
    <n v="54.500999999999998"/>
  </r>
  <r>
    <x v="86"/>
    <s v="PAY 150 kV ENERGIA ACTIVA ENTRANTE AL MEDIDOR"/>
    <x v="12"/>
    <n v="0"/>
  </r>
  <r>
    <x v="87"/>
    <s v="PAY 150 kV ENERGIA ACTIVA SALIENTE DEL MEDIDOR"/>
    <x v="12"/>
    <n v="0"/>
  </r>
  <r>
    <x v="88"/>
    <s v="G01 Energía Activa Entrante al medidor"/>
    <x v="12"/>
    <n v="1E-3"/>
  </r>
  <r>
    <x v="89"/>
    <s v="G01 Energía Activa Saliente del medidor"/>
    <x v="12"/>
    <n v="74.92"/>
  </r>
  <r>
    <x v="90"/>
    <s v="G01 150 kV ENERGIA ACTIVA ENTRANTE AL MEDIDOR"/>
    <x v="12"/>
    <n v="0"/>
  </r>
  <r>
    <x v="91"/>
    <s v="G01 150 kV ENERGIA ACTIVA SALIENTE DEL MEDIDOR P"/>
    <x v="12"/>
    <n v="0"/>
  </r>
  <r>
    <x v="92"/>
    <s v="G02 150 kV ENERGIA ACTIVA ENTRANTE AL MEDIDOR"/>
    <x v="12"/>
    <n v="1.2777000000000001"/>
  </r>
  <r>
    <x v="93"/>
    <s v="G02 150 kV ENERGIA ACTIVA SALIENTE DEL MEDIDOR"/>
    <x v="12"/>
    <n v="0"/>
  </r>
  <r>
    <x v="94"/>
    <s v="G03 150 kV ENERGIA ACTIVA ENTRANTE AL MEDIDOR"/>
    <x v="12"/>
    <n v="1.3913"/>
  </r>
  <r>
    <x v="95"/>
    <s v="G03 150 kV ENERGIA ACTIVA SALIENTE DEL MEDIDOR"/>
    <x v="12"/>
    <n v="0"/>
  </r>
  <r>
    <x v="96"/>
    <s v="G04 150 kV ENERGIA ACTIVA ENTRANTE AL MEDIDOR"/>
    <x v="12"/>
    <n v="0"/>
  </r>
  <r>
    <x v="97"/>
    <s v="G04 150 kV ENERGIA ACTIVA SALIENTE DEL MEDIDOR"/>
    <x v="12"/>
    <n v="0"/>
  </r>
  <r>
    <x v="98"/>
    <s v="G05 150 kV ENERGIA ACTIVA ENTRANTE AL MEDIDOR"/>
    <x v="12"/>
    <n v="1.6969000000000001"/>
  </r>
  <r>
    <x v="99"/>
    <s v="G05 150 kV ENERGIA ACTIVA SALIENTE DEL MEDIDOR"/>
    <x v="12"/>
    <n v="0"/>
  </r>
  <r>
    <x v="100"/>
    <s v="G06 150 kV ENERGIA ACTIVA ENTRANTE AL MEDIDOR"/>
    <x v="12"/>
    <n v="0"/>
  </r>
  <r>
    <x v="101"/>
    <s v="G06 150 kV ENERGIA ACTIVA SALIENTE DEL MEDIDOR"/>
    <x v="12"/>
    <n v="0"/>
  </r>
  <r>
    <x v="102"/>
    <s v="PTI G07 150 kV Energia Activa Entrante al medidor"/>
    <x v="12"/>
    <n v="1.7649999999999999"/>
  </r>
  <r>
    <x v="103"/>
    <s v="PTI G07 150 kV Energia Activa Saliente del medidor"/>
    <x v="12"/>
    <n v="0"/>
  </r>
  <r>
    <x v="104"/>
    <s v="PTI G08 150 kV Energía Activa Entrante al medidor"/>
    <x v="12"/>
    <n v="0"/>
  </r>
  <r>
    <x v="105"/>
    <s v="PTI G08 150 kV Energía Activa Saliente del medidor"/>
    <x v="12"/>
    <n v="0"/>
  </r>
  <r>
    <x v="106"/>
    <s v="PTI G09 150 kV Energía Activa Entrante al medidor"/>
    <x v="12"/>
    <n v="0"/>
  </r>
  <r>
    <x v="107"/>
    <s v="PTI G09 150 kV Energía Activa Saliente del medidor"/>
    <x v="12"/>
    <n v="0"/>
  </r>
  <r>
    <x v="108"/>
    <s v="CRL RADIAL ENERGIA ACTIVA SALIENTE DEL MEDIDOR"/>
    <x v="12"/>
    <n v="2.0886999999999998"/>
  </r>
  <r>
    <x v="109"/>
    <s v="G01 Energía Activa Entrante al medidor"/>
    <x v="12"/>
    <n v="2.93"/>
  </r>
  <r>
    <x v="110"/>
    <s v="G01 Energía Activa Saliente del medidor"/>
    <x v="12"/>
    <n v="50.62"/>
  </r>
  <r>
    <x v="111"/>
    <s v="Nuevo Manantial 1 - 60 kV Energia Activa Entrante"/>
    <x v="12"/>
    <n v="1.5283"/>
  </r>
  <r>
    <x v="112"/>
    <s v="Nuevo Manantial 1 - 60 kV Energia Activa Saliente"/>
    <x v="12"/>
    <n v="5.9299999999999999E-2"/>
  </r>
  <r>
    <x v="113"/>
    <s v="Nuevo Manantial 2 - Energia Activa Entrante  "/>
    <x v="12"/>
    <n v="0.76200000000000001"/>
  </r>
  <r>
    <x v="114"/>
    <s v="Nuevo Manantial 2 -  Energia Activa Saliente"/>
    <x v="12"/>
    <n v="0.63700000000000001"/>
  </r>
  <r>
    <x v="115"/>
    <s v="Alur-G01 30 kV, Energía Activa Entrante al Medidor"/>
    <x v="12"/>
    <n v="1E-3"/>
  </r>
  <r>
    <x v="116"/>
    <s v="Alur-G01 30 kV, Energía Activa Saliente del Medidor"/>
    <x v="12"/>
    <n v="41.917999999999999"/>
  </r>
  <r>
    <x v="117"/>
    <s v="BIO G01 30 kV Energia Activa Entrante al medidor"/>
    <x v="12"/>
    <n v="0.3644"/>
  </r>
  <r>
    <x v="118"/>
    <s v="BIO G01 30 kV Energia Activa Saliente del medidor"/>
    <x v="12"/>
    <n v="134.33320000000001"/>
  </r>
  <r>
    <x v="119"/>
    <s v="G01 Energia Activa Entrante"/>
    <x v="12"/>
    <n v="13.45"/>
  </r>
  <r>
    <x v="120"/>
    <s v="G01 Energia Activa Saliente"/>
    <x v="12"/>
    <n v="0.308"/>
  </r>
  <r>
    <x v="121"/>
    <s v="Energia Activa Entrante"/>
    <x v="12"/>
    <n v="0.71499999999999997"/>
  </r>
  <r>
    <x v="122"/>
    <s v="Energia Activa Saliente"/>
    <x v="12"/>
    <n v="0"/>
  </r>
  <r>
    <x v="123"/>
    <s v="Sierra de los Caracoles 1 - 30 kV Energia Activa Entrante"/>
    <x v="12"/>
    <n v="0.78839999999999999"/>
  </r>
  <r>
    <x v="124"/>
    <s v="Sierra de los Caracoles 1 - 30 kV Energia Activa Saliente"/>
    <x v="12"/>
    <n v="11.102399999999999"/>
  </r>
  <r>
    <x v="125"/>
    <s v="Sierra de los Caracoles 2 - 30 kV Energía Activa Entrante"/>
    <x v="12"/>
    <n v="0.78039999999999998"/>
  </r>
  <r>
    <x v="126"/>
    <s v="Sierra de los Caracoles 2 - 30 kV Energía Activa Saliente"/>
    <x v="12"/>
    <n v="8.2591999999999999"/>
  </r>
  <r>
    <x v="127"/>
    <s v="ENG G01 30 kV Energia Activa Entrante al medidor"/>
    <x v="12"/>
    <n v="8.9450000000000003"/>
  </r>
  <r>
    <x v="128"/>
    <s v="ENG G01 30 kV Energia Activa Saliente del medidor"/>
    <x v="12"/>
    <n v="0.19800000000000001"/>
  </r>
  <r>
    <x v="129"/>
    <s v="FEN G01 30 kV Energia Activa Entrante al medidor"/>
    <x v="12"/>
    <n v="0"/>
  </r>
  <r>
    <x v="130"/>
    <s v="FEN G01 30 kV Energia Activa Saliente del medidor"/>
    <x v="12"/>
    <n v="181.36600000000001"/>
  </r>
  <r>
    <x v="131"/>
    <s v="GAL G01 30 kV Energía Activa Entrante al medidor"/>
    <x v="12"/>
    <n v="0"/>
  </r>
  <r>
    <x v="132"/>
    <s v="GAL G01 30 kV Energía Activa Saliente del medidor"/>
    <x v="12"/>
    <n v="240.75200000000001"/>
  </r>
  <r>
    <x v="133"/>
    <s v="KEN G01 30 kV Energía Activa Entrante al medidor"/>
    <x v="12"/>
    <n v="1.355"/>
  </r>
  <r>
    <x v="134"/>
    <s v="KEN G01 30 kV Energía Activa Saliente del medidor"/>
    <x v="12"/>
    <n v="45.280999999999999"/>
  </r>
  <r>
    <x v="135"/>
    <s v="Energia activa entrante"/>
    <x v="12"/>
    <n v="0.371"/>
  </r>
  <r>
    <x v="136"/>
    <s v="Energia activa saliente"/>
    <x v="12"/>
    <n v="0"/>
  </r>
  <r>
    <x v="137"/>
    <s v="G01 Energia Activa Entrante"/>
    <x v="12"/>
    <n v="2.1549999999999998"/>
  </r>
  <r>
    <x v="138"/>
    <s v="G01 Energia Activa Saliente"/>
    <x v="12"/>
    <n v="10.019"/>
  </r>
  <r>
    <x v="139"/>
    <s v="G01 Energia Activa Entrante"/>
    <x v="12"/>
    <n v="0.75600000000000001"/>
  </r>
  <r>
    <x v="140"/>
    <s v="G01 Energia Activa Saliente"/>
    <x v="12"/>
    <n v="6.0119999999999996"/>
  </r>
  <r>
    <x v="141"/>
    <s v="Weyerhaeuser-G01 30 kV ,Energía Activa Entrante al medidor"/>
    <x v="12"/>
    <n v="0.10199999999999999"/>
  </r>
  <r>
    <x v="142"/>
    <s v="Weyerhaeuser-G01 30 kV ,Energía Activa Saliente del medidor"/>
    <x v="12"/>
    <n v="43.1"/>
  </r>
  <r>
    <x v="143"/>
    <s v="PON G01 30 kV Energía Activa Entrante al medidor"/>
    <x v="12"/>
    <n v="0"/>
  </r>
  <r>
    <x v="144"/>
    <s v="PON G01 30 kV Energía Activa Saliente del medidor"/>
    <x v="12"/>
    <n v="86.840999999999994"/>
  </r>
  <r>
    <x v="146"/>
    <s v="Energia Activa Saliente"/>
    <x v="12"/>
    <n v="0"/>
  </r>
  <r>
    <x v="147"/>
    <s v="G01 Energia Activa Entrante"/>
    <x v="12"/>
    <n v="0"/>
  </r>
  <r>
    <x v="148"/>
    <s v="G01 Energia Activa Saliente"/>
    <x v="12"/>
    <n v="0"/>
  </r>
  <r>
    <x v="149"/>
    <s v="Agroland-G01 15 kV, Energia Activa Entrante al medidor"/>
    <x v="12"/>
    <n v="6.4740000000000002"/>
  </r>
  <r>
    <x v="150"/>
    <s v="Agroland-G01 15 kV, Energia Activa Saliente del medidor"/>
    <x v="12"/>
    <n v="0"/>
  </r>
  <r>
    <x v="151"/>
    <s v="G01 Energía Activa Entrante al medidor"/>
    <x v="12"/>
    <n v="5.5E-2"/>
  </r>
  <r>
    <x v="152"/>
    <s v="G01 Energía Activa Saliente del medidor"/>
    <x v="12"/>
    <n v="4.6959999999999997"/>
  </r>
  <r>
    <x v="153"/>
    <s v="Energia Activa Saliente"/>
    <x v="12"/>
    <n v="3.1680000000000001"/>
  </r>
  <r>
    <x v="154"/>
    <s v="TR1 150 kV ENERGIA ACTIVA ENTRANTE AL MEDIDOR"/>
    <x v="12"/>
    <n v="0"/>
  </r>
  <r>
    <x v="155"/>
    <s v="TR1 150 kV ENERGIA ACTIVA SALIENTE DEL MEDIDOR"/>
    <x v="12"/>
    <n v="4.8780000000000001"/>
  </r>
  <r>
    <x v="156"/>
    <s v="TR2 230 kV ENERGIA ACTIVA ENTRANTE AL MEDIDOR"/>
    <x v="12"/>
    <n v="0"/>
  </r>
  <r>
    <x v="157"/>
    <s v="TR2 230 kV ENERGIA ACTIVA SALIENTE DEL MEDIDOR"/>
    <x v="12"/>
    <n v="0"/>
  </r>
  <r>
    <x v="0"/>
    <s v="TR1 132 kV ENERGIA ACTIVA ENTRANTE"/>
    <x v="13"/>
    <n v="0"/>
  </r>
  <r>
    <x v="1"/>
    <s v="TR1 132 kV ENERGIA ACTIVA SALIENTE"/>
    <x v="13"/>
    <n v="1538.0244"/>
  </r>
  <r>
    <x v="2"/>
    <s v="CE5 TR2 132 kV ENERGIA ACTIVA ENTRANTE"/>
    <x v="13"/>
    <n v="0"/>
  </r>
  <r>
    <x v="3"/>
    <s v="CE5 TR2 132 kV ENERGIA ACTIVA SALIENTE"/>
    <x v="13"/>
    <n v="1571.9937"/>
  </r>
  <r>
    <x v="4"/>
    <s v="CE5 BE5 500 kV Energia Activa Entrante"/>
    <x v="13"/>
    <n v="0"/>
  </r>
  <r>
    <x v="5"/>
    <s v="CE5 BE5 500 kV Energia Activa Saliente"/>
    <x v="13"/>
    <n v="12523.822200000001"/>
  </r>
  <r>
    <x v="6"/>
    <s v="CE5 500 kV ENERGIA ACTIVA ENTRANTE"/>
    <x v="13"/>
    <n v="0"/>
  </r>
  <r>
    <x v="7"/>
    <s v="CE5 500 kV ENERGIA ACTIVA SALIENTE"/>
    <x v="13"/>
    <n v="16035.5"/>
  </r>
  <r>
    <x v="8"/>
    <s v="CE5 MR5 500 kV Energia Activa Entrante"/>
    <x v="13"/>
    <n v="12299.108700000001"/>
  </r>
  <r>
    <x v="9"/>
    <s v="CE5 MR5 500 kV Energia Activa Saliente"/>
    <x v="13"/>
    <n v="0"/>
  </r>
  <r>
    <x v="10"/>
    <s v="G01  15 Kv  ENERGIA ACTIVA ENTRANTE AL MEDIDOR"/>
    <x v="13"/>
    <n v="0"/>
  </r>
  <r>
    <x v="11"/>
    <s v="G01  15 Kv  ENERGIA ACTIVA SALIENTE DEL MEDIDOR"/>
    <x v="13"/>
    <n v="2615.9067"/>
  </r>
  <r>
    <x v="12"/>
    <s v="G02  15 Kv  ENERGIA ACTIVA ENTRANTE AL MEDIDOR"/>
    <x v="13"/>
    <n v="0"/>
  </r>
  <r>
    <x v="13"/>
    <s v="G02  15 Kv  ENERGIA ACTIVA SALIENTE DEL MEDIDOR"/>
    <x v="13"/>
    <n v="2625.1307999999999"/>
  </r>
  <r>
    <x v="14"/>
    <s v="G03  15 Kv  ENERGIA ACTIVA ENTRANTE AL MEDIDOR"/>
    <x v="13"/>
    <n v="0"/>
  </r>
  <r>
    <x v="15"/>
    <s v="G03  15 Kv  ENERGIA ACTIVA SALIENTE DEL MEDIDOR"/>
    <x v="13"/>
    <n v="2638.35"/>
  </r>
  <r>
    <x v="16"/>
    <s v="TR2 500 kV ENERGIA ACTIVA ENTRANTE AL MEDIDOR"/>
    <x v="13"/>
    <n v="0"/>
  </r>
  <r>
    <x v="17"/>
    <s v="TR2 500 kV ENERGIA ACTIVA SALIENTE DEL MEDIDOR"/>
    <x v="13"/>
    <n v="1749.7889"/>
  </r>
  <r>
    <x v="18"/>
    <s v="TR1 132 kV ENERGIA ACTIVA ENTRANTE AL MEDIDOR"/>
    <x v="13"/>
    <n v="0"/>
  </r>
  <r>
    <x v="19"/>
    <s v="TR1 132 kV ENERGIA ACTIVA SALIENTE DEL MEDIDOR"/>
    <x v="13"/>
    <n v="1716.6071999999999"/>
  </r>
  <r>
    <x v="20"/>
    <s v="SA5 500 kV ENERGIA ACTIVA ENTRANTE AL MEDIDOR"/>
    <x v="13"/>
    <n v="10696.625"/>
  </r>
  <r>
    <x v="21"/>
    <s v="SA5 500 kV ENERGIA ACTIVA SALIENTE DEL MEDIDOR"/>
    <x v="13"/>
    <n v="0"/>
  </r>
  <r>
    <x v="22"/>
    <s v="SA5 500 kV ENERGIA ACTIVA ENTRANTE AL MEDIDOR"/>
    <x v="13"/>
    <n v="0"/>
  </r>
  <r>
    <x v="23"/>
    <s v="SA5 500 kV ENERGIA ACTIVA SALIENTE DEL MEDIDOR"/>
    <x v="13"/>
    <n v="12786.375"/>
  </r>
  <r>
    <x v="24"/>
    <s v="TR1 150 kV ENERGIA ACTIVA ENTRANTE AL MEDIDOR"/>
    <x v="13"/>
    <n v="0"/>
  </r>
  <r>
    <x v="25"/>
    <s v="TR1 150 kV ENERGIA ACTIVA SALIENTE DEL MEDIDOR"/>
    <x v="13"/>
    <n v="769.81500000000005"/>
  </r>
  <r>
    <x v="26"/>
    <s v="SJ5 500 kV ENERGIA ACTIVA ENTRANTE AL MEDIDOR"/>
    <x v="13"/>
    <n v="0"/>
  </r>
  <r>
    <x v="27"/>
    <s v="SJ5 500 kV ENERGIA ACTIVA SALIENTE DEL MEDIDOR"/>
    <x v="13"/>
    <n v="4648.625"/>
  </r>
  <r>
    <x v="28"/>
    <s v="SJ5 500 kV ENERGIA ACTIVA ENTRANTE AL MEDIDOR"/>
    <x v="13"/>
    <n v="0"/>
  </r>
  <r>
    <x v="29"/>
    <s v="SJ5 500 kV ENERGIA ACTIVA SALIENTE DEL MEDIDOR"/>
    <x v="13"/>
    <n v="4443.4375"/>
  </r>
  <r>
    <x v="30"/>
    <s v="TR1 150 kV ENERGIA ACTIVA ENTRANTE AL MEDIDOR"/>
    <x v="13"/>
    <n v="0"/>
  </r>
  <r>
    <x v="31"/>
    <s v="TR1 150 kV ENERGIA ACTIVA SALIENTE DEL MEDIDOR"/>
    <x v="13"/>
    <n v="1260.9449999999999"/>
  </r>
  <r>
    <x v="32"/>
    <s v="G01 Energia Activa Entrante"/>
    <x v="13"/>
    <n v="5.1999999999999998E-2"/>
  </r>
  <r>
    <x v="33"/>
    <s v="G01 Energia Activa Saliente"/>
    <x v="13"/>
    <n v="2.96"/>
  </r>
  <r>
    <x v="34"/>
    <s v="UPM TR1 150 kV Energia Activa Entrante al medidor"/>
    <x v="13"/>
    <n v="247.15799999999999"/>
  </r>
  <r>
    <x v="35"/>
    <s v="UPM TR1 150 kV Energia Activa Saliente del medidor"/>
    <x v="13"/>
    <n v="0"/>
  </r>
  <r>
    <x v="36"/>
    <s v="G01 150 kV ENERGIA ACTIVA ENTRANTE AL MEDIDOR"/>
    <x v="13"/>
    <n v="0"/>
  </r>
  <r>
    <x v="37"/>
    <s v="G01 150 kV ENERGIA ACTIVA SALIENTE DEL MEDIDOR"/>
    <x v="13"/>
    <n v="589.94529999999997"/>
  </r>
  <r>
    <x v="38"/>
    <s v="G02 150 kV ENERGIA ACTIVA ENTRANTE AL MEDIDOR"/>
    <x v="13"/>
    <n v="0"/>
  </r>
  <r>
    <x v="39"/>
    <s v="G02 150 kV ENERGIA ACTIVA SALIENTE DEL MEDIDOR"/>
    <x v="13"/>
    <n v="797.20460000000003"/>
  </r>
  <r>
    <x v="40"/>
    <s v="G03 150 kV ENERGIA ACTIVA ENTRANTE AL MEDIDOR"/>
    <x v="13"/>
    <n v="0"/>
  </r>
  <r>
    <x v="41"/>
    <s v="G03 150 kV ENERGIA ACTIVA SALIENTE DEL MEDIDOR"/>
    <x v="13"/>
    <n v="789.41869999999994"/>
  </r>
  <r>
    <x v="42"/>
    <s v="G05  150 Kv  ENERGIA ACTIVA ENTRANTE AL MEDIDOR"/>
    <x v="13"/>
    <n v="0"/>
  </r>
  <r>
    <x v="43"/>
    <s v="G05  150 Kv  ENERGIA ACTIVA SALIENTE DEL MEDIDOR"/>
    <x v="13"/>
    <n v="0"/>
  </r>
  <r>
    <x v="44"/>
    <s v="G06  150 Kv  ENERGIA ACTIVA ENTRANTE AL MEDIDOR"/>
    <x v="13"/>
    <n v="0"/>
  </r>
  <r>
    <x v="45"/>
    <s v="G06  150 Kv  ENERGIA ACTIVA SALIENTE DEL MEDIDOR"/>
    <x v="13"/>
    <n v="0"/>
  </r>
  <r>
    <x v="46"/>
    <s v="G07 150 kV Energia Activa Entrante al medidor"/>
    <x v="13"/>
    <n v="0.74250000000000005"/>
  </r>
  <r>
    <x v="47"/>
    <s v="G07 150 kV Energia Activa Saliente del medidor"/>
    <x v="13"/>
    <n v="0"/>
  </r>
  <r>
    <x v="48"/>
    <s v="G03  30 Kv  ENERGIA ACTIVA ENTRANTE AL MEDIDOR"/>
    <x v="13"/>
    <n v="0"/>
  </r>
  <r>
    <x v="49"/>
    <s v="G03  30 Kv  ENERGIA ACTIVA SALIENTE DEL MEDIDOR"/>
    <x v="13"/>
    <n v="0"/>
  </r>
  <r>
    <x v="50"/>
    <s v="G04  30 Kv  ENERGIA ACTIVA ENTRANTE AL MEDIDOR"/>
    <x v="13"/>
    <n v="3.7755000000000001"/>
  </r>
  <r>
    <x v="51"/>
    <s v="G04  30 Kv  ENERGIA ACTIVA SALIENTE DEL MEDIDOR"/>
    <x v="13"/>
    <n v="0"/>
  </r>
  <r>
    <x v="52"/>
    <s v="G01 150 kV ENERGIA ACTIVA ENTRANTE AL MEDIDOR"/>
    <x v="13"/>
    <n v="0"/>
  </r>
  <r>
    <x v="53"/>
    <s v="G01 150 kV ENERGIA ACTIVA SALIENTE DEL MEDIDOR"/>
    <x v="13"/>
    <n v="839.16"/>
  </r>
  <r>
    <x v="54"/>
    <s v="G02 150 kV ENERGIA ACTIVA ENTRANTE AL MEDIDOR"/>
    <x v="13"/>
    <n v="0"/>
  </r>
  <r>
    <x v="55"/>
    <s v="G02 150 kV ENERGIA ACTIVA SALIENTE DEL MEDIDOR"/>
    <x v="13"/>
    <n v="829.73760000000004"/>
  </r>
  <r>
    <x v="56"/>
    <s v="G03 150 kV ENERGIA ACTIVA ENTRANTE AL MEDIDOR"/>
    <x v="13"/>
    <n v="0"/>
  </r>
  <r>
    <x v="57"/>
    <s v="G03 150 kV ENERGIA ACTIVA SALIENTE DEL MEDIDOR"/>
    <x v="13"/>
    <n v="0"/>
  </r>
  <r>
    <x v="58"/>
    <s v="G04 150 kV ENERGIA ACTIVA ENTRANTE AL MEDIDOR"/>
    <x v="13"/>
    <n v="0"/>
  </r>
  <r>
    <x v="59"/>
    <s v="G04 150 kV ENERGIA ACTIVA SALIENTE DEL MEDIDOR"/>
    <x v="13"/>
    <n v="827.52239999999995"/>
  </r>
  <r>
    <x v="60"/>
    <s v="G01  150 Kv  ENERGIA ACTIVA ENTRANTE AL MEDIDOR"/>
    <x v="13"/>
    <n v="0"/>
  </r>
  <r>
    <x v="61"/>
    <s v="G01  150 Kv  ENERGIA ACTIVA SALIENTE DEL MEDIDOR"/>
    <x v="13"/>
    <n v="0"/>
  </r>
  <r>
    <x v="62"/>
    <s v="G02  150 Kv  ENERGIA ACTIVA ENTRANTE AL MEDIDOR"/>
    <x v="13"/>
    <n v="4.4550000000000001"/>
  </r>
  <r>
    <x v="63"/>
    <s v="G02  150 Kv  ENERGIA ACTIVA SALIENTE DEL MEDIDOR"/>
    <x v="13"/>
    <n v="0"/>
  </r>
  <r>
    <x v="64"/>
    <s v="CTR G03 150 kV Energía Activa Entrante al medidor"/>
    <x v="13"/>
    <n v="2.1139999999999999"/>
  </r>
  <r>
    <x v="65"/>
    <s v="CTR G03 150 kV Energía Activa Saliente del medidor"/>
    <x v="13"/>
    <n v="0"/>
  </r>
  <r>
    <x v="66"/>
    <s v="G01 Energía Activa Entrante al medidor"/>
    <x v="13"/>
    <n v="0.44700000000000001"/>
  </r>
  <r>
    <x v="67"/>
    <s v="G01 Energía Activa Saliente del medidor"/>
    <x v="13"/>
    <n v="61.856999999999999"/>
  </r>
  <r>
    <x v="68"/>
    <s v="G01 Energía Activa Entrante al medidor"/>
    <x v="13"/>
    <n v="0"/>
  </r>
  <r>
    <x v="69"/>
    <s v="G01 Energía Activa Saliente del medidor"/>
    <x v="13"/>
    <n v="607.12800000000004"/>
  </r>
  <r>
    <x v="70"/>
    <s v="G01 Energía Activa Entrante al medidor"/>
    <x v="13"/>
    <n v="2.1"/>
  </r>
  <r>
    <x v="71"/>
    <s v="G01 Energía Activa Saliente del medidor"/>
    <x v="13"/>
    <n v="80.2"/>
  </r>
  <r>
    <x v="72"/>
    <s v="G01 30 kV ENERGIA ACTIVA ENTRANTE AL MEDIDOR"/>
    <x v="13"/>
    <n v="0"/>
  </r>
  <r>
    <x v="73"/>
    <s v="G01 30 kV ENERGIA ACTIVA SALIENTE DEL MEDIDOR"/>
    <x v="13"/>
    <n v="0"/>
  </r>
  <r>
    <x v="74"/>
    <s v="Montevideo A Motores G01 Energia Activa Entrante"/>
    <x v="13"/>
    <n v="0.67900000000000005"/>
  </r>
  <r>
    <x v="75"/>
    <s v="Montevideo A Motores G01 Energia Activa Saliente"/>
    <x v="13"/>
    <n v="0"/>
  </r>
  <r>
    <x v="76"/>
    <s v="Montevideo A Motores G02 Energia Activa Entrante"/>
    <x v="13"/>
    <n v="0.10100000000000001"/>
  </r>
  <r>
    <x v="77"/>
    <s v="Montevideo A Motores G02 Energia Activa Saliente"/>
    <x v="13"/>
    <n v="0"/>
  </r>
  <r>
    <x v="78"/>
    <s v="Montevideo B Motores G01 6.3 kV Energia Activa Entrante"/>
    <x v="13"/>
    <n v="0.36"/>
  </r>
  <r>
    <x v="79"/>
    <s v="Montevideo B Motores G01 6.3 kV Energia Activa Saliente"/>
    <x v="13"/>
    <n v="0"/>
  </r>
  <r>
    <x v="80"/>
    <s v="Montevideo B Motores G02 6.3 kV Energia Activa Entrante"/>
    <x v="13"/>
    <n v="0.13100000000000001"/>
  </r>
  <r>
    <x v="81"/>
    <s v="Montevideo B Motores G02 6.3 kV Energia Activa Saliente"/>
    <x v="13"/>
    <n v="0"/>
  </r>
  <r>
    <x v="82"/>
    <s v="Punta Pereira G01 Energia Activa Entrante"/>
    <x v="13"/>
    <n v="0"/>
  </r>
  <r>
    <x v="83"/>
    <s v="Punta Pereira G01 Energia Activa Saliente"/>
    <x v="13"/>
    <n v="1133.2762"/>
  </r>
  <r>
    <x v="84"/>
    <s v="Palmatir G01 Energia Activa Entrante"/>
    <x v="13"/>
    <n v="0.60299999999999998"/>
  </r>
  <r>
    <x v="85"/>
    <s v="Palmatir G01 Energia Activa Saliente"/>
    <x v="13"/>
    <n v="281.517"/>
  </r>
  <r>
    <x v="86"/>
    <s v="PAY 150 kV ENERGIA ACTIVA ENTRANTE AL MEDIDOR"/>
    <x v="13"/>
    <n v="0"/>
  </r>
  <r>
    <x v="87"/>
    <s v="PAY 150 kV ENERGIA ACTIVA SALIENTE DEL MEDIDOR"/>
    <x v="13"/>
    <n v="0"/>
  </r>
  <r>
    <x v="88"/>
    <s v="G01 Energía Activa Entrante al medidor"/>
    <x v="13"/>
    <n v="0.03"/>
  </r>
  <r>
    <x v="89"/>
    <s v="G01 Energía Activa Saliente del medidor"/>
    <x v="13"/>
    <n v="65.536000000000001"/>
  </r>
  <r>
    <x v="90"/>
    <s v="G01 150 kV ENERGIA ACTIVA ENTRANTE AL MEDIDOR"/>
    <x v="13"/>
    <n v="0"/>
  </r>
  <r>
    <x v="91"/>
    <s v="G01 150 kV ENERGIA ACTIVA SALIENTE DEL MEDIDOR P"/>
    <x v="13"/>
    <n v="0"/>
  </r>
  <r>
    <x v="92"/>
    <s v="G02 150 kV ENERGIA ACTIVA ENTRANTE AL MEDIDOR"/>
    <x v="13"/>
    <n v="0"/>
  </r>
  <r>
    <x v="93"/>
    <s v="G02 150 kV ENERGIA ACTIVA SALIENTE DEL MEDIDOR"/>
    <x v="13"/>
    <n v="0"/>
  </r>
  <r>
    <x v="94"/>
    <s v="G03 150 kV ENERGIA ACTIVA ENTRANTE AL MEDIDOR"/>
    <x v="13"/>
    <n v="1.4128000000000001"/>
  </r>
  <r>
    <x v="95"/>
    <s v="G03 150 kV ENERGIA ACTIVA SALIENTE DEL MEDIDOR"/>
    <x v="13"/>
    <n v="0"/>
  </r>
  <r>
    <x v="96"/>
    <s v="G04 150 kV ENERGIA ACTIVA ENTRANTE AL MEDIDOR"/>
    <x v="13"/>
    <n v="6.9999999999999999E-4"/>
  </r>
  <r>
    <x v="97"/>
    <s v="G04 150 kV ENERGIA ACTIVA SALIENTE DEL MEDIDOR"/>
    <x v="13"/>
    <n v="0"/>
  </r>
  <r>
    <x v="98"/>
    <s v="G05 150 kV ENERGIA ACTIVA ENTRANTE AL MEDIDOR"/>
    <x v="13"/>
    <n v="1.6908000000000001"/>
  </r>
  <r>
    <x v="99"/>
    <s v="G05 150 kV ENERGIA ACTIVA SALIENTE DEL MEDIDOR"/>
    <x v="13"/>
    <n v="0"/>
  </r>
  <r>
    <x v="100"/>
    <s v="G06 150 kV ENERGIA ACTIVA ENTRANTE AL MEDIDOR"/>
    <x v="13"/>
    <n v="1E-4"/>
  </r>
  <r>
    <x v="101"/>
    <s v="G06 150 kV ENERGIA ACTIVA SALIENTE DEL MEDIDOR"/>
    <x v="13"/>
    <n v="0"/>
  </r>
  <r>
    <x v="102"/>
    <s v="PTI G07 150 kV Energia Activa Entrante al medidor"/>
    <x v="13"/>
    <n v="1.712"/>
  </r>
  <r>
    <x v="103"/>
    <s v="PTI G07 150 kV Energia Activa Saliente del medidor"/>
    <x v="13"/>
    <n v="178.32499999999999"/>
  </r>
  <r>
    <x v="104"/>
    <s v="PTI G08 150 kV Energía Activa Entrante al medidor"/>
    <x v="13"/>
    <n v="0"/>
  </r>
  <r>
    <x v="105"/>
    <s v="PTI G08 150 kV Energía Activa Saliente del medidor"/>
    <x v="13"/>
    <n v="0"/>
  </r>
  <r>
    <x v="106"/>
    <s v="PTI G09 150 kV Energía Activa Entrante al medidor"/>
    <x v="13"/>
    <n v="0"/>
  </r>
  <r>
    <x v="107"/>
    <s v="PTI G09 150 kV Energía Activa Saliente del medidor"/>
    <x v="13"/>
    <n v="0"/>
  </r>
  <r>
    <x v="108"/>
    <s v="CRL RADIAL ENERGIA ACTIVA SALIENTE DEL MEDIDOR"/>
    <x v="13"/>
    <n v="2.1404999999999998"/>
  </r>
  <r>
    <x v="109"/>
    <s v="G01 Energía Activa Entrante al medidor"/>
    <x v="13"/>
    <n v="0.48"/>
  </r>
  <r>
    <x v="110"/>
    <s v="G01 Energía Activa Saliente del medidor"/>
    <x v="13"/>
    <n v="139.05000000000001"/>
  </r>
  <r>
    <x v="111"/>
    <s v="Nuevo Manantial 1 - 60 kV Energia Activa Entrante"/>
    <x v="13"/>
    <n v="0.89959999999999996"/>
  </r>
  <r>
    <x v="112"/>
    <s v="Nuevo Manantial 1 - 60 kV Energia Activa Saliente"/>
    <x v="13"/>
    <n v="3.88"/>
  </r>
  <r>
    <x v="113"/>
    <s v="Nuevo Manantial 2 - Energia Activa Entrante  "/>
    <x v="13"/>
    <n v="0.47"/>
  </r>
  <r>
    <x v="114"/>
    <s v="Nuevo Manantial 2 -  Energia Activa Saliente"/>
    <x v="13"/>
    <n v="4.4009999999999998"/>
  </r>
  <r>
    <x v="115"/>
    <s v="Alur-G01 30 kV, Energía Activa Entrante al Medidor"/>
    <x v="13"/>
    <n v="0.22900000000000001"/>
  </r>
  <r>
    <x v="116"/>
    <s v="Alur-G01 30 kV, Energía Activa Saliente del Medidor"/>
    <x v="13"/>
    <n v="72.840999999999994"/>
  </r>
  <r>
    <x v="117"/>
    <s v="BIO G01 30 kV Energia Activa Entrante al medidor"/>
    <x v="13"/>
    <n v="0"/>
  </r>
  <r>
    <x v="118"/>
    <s v="BIO G01 30 kV Energia Activa Saliente del medidor"/>
    <x v="13"/>
    <n v="203.26140000000001"/>
  </r>
  <r>
    <x v="119"/>
    <s v="G01 Energia Activa Entrante"/>
    <x v="13"/>
    <n v="11.23"/>
  </r>
  <r>
    <x v="120"/>
    <s v="G01 Energia Activa Saliente"/>
    <x v="13"/>
    <n v="0.98599999999999999"/>
  </r>
  <r>
    <x v="121"/>
    <s v="Energia Activa Entrante"/>
    <x v="13"/>
    <n v="0.68200000000000005"/>
  </r>
  <r>
    <x v="122"/>
    <s v="Energia Activa Saliente"/>
    <x v="13"/>
    <n v="0"/>
  </r>
  <r>
    <x v="123"/>
    <s v="Sierra de los Caracoles 1 - 30 kV Energia Activa Entrante"/>
    <x v="13"/>
    <n v="0.20519999999999999"/>
  </r>
  <r>
    <x v="124"/>
    <s v="Sierra de los Caracoles 1 - 30 kV Energia Activa Saliente"/>
    <x v="13"/>
    <n v="22.1022"/>
  </r>
  <r>
    <x v="125"/>
    <s v="Sierra de los Caracoles 2 - 30 kV Energía Activa Entrante"/>
    <x v="13"/>
    <n v="0.2268"/>
  </r>
  <r>
    <x v="126"/>
    <s v="Sierra de los Caracoles 2 - 30 kV Energía Activa Saliente"/>
    <x v="13"/>
    <n v="16.623999999999999"/>
  </r>
  <r>
    <x v="127"/>
    <s v="ENG G01 30 kV Energia Activa Entrante al medidor"/>
    <x v="13"/>
    <n v="8.2769999999999992"/>
  </r>
  <r>
    <x v="128"/>
    <s v="ENG G01 30 kV Energia Activa Saliente del medidor"/>
    <x v="13"/>
    <n v="0.40799999999999997"/>
  </r>
  <r>
    <x v="129"/>
    <s v="FEN G01 30 kV Energia Activa Entrante al medidor"/>
    <x v="13"/>
    <n v="0"/>
  </r>
  <r>
    <x v="130"/>
    <s v="FEN G01 30 kV Energia Activa Saliente del medidor"/>
    <x v="13"/>
    <n v="199.464"/>
  </r>
  <r>
    <x v="131"/>
    <s v="GAL G01 30 kV Energía Activa Entrante al medidor"/>
    <x v="13"/>
    <n v="0"/>
  </r>
  <r>
    <x v="132"/>
    <s v="GAL G01 30 kV Energía Activa Saliente del medidor"/>
    <x v="13"/>
    <n v="234.75299999999999"/>
  </r>
  <r>
    <x v="133"/>
    <s v="KEN G01 30 kV Energía Activa Entrante al medidor"/>
    <x v="13"/>
    <n v="0.66600000000000004"/>
  </r>
  <r>
    <x v="134"/>
    <s v="KEN G01 30 kV Energía Activa Saliente del medidor"/>
    <x v="13"/>
    <n v="67.501999999999995"/>
  </r>
  <r>
    <x v="135"/>
    <s v="Energia activa entrante"/>
    <x v="13"/>
    <n v="0.37"/>
  </r>
  <r>
    <x v="136"/>
    <s v="Energia activa saliente"/>
    <x v="13"/>
    <n v="0"/>
  </r>
  <r>
    <x v="137"/>
    <s v="G01 Energia Activa Entrante"/>
    <x v="13"/>
    <n v="0.32100000000000001"/>
  </r>
  <r>
    <x v="138"/>
    <s v="G01 Energia Activa Saliente"/>
    <x v="13"/>
    <n v="39.536000000000001"/>
  </r>
  <r>
    <x v="139"/>
    <s v="G01 Energia Activa Entrante"/>
    <x v="13"/>
    <n v="0.44900000000000001"/>
  </r>
  <r>
    <x v="140"/>
    <s v="G01 Energia Activa Saliente"/>
    <x v="13"/>
    <n v="23.099"/>
  </r>
  <r>
    <x v="141"/>
    <s v="Weyerhaeuser-G01 30 kV ,Energía Activa Entrante al medidor"/>
    <x v="13"/>
    <n v="0.22800000000000001"/>
  </r>
  <r>
    <x v="142"/>
    <s v="Weyerhaeuser-G01 30 kV ,Energía Activa Saliente del medidor"/>
    <x v="13"/>
    <n v="28.846"/>
  </r>
  <r>
    <x v="143"/>
    <s v="PON G01 30 kV Energía Activa Entrante al medidor"/>
    <x v="13"/>
    <n v="0"/>
  </r>
  <r>
    <x v="144"/>
    <s v="PON G01 30 kV Energía Activa Saliente del medidor"/>
    <x v="13"/>
    <n v="87.090999999999994"/>
  </r>
  <r>
    <x v="146"/>
    <s v="Energia Activa Saliente"/>
    <x v="13"/>
    <n v="0"/>
  </r>
  <r>
    <x v="147"/>
    <s v="G01 Energia Activa Entrante"/>
    <x v="13"/>
    <n v="4.4999999999999998E-2"/>
  </r>
  <r>
    <x v="148"/>
    <s v="G01 Energia Activa Saliente"/>
    <x v="13"/>
    <n v="9.5109999999999992"/>
  </r>
  <r>
    <x v="149"/>
    <s v="Agroland-G01 15 kV, Energia Activa Entrante al medidor"/>
    <x v="13"/>
    <n v="6.4210000000000003"/>
  </r>
  <r>
    <x v="150"/>
    <s v="Agroland-G01 15 kV, Energia Activa Saliente del medidor"/>
    <x v="13"/>
    <n v="0"/>
  </r>
  <r>
    <x v="151"/>
    <s v="G01 Energía Activa Entrante al medidor"/>
    <x v="13"/>
    <n v="0"/>
  </r>
  <r>
    <x v="152"/>
    <s v="G01 Energía Activa Saliente del medidor"/>
    <x v="13"/>
    <n v="8.2279999999999998"/>
  </r>
  <r>
    <x v="153"/>
    <s v="Energia Activa Saliente"/>
    <x v="13"/>
    <n v="3.1949999999999998"/>
  </r>
  <r>
    <x v="154"/>
    <s v="TR1 150 kV ENERGIA ACTIVA ENTRANTE AL MEDIDOR"/>
    <x v="13"/>
    <n v="0"/>
  </r>
  <r>
    <x v="155"/>
    <s v="TR1 150 kV ENERGIA ACTIVA SALIENTE DEL MEDIDOR"/>
    <x v="13"/>
    <n v="5.2290000000000001"/>
  </r>
  <r>
    <x v="156"/>
    <s v="TR2 230 kV ENERGIA ACTIVA ENTRANTE AL MEDIDOR"/>
    <x v="13"/>
    <n v="0"/>
  </r>
  <r>
    <x v="157"/>
    <s v="TR2 230 kV ENERGIA ACTIVA SALIENTE DEL MEDIDOR"/>
    <x v="13"/>
    <n v="0"/>
  </r>
  <r>
    <x v="0"/>
    <s v="TR1 132 kV ENERGIA ACTIVA ENTRANTE"/>
    <x v="14"/>
    <n v="0"/>
  </r>
  <r>
    <x v="1"/>
    <s v="TR1 132 kV ENERGIA ACTIVA SALIENTE"/>
    <x v="14"/>
    <n v="1495.9692"/>
  </r>
  <r>
    <x v="2"/>
    <s v="CE5 TR2 132 kV ENERGIA ACTIVA ENTRANTE"/>
    <x v="14"/>
    <n v="0"/>
  </r>
  <r>
    <x v="3"/>
    <s v="CE5 TR2 132 kV ENERGIA ACTIVA SALIENTE"/>
    <x v="14"/>
    <n v="1527.4540999999999"/>
  </r>
  <r>
    <x v="4"/>
    <s v="CE5 BE5 500 kV Energia Activa Entrante"/>
    <x v="14"/>
    <n v="0"/>
  </r>
  <r>
    <x v="5"/>
    <s v="CE5 BE5 500 kV Energia Activa Saliente"/>
    <x v="14"/>
    <n v="13138.505999999999"/>
  </r>
  <r>
    <x v="6"/>
    <s v="CE5 500 kV ENERGIA ACTIVA ENTRANTE"/>
    <x v="14"/>
    <n v="0"/>
  </r>
  <r>
    <x v="7"/>
    <s v="CE5 500 kV ENERGIA ACTIVA SALIENTE"/>
    <x v="14"/>
    <n v="16759.625"/>
  </r>
  <r>
    <x v="8"/>
    <s v="CE5 MR5 500 kV Energia Activa Entrante"/>
    <x v="14"/>
    <n v="11284.582700000001"/>
  </r>
  <r>
    <x v="9"/>
    <s v="CE5 MR5 500 kV Energia Activa Saliente"/>
    <x v="14"/>
    <n v="0"/>
  </r>
  <r>
    <x v="10"/>
    <s v="G01  15 Kv  ENERGIA ACTIVA ENTRANTE AL MEDIDOR"/>
    <x v="14"/>
    <n v="0"/>
  </r>
  <r>
    <x v="11"/>
    <s v="G01  15 Kv  ENERGIA ACTIVA SALIENTE DEL MEDIDOR"/>
    <x v="14"/>
    <n v="2619.2808"/>
  </r>
  <r>
    <x v="12"/>
    <s v="G02  15 Kv  ENERGIA ACTIVA ENTRANTE AL MEDIDOR"/>
    <x v="14"/>
    <n v="0"/>
  </r>
  <r>
    <x v="13"/>
    <s v="G02  15 Kv  ENERGIA ACTIVA SALIENTE DEL MEDIDOR"/>
    <x v="14"/>
    <n v="2622.4317000000001"/>
  </r>
  <r>
    <x v="14"/>
    <s v="G03  15 Kv  ENERGIA ACTIVA ENTRANTE AL MEDIDOR"/>
    <x v="14"/>
    <n v="0"/>
  </r>
  <r>
    <x v="15"/>
    <s v="G03  15 Kv  ENERGIA ACTIVA SALIENTE DEL MEDIDOR"/>
    <x v="14"/>
    <n v="2635.3692000000001"/>
  </r>
  <r>
    <x v="16"/>
    <s v="TR2 500 kV ENERGIA ACTIVA ENTRANTE AL MEDIDOR"/>
    <x v="14"/>
    <n v="0"/>
  </r>
  <r>
    <x v="17"/>
    <s v="TR2 500 kV ENERGIA ACTIVA SALIENTE DEL MEDIDOR"/>
    <x v="14"/>
    <n v="1788.857"/>
  </r>
  <r>
    <x v="18"/>
    <s v="TR1 132 kV ENERGIA ACTIVA ENTRANTE AL MEDIDOR"/>
    <x v="14"/>
    <n v="0"/>
  </r>
  <r>
    <x v="19"/>
    <s v="TR1 132 kV ENERGIA ACTIVA SALIENTE DEL MEDIDOR"/>
    <x v="14"/>
    <n v="1744.4724000000001"/>
  </r>
  <r>
    <x v="20"/>
    <s v="SA5 500 kV ENERGIA ACTIVA ENTRANTE AL MEDIDOR"/>
    <x v="14"/>
    <n v="9609.125"/>
  </r>
  <r>
    <x v="21"/>
    <s v="SA5 500 kV ENERGIA ACTIVA SALIENTE DEL MEDIDOR"/>
    <x v="14"/>
    <n v="0"/>
  </r>
  <r>
    <x v="22"/>
    <s v="SA5 500 kV ENERGIA ACTIVA ENTRANTE AL MEDIDOR"/>
    <x v="14"/>
    <n v="0"/>
  </r>
  <r>
    <x v="23"/>
    <s v="SA5 500 kV ENERGIA ACTIVA SALIENTE DEL MEDIDOR"/>
    <x v="14"/>
    <n v="13239.5"/>
  </r>
  <r>
    <x v="24"/>
    <s v="TR1 150 kV ENERGIA ACTIVA ENTRANTE AL MEDIDOR"/>
    <x v="14"/>
    <n v="0"/>
  </r>
  <r>
    <x v="25"/>
    <s v="TR1 150 kV ENERGIA ACTIVA SALIENTE DEL MEDIDOR"/>
    <x v="14"/>
    <n v="518.25750000000005"/>
  </r>
  <r>
    <x v="26"/>
    <s v="SJ5 500 kV ENERGIA ACTIVA ENTRANTE AL MEDIDOR"/>
    <x v="14"/>
    <n v="80.125"/>
  </r>
  <r>
    <x v="27"/>
    <s v="SJ5 500 kV ENERGIA ACTIVA SALIENTE DEL MEDIDOR"/>
    <x v="14"/>
    <n v="2523.6875"/>
  </r>
  <r>
    <x v="28"/>
    <s v="SJ5 500 kV ENERGIA ACTIVA ENTRANTE AL MEDIDOR"/>
    <x v="14"/>
    <n v="84.3125"/>
  </r>
  <r>
    <x v="29"/>
    <s v="SJ5 500 kV ENERGIA ACTIVA SALIENTE DEL MEDIDOR"/>
    <x v="14"/>
    <n v="2398.9375"/>
  </r>
  <r>
    <x v="30"/>
    <s v="TR1 150 kV ENERGIA ACTIVA ENTRANTE AL MEDIDOR"/>
    <x v="14"/>
    <n v="0"/>
  </r>
  <r>
    <x v="31"/>
    <s v="TR1 150 kV ENERGIA ACTIVA SALIENTE DEL MEDIDOR"/>
    <x v="14"/>
    <n v="768.85500000000002"/>
  </r>
  <r>
    <x v="32"/>
    <s v="G01 Energia Activa Entrante"/>
    <x v="14"/>
    <n v="5.2999999999999999E-2"/>
  </r>
  <r>
    <x v="33"/>
    <s v="G01 Energia Activa Saliente"/>
    <x v="14"/>
    <n v="1.8"/>
  </r>
  <r>
    <x v="34"/>
    <s v="UPM TR1 150 kV Energia Activa Entrante al medidor"/>
    <x v="14"/>
    <n v="168.91200000000001"/>
  </r>
  <r>
    <x v="35"/>
    <s v="UPM TR1 150 kV Energia Activa Saliente del medidor"/>
    <x v="14"/>
    <n v="0"/>
  </r>
  <r>
    <x v="36"/>
    <s v="G01 150 kV ENERGIA ACTIVA ENTRANTE AL MEDIDOR"/>
    <x v="14"/>
    <n v="0"/>
  </r>
  <r>
    <x v="37"/>
    <s v="G01 150 kV ENERGIA ACTIVA SALIENTE DEL MEDIDOR"/>
    <x v="14"/>
    <n v="564.07629999999995"/>
  </r>
  <r>
    <x v="38"/>
    <s v="G02 150 kV ENERGIA ACTIVA ENTRANTE AL MEDIDOR"/>
    <x v="14"/>
    <n v="0"/>
  </r>
  <r>
    <x v="39"/>
    <s v="G02 150 kV ENERGIA ACTIVA SALIENTE DEL MEDIDOR"/>
    <x v="14"/>
    <n v="815.90570000000002"/>
  </r>
  <r>
    <x v="40"/>
    <s v="G03 150 kV ENERGIA ACTIVA ENTRANTE AL MEDIDOR"/>
    <x v="14"/>
    <n v="0"/>
  </r>
  <r>
    <x v="41"/>
    <s v="G03 150 kV ENERGIA ACTIVA SALIENTE DEL MEDIDOR"/>
    <x v="14"/>
    <n v="804.87869999999998"/>
  </r>
  <r>
    <x v="42"/>
    <s v="G05  150 Kv  ENERGIA ACTIVA ENTRANTE AL MEDIDOR"/>
    <x v="14"/>
    <n v="0"/>
  </r>
  <r>
    <x v="43"/>
    <s v="G05  150 Kv  ENERGIA ACTIVA SALIENTE DEL MEDIDOR"/>
    <x v="14"/>
    <n v="0"/>
  </r>
  <r>
    <x v="44"/>
    <s v="G06  150 Kv  ENERGIA ACTIVA ENTRANTE AL MEDIDOR"/>
    <x v="14"/>
    <n v="0"/>
  </r>
  <r>
    <x v="45"/>
    <s v="G06  150 Kv  ENERGIA ACTIVA SALIENTE DEL MEDIDOR"/>
    <x v="14"/>
    <n v="0"/>
  </r>
  <r>
    <x v="46"/>
    <s v="G07 150 kV Energia Activa Entrante al medidor"/>
    <x v="14"/>
    <n v="3.5775000000000001"/>
  </r>
  <r>
    <x v="47"/>
    <s v="G07 150 kV Energia Activa Saliente del medidor"/>
    <x v="14"/>
    <n v="0"/>
  </r>
  <r>
    <x v="48"/>
    <s v="G03  30 Kv  ENERGIA ACTIVA ENTRANTE AL MEDIDOR"/>
    <x v="14"/>
    <n v="0"/>
  </r>
  <r>
    <x v="49"/>
    <s v="G03  30 Kv  ENERGIA ACTIVA SALIENTE DEL MEDIDOR"/>
    <x v="14"/>
    <n v="0"/>
  </r>
  <r>
    <x v="50"/>
    <s v="G04  30 Kv  ENERGIA ACTIVA ENTRANTE AL MEDIDOR"/>
    <x v="14"/>
    <n v="3.8262999999999998"/>
  </r>
  <r>
    <x v="51"/>
    <s v="G04  30 Kv  ENERGIA ACTIVA SALIENTE DEL MEDIDOR"/>
    <x v="14"/>
    <n v="0"/>
  </r>
  <r>
    <x v="52"/>
    <s v="G01 150 kV ENERGIA ACTIVA ENTRANTE AL MEDIDOR"/>
    <x v="14"/>
    <n v="0"/>
  </r>
  <r>
    <x v="53"/>
    <s v="G01 150 kV ENERGIA ACTIVA SALIENTE DEL MEDIDOR"/>
    <x v="14"/>
    <n v="824.87760000000003"/>
  </r>
  <r>
    <x v="54"/>
    <s v="G02 150 kV ENERGIA ACTIVA ENTRANTE AL MEDIDOR"/>
    <x v="14"/>
    <n v="0"/>
  </r>
  <r>
    <x v="55"/>
    <s v="G02 150 kV ENERGIA ACTIVA SALIENTE DEL MEDIDOR"/>
    <x v="14"/>
    <n v="825.60599999999999"/>
  </r>
  <r>
    <x v="56"/>
    <s v="G03 150 kV ENERGIA ACTIVA ENTRANTE AL MEDIDOR"/>
    <x v="14"/>
    <n v="0"/>
  </r>
  <r>
    <x v="57"/>
    <s v="G03 150 kV ENERGIA ACTIVA SALIENTE DEL MEDIDOR"/>
    <x v="14"/>
    <n v="0"/>
  </r>
  <r>
    <x v="58"/>
    <s v="G04 150 kV ENERGIA ACTIVA ENTRANTE AL MEDIDOR"/>
    <x v="14"/>
    <n v="0"/>
  </r>
  <r>
    <x v="59"/>
    <s v="G04 150 kV ENERGIA ACTIVA SALIENTE DEL MEDIDOR"/>
    <x v="14"/>
    <n v="827.28"/>
  </r>
  <r>
    <x v="60"/>
    <s v="G01  150 Kv  ENERGIA ACTIVA ENTRANTE AL MEDIDOR"/>
    <x v="14"/>
    <n v="0"/>
  </r>
  <r>
    <x v="61"/>
    <s v="G01  150 Kv  ENERGIA ACTIVA SALIENTE DEL MEDIDOR"/>
    <x v="14"/>
    <n v="0"/>
  </r>
  <r>
    <x v="62"/>
    <s v="G02  150 Kv  ENERGIA ACTIVA ENTRANTE AL MEDIDOR"/>
    <x v="14"/>
    <n v="3.8879999999999999"/>
  </r>
  <r>
    <x v="63"/>
    <s v="G02  150 Kv  ENERGIA ACTIVA SALIENTE DEL MEDIDOR"/>
    <x v="14"/>
    <n v="0"/>
  </r>
  <r>
    <x v="64"/>
    <s v="CTR G03 150 kV Energía Activa Entrante al medidor"/>
    <x v="14"/>
    <n v="1.9490000000000001"/>
  </r>
  <r>
    <x v="65"/>
    <s v="CTR G03 150 kV Energía Activa Saliente del medidor"/>
    <x v="14"/>
    <n v="0"/>
  </r>
  <r>
    <x v="66"/>
    <s v="G01 Energía Activa Entrante al medidor"/>
    <x v="14"/>
    <n v="0"/>
  </r>
  <r>
    <x v="67"/>
    <s v="G01 Energía Activa Saliente del medidor"/>
    <x v="14"/>
    <n v="775.27200000000005"/>
  </r>
  <r>
    <x v="68"/>
    <s v="G01 Energía Activa Entrante al medidor"/>
    <x v="14"/>
    <n v="0"/>
  </r>
  <r>
    <x v="69"/>
    <s v="G01 Energía Activa Saliente del medidor"/>
    <x v="14"/>
    <n v="973.15200000000004"/>
  </r>
  <r>
    <x v="70"/>
    <s v="G01 Energía Activa Entrante al medidor"/>
    <x v="14"/>
    <n v="0"/>
  </r>
  <r>
    <x v="71"/>
    <s v="G01 Energía Activa Saliente del medidor"/>
    <x v="14"/>
    <n v="963.2"/>
  </r>
  <r>
    <x v="72"/>
    <s v="G01 30 kV ENERGIA ACTIVA ENTRANTE AL MEDIDOR"/>
    <x v="14"/>
    <n v="0"/>
  </r>
  <r>
    <x v="73"/>
    <s v="G01 30 kV ENERGIA ACTIVA SALIENTE DEL MEDIDOR"/>
    <x v="14"/>
    <n v="0"/>
  </r>
  <r>
    <x v="74"/>
    <s v="Montevideo A Motores G01 Energia Activa Entrante"/>
    <x v="14"/>
    <n v="0.70399999999999996"/>
  </r>
  <r>
    <x v="75"/>
    <s v="Montevideo A Motores G01 Energia Activa Saliente"/>
    <x v="14"/>
    <n v="19.279"/>
  </r>
  <r>
    <x v="76"/>
    <s v="Montevideo A Motores G02 Energia Activa Entrante"/>
    <x v="14"/>
    <n v="0.107"/>
  </r>
  <r>
    <x v="77"/>
    <s v="Montevideo A Motores G02 Energia Activa Saliente"/>
    <x v="14"/>
    <n v="7.0090000000000003"/>
  </r>
  <r>
    <x v="78"/>
    <s v="Montevideo B Motores G01 6.3 kV Energia Activa Entrante"/>
    <x v="14"/>
    <n v="0.35499999999999998"/>
  </r>
  <r>
    <x v="79"/>
    <s v="Montevideo B Motores G01 6.3 kV Energia Activa Saliente"/>
    <x v="14"/>
    <n v="18.858000000000001"/>
  </r>
  <r>
    <x v="80"/>
    <s v="Montevideo B Motores G02 6.3 kV Energia Activa Entrante"/>
    <x v="14"/>
    <n v="0.14099999999999999"/>
  </r>
  <r>
    <x v="81"/>
    <s v="Montevideo B Motores G02 6.3 kV Energia Activa Saliente"/>
    <x v="14"/>
    <n v="7.2610000000000001"/>
  </r>
  <r>
    <x v="82"/>
    <s v="Punta Pereira G01 Energia Activa Entrante"/>
    <x v="14"/>
    <n v="0"/>
  </r>
  <r>
    <x v="83"/>
    <s v="Punta Pereira G01 Energia Activa Saliente"/>
    <x v="14"/>
    <n v="1129.4536000000001"/>
  </r>
  <r>
    <x v="84"/>
    <s v="Palmatir G01 Energia Activa Entrante"/>
    <x v="14"/>
    <n v="0"/>
  </r>
  <r>
    <x v="85"/>
    <s v="Palmatir G01 Energia Activa Saliente"/>
    <x v="14"/>
    <n v="952.31500000000005"/>
  </r>
  <r>
    <x v="86"/>
    <s v="PAY 150 kV ENERGIA ACTIVA ENTRANTE AL MEDIDOR"/>
    <x v="14"/>
    <n v="0"/>
  </r>
  <r>
    <x v="87"/>
    <s v="PAY 150 kV ENERGIA ACTIVA SALIENTE DEL MEDIDOR"/>
    <x v="14"/>
    <n v="0"/>
  </r>
  <r>
    <x v="88"/>
    <s v="G01 Energía Activa Entrante al medidor"/>
    <x v="14"/>
    <n v="0"/>
  </r>
  <r>
    <x v="89"/>
    <s v="G01 Energía Activa Saliente del medidor"/>
    <x v="14"/>
    <n v="754.58199999999999"/>
  </r>
  <r>
    <x v="90"/>
    <s v="G01 150 kV ENERGIA ACTIVA ENTRANTE AL MEDIDOR"/>
    <x v="14"/>
    <n v="0"/>
  </r>
  <r>
    <x v="91"/>
    <s v="G01 150 kV ENERGIA ACTIVA SALIENTE DEL MEDIDOR P"/>
    <x v="14"/>
    <n v="0"/>
  </r>
  <r>
    <x v="92"/>
    <s v="G02 150 kV ENERGIA ACTIVA ENTRANTE AL MEDIDOR"/>
    <x v="14"/>
    <n v="0"/>
  </r>
  <r>
    <x v="93"/>
    <s v="G02 150 kV ENERGIA ACTIVA SALIENTE DEL MEDIDOR"/>
    <x v="14"/>
    <n v="0"/>
  </r>
  <r>
    <x v="94"/>
    <s v="G03 150 kV ENERGIA ACTIVA ENTRANTE AL MEDIDOR"/>
    <x v="14"/>
    <n v="0.57630000000000003"/>
  </r>
  <r>
    <x v="95"/>
    <s v="G03 150 kV ENERGIA ACTIVA SALIENTE DEL MEDIDOR"/>
    <x v="14"/>
    <n v="0"/>
  </r>
  <r>
    <x v="96"/>
    <s v="G04 150 kV ENERGIA ACTIVA ENTRANTE AL MEDIDOR"/>
    <x v="14"/>
    <n v="0.79559999999999997"/>
  </r>
  <r>
    <x v="97"/>
    <s v="G04 150 kV ENERGIA ACTIVA SALIENTE DEL MEDIDOR"/>
    <x v="14"/>
    <n v="0"/>
  </r>
  <r>
    <x v="98"/>
    <s v="G05 150 kV ENERGIA ACTIVA ENTRANTE AL MEDIDOR"/>
    <x v="14"/>
    <n v="1.9937"/>
  </r>
  <r>
    <x v="99"/>
    <s v="G05 150 kV ENERGIA ACTIVA SALIENTE DEL MEDIDOR"/>
    <x v="14"/>
    <n v="0"/>
  </r>
  <r>
    <x v="100"/>
    <s v="G06 150 kV ENERGIA ACTIVA ENTRANTE AL MEDIDOR"/>
    <x v="14"/>
    <n v="0"/>
  </r>
  <r>
    <x v="101"/>
    <s v="G06 150 kV ENERGIA ACTIVA SALIENTE DEL MEDIDOR"/>
    <x v="14"/>
    <n v="11.8172"/>
  </r>
  <r>
    <x v="102"/>
    <s v="PTI G07 150 kV Energia Activa Entrante al medidor"/>
    <x v="14"/>
    <n v="1.857"/>
  </r>
  <r>
    <x v="103"/>
    <s v="PTI G07 150 kV Energia Activa Saliente del medidor"/>
    <x v="14"/>
    <n v="0"/>
  </r>
  <r>
    <x v="104"/>
    <s v="PTI G08 150 kV Energía Activa Entrante al medidor"/>
    <x v="14"/>
    <n v="0"/>
  </r>
  <r>
    <x v="105"/>
    <s v="PTI G08 150 kV Energía Activa Saliente del medidor"/>
    <x v="14"/>
    <n v="0"/>
  </r>
  <r>
    <x v="106"/>
    <s v="PTI G09 150 kV Energía Activa Entrante al medidor"/>
    <x v="14"/>
    <n v="0"/>
  </r>
  <r>
    <x v="107"/>
    <s v="PTI G09 150 kV Energía Activa Saliente del medidor"/>
    <x v="14"/>
    <n v="0"/>
  </r>
  <r>
    <x v="108"/>
    <s v="CRL RADIAL ENERGIA ACTIVA SALIENTE DEL MEDIDOR"/>
    <x v="14"/>
    <n v="2.1675"/>
  </r>
  <r>
    <x v="109"/>
    <s v="G01 Energía Activa Entrante al medidor"/>
    <x v="14"/>
    <n v="0"/>
  </r>
  <r>
    <x v="110"/>
    <s v="G01 Energía Activa Saliente del medidor"/>
    <x v="14"/>
    <n v="835.57"/>
  </r>
  <r>
    <x v="111"/>
    <s v="Nuevo Manantial 1 - 60 kV Energia Activa Entrante"/>
    <x v="14"/>
    <n v="0.1512"/>
  </r>
  <r>
    <x v="112"/>
    <s v="Nuevo Manantial 1 - 60 kV Energia Activa Saliente"/>
    <x v="14"/>
    <n v="13.824"/>
  </r>
  <r>
    <x v="113"/>
    <s v="Nuevo Manantial 2 - Energia Activa Entrante  "/>
    <x v="14"/>
    <n v="4.0000000000000001E-3"/>
  </r>
  <r>
    <x v="114"/>
    <s v="Nuevo Manantial 2 -  Energia Activa Saliente"/>
    <x v="14"/>
    <n v="27.594000000000001"/>
  </r>
  <r>
    <x v="115"/>
    <s v="Alur-G01 30 kV, Energía Activa Entrante al Medidor"/>
    <x v="14"/>
    <n v="13.773999999999999"/>
  </r>
  <r>
    <x v="116"/>
    <s v="Alur-G01 30 kV, Energía Activa Saliente del Medidor"/>
    <x v="14"/>
    <n v="22.295999999999999"/>
  </r>
  <r>
    <x v="117"/>
    <s v="BIO G01 30 kV Energia Activa Entrante al medidor"/>
    <x v="14"/>
    <n v="0"/>
  </r>
  <r>
    <x v="118"/>
    <s v="BIO G01 30 kV Energia Activa Saliente del medidor"/>
    <x v="14"/>
    <n v="217.0882"/>
  </r>
  <r>
    <x v="119"/>
    <s v="G01 Energia Activa Entrante"/>
    <x v="14"/>
    <n v="1.2569999999999999"/>
  </r>
  <r>
    <x v="120"/>
    <s v="G01 Energia Activa Saliente"/>
    <x v="14"/>
    <n v="10.319000000000001"/>
  </r>
  <r>
    <x v="121"/>
    <s v="Energia Activa Entrante"/>
    <x v="14"/>
    <n v="0.63500000000000001"/>
  </r>
  <r>
    <x v="122"/>
    <s v="Energia Activa Saliente"/>
    <x v="14"/>
    <n v="0"/>
  </r>
  <r>
    <x v="123"/>
    <s v="Sierra de los Caracoles 1 - 30 kV Energia Activa Entrante"/>
    <x v="14"/>
    <n v="0"/>
  </r>
  <r>
    <x v="124"/>
    <s v="Sierra de los Caracoles 1 - 30 kV Energia Activa Saliente"/>
    <x v="14"/>
    <n v="163.19880000000001"/>
  </r>
  <r>
    <x v="125"/>
    <s v="Sierra de los Caracoles 2 - 30 kV Energía Activa Entrante"/>
    <x v="14"/>
    <n v="0"/>
  </r>
  <r>
    <x v="126"/>
    <s v="Sierra de los Caracoles 2 - 30 kV Energía Activa Saliente"/>
    <x v="14"/>
    <n v="127.2158"/>
  </r>
  <r>
    <x v="127"/>
    <s v="ENG G01 30 kV Energia Activa Entrante al medidor"/>
    <x v="14"/>
    <n v="3.4000000000000002E-2"/>
  </r>
  <r>
    <x v="128"/>
    <s v="ENG G01 30 kV Energia Activa Saliente del medidor"/>
    <x v="14"/>
    <n v="41.14"/>
  </r>
  <r>
    <x v="129"/>
    <s v="FEN G01 30 kV Energia Activa Entrante al medidor"/>
    <x v="14"/>
    <n v="0"/>
  </r>
  <r>
    <x v="130"/>
    <s v="FEN G01 30 kV Energia Activa Saliente del medidor"/>
    <x v="14"/>
    <n v="206.62899999999999"/>
  </r>
  <r>
    <x v="131"/>
    <s v="GAL G01 30 kV Energía Activa Entrante al medidor"/>
    <x v="14"/>
    <n v="0"/>
  </r>
  <r>
    <x v="132"/>
    <s v="GAL G01 30 kV Energía Activa Saliente del medidor"/>
    <x v="14"/>
    <n v="238.51599999999999"/>
  </r>
  <r>
    <x v="133"/>
    <s v="KEN G01 30 kV Energía Activa Entrante al medidor"/>
    <x v="14"/>
    <n v="0"/>
  </r>
  <r>
    <x v="134"/>
    <s v="KEN G01 30 kV Energía Activa Saliente del medidor"/>
    <x v="14"/>
    <n v="206.15899999999999"/>
  </r>
  <r>
    <x v="135"/>
    <s v="Energia activa entrante"/>
    <x v="14"/>
    <n v="0.36399999999999999"/>
  </r>
  <r>
    <x v="136"/>
    <s v="Energia activa saliente"/>
    <x v="14"/>
    <n v="0"/>
  </r>
  <r>
    <x v="137"/>
    <s v="G01 Energia Activa Entrante"/>
    <x v="14"/>
    <n v="1.4999999999999999E-2"/>
  </r>
  <r>
    <x v="138"/>
    <s v="G01 Energia Activa Saliente"/>
    <x v="14"/>
    <n v="407.63600000000002"/>
  </r>
  <r>
    <x v="139"/>
    <s v="G01 Energia Activa Entrante"/>
    <x v="14"/>
    <n v="0"/>
  </r>
  <r>
    <x v="140"/>
    <s v="G01 Energia Activa Saliente"/>
    <x v="14"/>
    <n v="293.33"/>
  </r>
  <r>
    <x v="141"/>
    <s v="Weyerhaeuser-G01 30 kV ,Energía Activa Entrante al medidor"/>
    <x v="14"/>
    <n v="0.628"/>
  </r>
  <r>
    <x v="142"/>
    <s v="Weyerhaeuser-G01 30 kV ,Energía Activa Saliente del medidor"/>
    <x v="14"/>
    <n v="30.097000000000001"/>
  </r>
  <r>
    <x v="143"/>
    <s v="PON G01 30 kV Energía Activa Entrante al medidor"/>
    <x v="14"/>
    <n v="0"/>
  </r>
  <r>
    <x v="144"/>
    <s v="PON G01 30 kV Energía Activa Saliente del medidor"/>
    <x v="14"/>
    <n v="84.385000000000005"/>
  </r>
  <r>
    <x v="146"/>
    <s v="Energia Activa Saliente"/>
    <x v="14"/>
    <n v="0"/>
  </r>
  <r>
    <x v="147"/>
    <s v="G01 Energia Activa Entrante"/>
    <x v="14"/>
    <n v="0"/>
  </r>
  <r>
    <x v="148"/>
    <s v="G01 Energia Activa Saliente"/>
    <x v="14"/>
    <n v="113.13"/>
  </r>
  <r>
    <x v="149"/>
    <s v="Agroland-G01 15 kV, Energia Activa Entrante al medidor"/>
    <x v="14"/>
    <n v="3.3929999999999998"/>
  </r>
  <r>
    <x v="150"/>
    <s v="Agroland-G01 15 kV, Energia Activa Saliente del medidor"/>
    <x v="14"/>
    <n v="0.24199999999999999"/>
  </r>
  <r>
    <x v="151"/>
    <s v="G01 Energía Activa Entrante al medidor"/>
    <x v="14"/>
    <n v="2.1000000000000001E-2"/>
  </r>
  <r>
    <x v="152"/>
    <s v="G01 Energía Activa Saliente del medidor"/>
    <x v="14"/>
    <n v="9.43"/>
  </r>
  <r>
    <x v="153"/>
    <s v="Energia Activa Saliente"/>
    <x v="14"/>
    <n v="3.387"/>
  </r>
  <r>
    <x v="154"/>
    <s v="TR1 150 kV ENERGIA ACTIVA ENTRANTE AL MEDIDOR"/>
    <x v="14"/>
    <n v="0"/>
  </r>
  <r>
    <x v="155"/>
    <s v="TR1 150 kV ENERGIA ACTIVA SALIENTE DEL MEDIDOR"/>
    <x v="14"/>
    <n v="5.2881"/>
  </r>
  <r>
    <x v="156"/>
    <s v="TR2 230 kV ENERGIA ACTIVA ENTRANTE AL MEDIDOR"/>
    <x v="14"/>
    <n v="0"/>
  </r>
  <r>
    <x v="157"/>
    <s v="TR2 230 kV ENERGIA ACTIVA SALIENTE DEL MEDIDOR"/>
    <x v="14"/>
    <n v="0"/>
  </r>
  <r>
    <x v="0"/>
    <s v="TR1 132 kV ENERGIA ACTIVA ENTRANTE"/>
    <x v="15"/>
    <n v="0"/>
  </r>
  <r>
    <x v="1"/>
    <s v="TR1 132 kV ENERGIA ACTIVA SALIENTE"/>
    <x v="15"/>
    <n v="1519.3992000000001"/>
  </r>
  <r>
    <x v="2"/>
    <s v="CE5 TR2 132 kV ENERGIA ACTIVA ENTRANTE"/>
    <x v="15"/>
    <n v="0"/>
  </r>
  <r>
    <x v="3"/>
    <s v="CE5 TR2 132 kV ENERGIA ACTIVA SALIENTE"/>
    <x v="15"/>
    <n v="1566.1582000000001"/>
  </r>
  <r>
    <x v="4"/>
    <s v="CE5 BE5 500 kV Energia Activa Entrante"/>
    <x v="15"/>
    <n v="0"/>
  </r>
  <r>
    <x v="5"/>
    <s v="CE5 BE5 500 kV Energia Activa Saliente"/>
    <x v="15"/>
    <n v="11156.6852"/>
  </r>
  <r>
    <x v="6"/>
    <s v="CE5 500 kV ENERGIA ACTIVA ENTRANTE"/>
    <x v="15"/>
    <n v="0"/>
  </r>
  <r>
    <x v="7"/>
    <s v="CE5 500 kV ENERGIA ACTIVA SALIENTE"/>
    <x v="15"/>
    <n v="14921.25"/>
  </r>
  <r>
    <x v="8"/>
    <s v="CE5 MR5 500 kV Energia Activa Entrante"/>
    <x v="15"/>
    <n v="10454.8662"/>
  </r>
  <r>
    <x v="9"/>
    <s v="CE5 MR5 500 kV Energia Activa Saliente"/>
    <x v="15"/>
    <n v="0"/>
  </r>
  <r>
    <x v="10"/>
    <s v="G01  15 Kv  ENERGIA ACTIVA ENTRANTE AL MEDIDOR"/>
    <x v="15"/>
    <n v="0"/>
  </r>
  <r>
    <x v="11"/>
    <s v="G01  15 Kv  ENERGIA ACTIVA SALIENTE DEL MEDIDOR"/>
    <x v="15"/>
    <n v="2615.85"/>
  </r>
  <r>
    <x v="12"/>
    <s v="G02  15 Kv  ENERGIA ACTIVA ENTRANTE AL MEDIDOR"/>
    <x v="15"/>
    <n v="0"/>
  </r>
  <r>
    <x v="13"/>
    <s v="G02  15 Kv  ENERGIA ACTIVA SALIENTE DEL MEDIDOR"/>
    <x v="15"/>
    <n v="2622.7125000000001"/>
  </r>
  <r>
    <x v="14"/>
    <s v="G03  15 Kv  ENERGIA ACTIVA ENTRANTE AL MEDIDOR"/>
    <x v="15"/>
    <n v="0"/>
  </r>
  <r>
    <x v="15"/>
    <s v="G03  15 Kv  ENERGIA ACTIVA SALIENTE DEL MEDIDOR"/>
    <x v="15"/>
    <n v="2637.0558000000001"/>
  </r>
  <r>
    <x v="16"/>
    <s v="TR2 500 kV ENERGIA ACTIVA ENTRANTE AL MEDIDOR"/>
    <x v="15"/>
    <n v="0"/>
  </r>
  <r>
    <x v="17"/>
    <s v="TR2 500 kV ENERGIA ACTIVA SALIENTE DEL MEDIDOR"/>
    <x v="15"/>
    <n v="1942.3563999999999"/>
  </r>
  <r>
    <x v="18"/>
    <s v="TR1 132 kV ENERGIA ACTIVA ENTRANTE AL MEDIDOR"/>
    <x v="15"/>
    <n v="0"/>
  </r>
  <r>
    <x v="19"/>
    <s v="TR1 132 kV ENERGIA ACTIVA SALIENTE DEL MEDIDOR"/>
    <x v="15"/>
    <n v="1888.1279999999999"/>
  </r>
  <r>
    <x v="20"/>
    <s v="SA5 500 kV ENERGIA ACTIVA ENTRANTE AL MEDIDOR"/>
    <x v="15"/>
    <n v="8682.875"/>
  </r>
  <r>
    <x v="21"/>
    <s v="SA5 500 kV ENERGIA ACTIVA SALIENTE DEL MEDIDOR"/>
    <x v="15"/>
    <n v="0"/>
  </r>
  <r>
    <x v="22"/>
    <s v="SA5 500 kV ENERGIA ACTIVA ENTRANTE AL MEDIDOR"/>
    <x v="15"/>
    <n v="0"/>
  </r>
  <r>
    <x v="23"/>
    <s v="SA5 500 kV ENERGIA ACTIVA SALIENTE DEL MEDIDOR"/>
    <x v="15"/>
    <n v="11419"/>
  </r>
  <r>
    <x v="24"/>
    <s v="TR1 150 kV ENERGIA ACTIVA ENTRANTE AL MEDIDOR"/>
    <x v="15"/>
    <n v="0"/>
  </r>
  <r>
    <x v="25"/>
    <s v="TR1 150 kV ENERGIA ACTIVA SALIENTE DEL MEDIDOR"/>
    <x v="15"/>
    <n v="699.17250000000001"/>
  </r>
  <r>
    <x v="26"/>
    <s v="SJ5 500 kV ENERGIA ACTIVA ENTRANTE AL MEDIDOR"/>
    <x v="15"/>
    <n v="17.375"/>
  </r>
  <r>
    <x v="27"/>
    <s v="SJ5 500 kV ENERGIA ACTIVA SALIENTE DEL MEDIDOR"/>
    <x v="15"/>
    <n v="4153.1875"/>
  </r>
  <r>
    <x v="28"/>
    <s v="SJ5 500 kV ENERGIA ACTIVA ENTRANTE AL MEDIDOR"/>
    <x v="15"/>
    <n v="20.125"/>
  </r>
  <r>
    <x v="29"/>
    <s v="SJ5 500 kV ENERGIA ACTIVA SALIENTE DEL MEDIDOR"/>
    <x v="15"/>
    <n v="3969.25"/>
  </r>
  <r>
    <x v="30"/>
    <s v="TR1 150 kV ENERGIA ACTIVA ENTRANTE AL MEDIDOR"/>
    <x v="15"/>
    <n v="0"/>
  </r>
  <r>
    <x v="31"/>
    <s v="TR1 150 kV ENERGIA ACTIVA SALIENTE DEL MEDIDOR"/>
    <x v="15"/>
    <n v="1230.3150000000001"/>
  </r>
  <r>
    <x v="32"/>
    <s v="G01 Energia Activa Entrante"/>
    <x v="15"/>
    <n v="6.2E-2"/>
  </r>
  <r>
    <x v="33"/>
    <s v="G01 Energia Activa Saliente"/>
    <x v="15"/>
    <n v="2.1160000000000001"/>
  </r>
  <r>
    <x v="34"/>
    <s v="UPM TR1 150 kV Energia Activa Entrante al medidor"/>
    <x v="15"/>
    <n v="129.6"/>
  </r>
  <r>
    <x v="35"/>
    <s v="UPM TR1 150 kV Energia Activa Saliente del medidor"/>
    <x v="15"/>
    <n v="0"/>
  </r>
  <r>
    <x v="36"/>
    <s v="G01 150 kV ENERGIA ACTIVA ENTRANTE AL MEDIDOR"/>
    <x v="15"/>
    <n v="0"/>
  </r>
  <r>
    <x v="37"/>
    <s v="G01 150 kV ENERGIA ACTIVA SALIENTE DEL MEDIDOR"/>
    <x v="15"/>
    <n v="597.40800000000002"/>
  </r>
  <r>
    <x v="38"/>
    <s v="G02 150 kV ENERGIA ACTIVA ENTRANTE AL MEDIDOR"/>
    <x v="15"/>
    <n v="0"/>
  </r>
  <r>
    <x v="39"/>
    <s v="G02 150 kV ENERGIA ACTIVA SALIENTE DEL MEDIDOR"/>
    <x v="15"/>
    <n v="709.08630000000005"/>
  </r>
  <r>
    <x v="40"/>
    <s v="G03 150 kV ENERGIA ACTIVA ENTRANTE AL MEDIDOR"/>
    <x v="15"/>
    <n v="0"/>
  </r>
  <r>
    <x v="41"/>
    <s v="G03 150 kV ENERGIA ACTIVA SALIENTE DEL MEDIDOR"/>
    <x v="15"/>
    <n v="702.39440000000002"/>
  </r>
  <r>
    <x v="42"/>
    <s v="G05  150 Kv  ENERGIA ACTIVA ENTRANTE AL MEDIDOR"/>
    <x v="15"/>
    <n v="0"/>
  </r>
  <r>
    <x v="43"/>
    <s v="G05  150 Kv  ENERGIA ACTIVA SALIENTE DEL MEDIDOR"/>
    <x v="15"/>
    <n v="0"/>
  </r>
  <r>
    <x v="44"/>
    <s v="G06  150 Kv  ENERGIA ACTIVA ENTRANTE AL MEDIDOR"/>
    <x v="15"/>
    <n v="0"/>
  </r>
  <r>
    <x v="45"/>
    <s v="G06  150 Kv  ENERGIA ACTIVA SALIENTE DEL MEDIDOR"/>
    <x v="15"/>
    <n v="0"/>
  </r>
  <r>
    <x v="46"/>
    <s v="G07 150 kV Energia Activa Entrante al medidor"/>
    <x v="15"/>
    <n v="3.51"/>
  </r>
  <r>
    <x v="47"/>
    <s v="G07 150 kV Energia Activa Saliente del medidor"/>
    <x v="15"/>
    <n v="15.087"/>
  </r>
  <r>
    <x v="48"/>
    <s v="G03  30 Kv  ENERGIA ACTIVA ENTRANTE AL MEDIDOR"/>
    <x v="15"/>
    <n v="0"/>
  </r>
  <r>
    <x v="49"/>
    <s v="G03  30 Kv  ENERGIA ACTIVA SALIENTE DEL MEDIDOR"/>
    <x v="15"/>
    <n v="0"/>
  </r>
  <r>
    <x v="50"/>
    <s v="G04  30 Kv  ENERGIA ACTIVA ENTRANTE AL MEDIDOR"/>
    <x v="15"/>
    <n v="3.827"/>
  </r>
  <r>
    <x v="51"/>
    <s v="G04  30 Kv  ENERGIA ACTIVA SALIENTE DEL MEDIDOR"/>
    <x v="15"/>
    <n v="0"/>
  </r>
  <r>
    <x v="52"/>
    <s v="G01 150 kV ENERGIA ACTIVA ENTRANTE AL MEDIDOR"/>
    <x v="15"/>
    <n v="0"/>
  </r>
  <r>
    <x v="53"/>
    <s v="G01 150 kV ENERGIA ACTIVA SALIENTE DEL MEDIDOR"/>
    <x v="15"/>
    <n v="809.24400000000003"/>
  </r>
  <r>
    <x v="54"/>
    <s v="G02 150 kV ENERGIA ACTIVA ENTRANTE AL MEDIDOR"/>
    <x v="15"/>
    <n v="0"/>
  </r>
  <r>
    <x v="55"/>
    <s v="G02 150 kV ENERGIA ACTIVA SALIENTE DEL MEDIDOR"/>
    <x v="15"/>
    <n v="824.58"/>
  </r>
  <r>
    <x v="56"/>
    <s v="G03 150 kV ENERGIA ACTIVA ENTRANTE AL MEDIDOR"/>
    <x v="15"/>
    <n v="0"/>
  </r>
  <r>
    <x v="57"/>
    <s v="G03 150 kV ENERGIA ACTIVA SALIENTE DEL MEDIDOR"/>
    <x v="15"/>
    <n v="0"/>
  </r>
  <r>
    <x v="58"/>
    <s v="G04 150 kV ENERGIA ACTIVA ENTRANTE AL MEDIDOR"/>
    <x v="15"/>
    <n v="0"/>
  </r>
  <r>
    <x v="59"/>
    <s v="G04 150 kV ENERGIA ACTIVA SALIENTE DEL MEDIDOR"/>
    <x v="15"/>
    <n v="826.92960000000005"/>
  </r>
  <r>
    <x v="60"/>
    <s v="G01  150 Kv  ENERGIA ACTIVA ENTRANTE AL MEDIDOR"/>
    <x v="15"/>
    <n v="0.89100000000000001"/>
  </r>
  <r>
    <x v="61"/>
    <s v="G01  150 Kv  ENERGIA ACTIVA SALIENTE DEL MEDIDOR"/>
    <x v="15"/>
    <n v="0"/>
  </r>
  <r>
    <x v="62"/>
    <s v="G02  150 Kv  ENERGIA ACTIVA ENTRANTE AL MEDIDOR"/>
    <x v="15"/>
    <n v="5.4683999999999999"/>
  </r>
  <r>
    <x v="63"/>
    <s v="G02  150 Kv  ENERGIA ACTIVA SALIENTE DEL MEDIDOR"/>
    <x v="15"/>
    <n v="0"/>
  </r>
  <r>
    <x v="64"/>
    <s v="CTR G03 150 kV Energía Activa Entrante al medidor"/>
    <x v="15"/>
    <n v="2.141"/>
  </r>
  <r>
    <x v="65"/>
    <s v="CTR G03 150 kV Energía Activa Saliente del medidor"/>
    <x v="15"/>
    <n v="0"/>
  </r>
  <r>
    <x v="66"/>
    <s v="G01 Energía Activa Entrante al medidor"/>
    <x v="15"/>
    <n v="1.0999999999999999E-2"/>
  </r>
  <r>
    <x v="67"/>
    <s v="G01 Energía Activa Saliente del medidor"/>
    <x v="15"/>
    <n v="414.60399999999998"/>
  </r>
  <r>
    <x v="68"/>
    <s v="G01 Energía Activa Entrante al medidor"/>
    <x v="15"/>
    <n v="0"/>
  </r>
  <r>
    <x v="69"/>
    <s v="G01 Energía Activa Saliente del medidor"/>
    <x v="15"/>
    <n v="728.44799999999998"/>
  </r>
  <r>
    <x v="70"/>
    <s v="G01 Energía Activa Entrante al medidor"/>
    <x v="15"/>
    <n v="0.4"/>
  </r>
  <r>
    <x v="71"/>
    <s v="G01 Energía Activa Saliente del medidor"/>
    <x v="15"/>
    <n v="410.1"/>
  </r>
  <r>
    <x v="72"/>
    <s v="G01 30 kV ENERGIA ACTIVA ENTRANTE AL MEDIDOR"/>
    <x v="15"/>
    <n v="0"/>
  </r>
  <r>
    <x v="73"/>
    <s v="G01 30 kV ENERGIA ACTIVA SALIENTE DEL MEDIDOR"/>
    <x v="15"/>
    <n v="0"/>
  </r>
  <r>
    <x v="74"/>
    <s v="Montevideo A Motores G01 Energia Activa Entrante"/>
    <x v="15"/>
    <n v="0.755"/>
  </r>
  <r>
    <x v="75"/>
    <s v="Montevideo A Motores G01 Energia Activa Saliente"/>
    <x v="15"/>
    <n v="0"/>
  </r>
  <r>
    <x v="76"/>
    <s v="Montevideo A Motores G02 Energia Activa Entrante"/>
    <x v="15"/>
    <n v="0.11"/>
  </r>
  <r>
    <x v="77"/>
    <s v="Montevideo A Motores G02 Energia Activa Saliente"/>
    <x v="15"/>
    <n v="0"/>
  </r>
  <r>
    <x v="78"/>
    <s v="Montevideo B Motores G01 6.3 kV Energia Activa Entrante"/>
    <x v="15"/>
    <n v="0.371"/>
  </r>
  <r>
    <x v="79"/>
    <s v="Montevideo B Motores G01 6.3 kV Energia Activa Saliente"/>
    <x v="15"/>
    <n v="0"/>
  </r>
  <r>
    <x v="80"/>
    <s v="Montevideo B Motores G02 6.3 kV Energia Activa Entrante"/>
    <x v="15"/>
    <n v="0.161"/>
  </r>
  <r>
    <x v="81"/>
    <s v="Montevideo B Motores G02 6.3 kV Energia Activa Saliente"/>
    <x v="15"/>
    <n v="0"/>
  </r>
  <r>
    <x v="82"/>
    <s v="Punta Pereira G01 Energia Activa Entrante"/>
    <x v="15"/>
    <n v="0"/>
  </r>
  <r>
    <x v="83"/>
    <s v="Punta Pereira G01 Energia Activa Saliente"/>
    <x v="15"/>
    <n v="1188.7709"/>
  </r>
  <r>
    <x v="84"/>
    <s v="Palmatir G01 Energia Activa Entrante"/>
    <x v="15"/>
    <n v="1.288"/>
  </r>
  <r>
    <x v="85"/>
    <s v="Palmatir G01 Energia Activa Saliente"/>
    <x v="15"/>
    <n v="187.80600000000001"/>
  </r>
  <r>
    <x v="86"/>
    <s v="PAY 150 kV ENERGIA ACTIVA ENTRANTE AL MEDIDOR"/>
    <x v="15"/>
    <n v="0"/>
  </r>
  <r>
    <x v="87"/>
    <s v="PAY 150 kV ENERGIA ACTIVA SALIENTE DEL MEDIDOR"/>
    <x v="15"/>
    <n v="0"/>
  </r>
  <r>
    <x v="88"/>
    <s v="G01 Energía Activa Entrante al medidor"/>
    <x v="15"/>
    <n v="7.0000000000000001E-3"/>
  </r>
  <r>
    <x v="89"/>
    <s v="G01 Energía Activa Saliente del medidor"/>
    <x v="15"/>
    <n v="334.2"/>
  </r>
  <r>
    <x v="90"/>
    <s v="G01 150 kV ENERGIA ACTIVA ENTRANTE AL MEDIDOR"/>
    <x v="15"/>
    <n v="0"/>
  </r>
  <r>
    <x v="91"/>
    <s v="G01 150 kV ENERGIA ACTIVA SALIENTE DEL MEDIDOR P"/>
    <x v="15"/>
    <n v="0"/>
  </r>
  <r>
    <x v="92"/>
    <s v="G02 150 kV ENERGIA ACTIVA ENTRANTE AL MEDIDOR"/>
    <x v="15"/>
    <n v="1.0891"/>
  </r>
  <r>
    <x v="93"/>
    <s v="G02 150 kV ENERGIA ACTIVA SALIENTE DEL MEDIDOR"/>
    <x v="15"/>
    <n v="0"/>
  </r>
  <r>
    <x v="94"/>
    <s v="G03 150 kV ENERGIA ACTIVA ENTRANTE AL MEDIDOR"/>
    <x v="15"/>
    <n v="7.7000000000000002E-3"/>
  </r>
  <r>
    <x v="95"/>
    <s v="G03 150 kV ENERGIA ACTIVA SALIENTE DEL MEDIDOR"/>
    <x v="15"/>
    <n v="0"/>
  </r>
  <r>
    <x v="96"/>
    <s v="G04 150 kV ENERGIA ACTIVA ENTRANTE AL MEDIDOR"/>
    <x v="15"/>
    <n v="1.3331"/>
  </r>
  <r>
    <x v="97"/>
    <s v="G04 150 kV ENERGIA ACTIVA SALIENTE DEL MEDIDOR"/>
    <x v="15"/>
    <n v="0"/>
  </r>
  <r>
    <x v="98"/>
    <s v="G05 150 kV ENERGIA ACTIVA ENTRANTE AL MEDIDOR"/>
    <x v="15"/>
    <n v="1.5628"/>
  </r>
  <r>
    <x v="99"/>
    <s v="G05 150 kV ENERGIA ACTIVA SALIENTE DEL MEDIDOR"/>
    <x v="15"/>
    <n v="0"/>
  </r>
  <r>
    <x v="100"/>
    <s v="G06 150 kV ENERGIA ACTIVA ENTRANTE AL MEDIDOR"/>
    <x v="15"/>
    <n v="5.8999999999999999E-3"/>
  </r>
  <r>
    <x v="101"/>
    <s v="G06 150 kV ENERGIA ACTIVA SALIENTE DEL MEDIDOR"/>
    <x v="15"/>
    <n v="0"/>
  </r>
  <r>
    <x v="102"/>
    <s v="PTI G07 150 kV Energia Activa Entrante al medidor"/>
    <x v="15"/>
    <n v="1.8879999999999999"/>
  </r>
  <r>
    <x v="103"/>
    <s v="PTI G07 150 kV Energia Activa Saliente del medidor"/>
    <x v="15"/>
    <n v="0"/>
  </r>
  <r>
    <x v="104"/>
    <s v="PTI G08 150 kV Energía Activa Entrante al medidor"/>
    <x v="15"/>
    <n v="0"/>
  </r>
  <r>
    <x v="105"/>
    <s v="PTI G08 150 kV Energía Activa Saliente del medidor"/>
    <x v="15"/>
    <n v="0"/>
  </r>
  <r>
    <x v="106"/>
    <s v="PTI G09 150 kV Energía Activa Entrante al medidor"/>
    <x v="15"/>
    <n v="0"/>
  </r>
  <r>
    <x v="107"/>
    <s v="PTI G09 150 kV Energía Activa Saliente del medidor"/>
    <x v="15"/>
    <n v="0"/>
  </r>
  <r>
    <x v="108"/>
    <s v="CRL RADIAL ENERGIA ACTIVA SALIENTE DEL MEDIDOR"/>
    <x v="15"/>
    <n v="2.1789999999999998"/>
  </r>
  <r>
    <x v="109"/>
    <s v="G01 Energía Activa Entrante al medidor"/>
    <x v="15"/>
    <n v="0.01"/>
  </r>
  <r>
    <x v="110"/>
    <s v="G01 Energía Activa Saliente del medidor"/>
    <x v="15"/>
    <n v="386.62"/>
  </r>
  <r>
    <x v="111"/>
    <s v="Nuevo Manantial 1 - 60 kV Energia Activa Entrante"/>
    <x v="15"/>
    <n v="0.2213"/>
  </r>
  <r>
    <x v="112"/>
    <s v="Nuevo Manantial 1 - 60 kV Energia Activa Saliente"/>
    <x v="15"/>
    <n v="4.9157999999999999"/>
  </r>
  <r>
    <x v="113"/>
    <s v="Nuevo Manantial 2 - Energia Activa Entrante  "/>
    <x v="15"/>
    <n v="4.2000000000000003E-2"/>
  </r>
  <r>
    <x v="114"/>
    <s v="Nuevo Manantial 2 -  Energia Activa Saliente"/>
    <x v="15"/>
    <n v="20.164999999999999"/>
  </r>
  <r>
    <x v="115"/>
    <s v="Alur-G01 30 kV, Energía Activa Entrante al Medidor"/>
    <x v="15"/>
    <n v="10.436999999999999"/>
  </r>
  <r>
    <x v="116"/>
    <s v="Alur-G01 30 kV, Energía Activa Saliente del Medidor"/>
    <x v="15"/>
    <n v="35.685000000000002"/>
  </r>
  <r>
    <x v="117"/>
    <s v="BIO G01 30 kV Energia Activa Entrante al medidor"/>
    <x v="15"/>
    <n v="0"/>
  </r>
  <r>
    <x v="118"/>
    <s v="BIO G01 30 kV Energia Activa Saliente del medidor"/>
    <x v="15"/>
    <n v="202.27860000000001"/>
  </r>
  <r>
    <x v="119"/>
    <s v="G01 Energia Activa Entrante"/>
    <x v="15"/>
    <n v="5.8360000000000003"/>
  </r>
  <r>
    <x v="120"/>
    <s v="G01 Energia Activa Saliente"/>
    <x v="15"/>
    <n v="4.4169999999999998"/>
  </r>
  <r>
    <x v="121"/>
    <s v="Energia Activa Entrante"/>
    <x v="15"/>
    <n v="0.63200000000000001"/>
  </r>
  <r>
    <x v="122"/>
    <s v="Energia Activa Saliente"/>
    <x v="15"/>
    <n v="0"/>
  </r>
  <r>
    <x v="123"/>
    <s v="Sierra de los Caracoles 1 - 30 kV Energia Activa Entrante"/>
    <x v="15"/>
    <n v="1.34E-2"/>
  </r>
  <r>
    <x v="124"/>
    <s v="Sierra de los Caracoles 1 - 30 kV Energia Activa Saliente"/>
    <x v="15"/>
    <n v="68.029200000000003"/>
  </r>
  <r>
    <x v="125"/>
    <s v="Sierra de los Caracoles 2 - 30 kV Energía Activa Entrante"/>
    <x v="15"/>
    <n v="7.0199999999999999E-2"/>
  </r>
  <r>
    <x v="126"/>
    <s v="Sierra de los Caracoles 2 - 30 kV Energía Activa Saliente"/>
    <x v="15"/>
    <n v="69.581800000000001"/>
  </r>
  <r>
    <x v="127"/>
    <s v="ENG G01 30 kV Energia Activa Entrante al medidor"/>
    <x v="15"/>
    <n v="4.0890000000000004"/>
  </r>
  <r>
    <x v="128"/>
    <s v="ENG G01 30 kV Energia Activa Saliente del medidor"/>
    <x v="15"/>
    <n v="7.7610000000000001"/>
  </r>
  <r>
    <x v="129"/>
    <s v="FEN G01 30 kV Energia Activa Entrante al medidor"/>
    <x v="15"/>
    <n v="0"/>
  </r>
  <r>
    <x v="130"/>
    <s v="FEN G01 30 kV Energia Activa Saliente del medidor"/>
    <x v="15"/>
    <n v="208.38"/>
  </r>
  <r>
    <x v="131"/>
    <s v="GAL G01 30 kV Energía Activa Entrante al medidor"/>
    <x v="15"/>
    <n v="3.0000000000000001E-3"/>
  </r>
  <r>
    <x v="132"/>
    <s v="GAL G01 30 kV Energía Activa Saliente del medidor"/>
    <x v="15"/>
    <n v="238.721"/>
  </r>
  <r>
    <x v="133"/>
    <s v="KEN G01 30 kV Energía Activa Entrante al medidor"/>
    <x v="15"/>
    <n v="0.36499999999999999"/>
  </r>
  <r>
    <x v="134"/>
    <s v="KEN G01 30 kV Energía Activa Saliente del medidor"/>
    <x v="15"/>
    <n v="120.914"/>
  </r>
  <r>
    <x v="135"/>
    <s v="Energia activa entrante"/>
    <x v="15"/>
    <n v="0.36499999999999999"/>
  </r>
  <r>
    <x v="136"/>
    <s v="Energia activa saliente"/>
    <x v="15"/>
    <n v="0"/>
  </r>
  <r>
    <x v="137"/>
    <s v="G01 Energia Activa Entrante"/>
    <x v="15"/>
    <n v="0.16200000000000001"/>
  </r>
  <r>
    <x v="138"/>
    <s v="G01 Energia Activa Saliente"/>
    <x v="15"/>
    <n v="182.82900000000001"/>
  </r>
  <r>
    <x v="139"/>
    <s v="G01 Energia Activa Entrante"/>
    <x v="15"/>
    <n v="0.13100000000000001"/>
  </r>
  <r>
    <x v="140"/>
    <s v="G01 Energia Activa Saliente"/>
    <x v="15"/>
    <n v="128.69200000000001"/>
  </r>
  <r>
    <x v="141"/>
    <s v="Weyerhaeuser-G01 30 kV ,Energía Activa Entrante al medidor"/>
    <x v="15"/>
    <n v="0.215"/>
  </r>
  <r>
    <x v="142"/>
    <s v="Weyerhaeuser-G01 30 kV ,Energía Activa Saliente del medidor"/>
    <x v="15"/>
    <n v="29.318000000000001"/>
  </r>
  <r>
    <x v="143"/>
    <s v="PON G01 30 kV Energía Activa Entrante al medidor"/>
    <x v="15"/>
    <n v="0"/>
  </r>
  <r>
    <x v="144"/>
    <s v="PON G01 30 kV Energía Activa Saliente del medidor"/>
    <x v="15"/>
    <n v="98.436999999999998"/>
  </r>
  <r>
    <x v="146"/>
    <s v="Energia Activa Saliente"/>
    <x v="15"/>
    <n v="0"/>
  </r>
  <r>
    <x v="147"/>
    <s v="G01 Energia Activa Entrante"/>
    <x v="15"/>
    <n v="0"/>
  </r>
  <r>
    <x v="148"/>
    <s v="G01 Energia Activa Saliente"/>
    <x v="15"/>
    <n v="41.356000000000002"/>
  </r>
  <r>
    <x v="149"/>
    <s v="Agroland-G01 15 kV, Energia Activa Entrante al medidor"/>
    <x v="15"/>
    <n v="4.76"/>
  </r>
  <r>
    <x v="150"/>
    <s v="Agroland-G01 15 kV, Energia Activa Saliente del medidor"/>
    <x v="15"/>
    <n v="0.17100000000000001"/>
  </r>
  <r>
    <x v="151"/>
    <s v="G01 Energía Activa Entrante al medidor"/>
    <x v="15"/>
    <n v="1E-3"/>
  </r>
  <r>
    <x v="152"/>
    <s v="G01 Energía Activa Saliente del medidor"/>
    <x v="15"/>
    <n v="6.766"/>
  </r>
  <r>
    <x v="153"/>
    <s v="Energia Activa Saliente"/>
    <x v="15"/>
    <n v="3.4609999999999999"/>
  </r>
  <r>
    <x v="154"/>
    <s v="TR1 150 kV ENERGIA ACTIVA ENTRANTE AL MEDIDOR"/>
    <x v="15"/>
    <n v="0"/>
  </r>
  <r>
    <x v="155"/>
    <s v="TR1 150 kV ENERGIA ACTIVA SALIENTE DEL MEDIDOR"/>
    <x v="15"/>
    <n v="4.9951999999999996"/>
  </r>
  <r>
    <x v="156"/>
    <s v="TR2 230 kV ENERGIA ACTIVA ENTRANTE AL MEDIDOR"/>
    <x v="15"/>
    <n v="0"/>
  </r>
  <r>
    <x v="157"/>
    <s v="TR2 230 kV ENERGIA ACTIVA SALIENTE DEL MEDIDOR"/>
    <x v="15"/>
    <n v="0"/>
  </r>
  <r>
    <x v="0"/>
    <s v="TR1 132 kV ENERGIA ACTIVA ENTRANTE"/>
    <x v="16"/>
    <n v="0"/>
  </r>
  <r>
    <x v="1"/>
    <s v="TR1 132 kV ENERGIA ACTIVA SALIENTE"/>
    <x v="16"/>
    <n v="1546.8288"/>
  </r>
  <r>
    <x v="2"/>
    <s v="CE5 TR2 132 kV ENERGIA ACTIVA ENTRANTE"/>
    <x v="16"/>
    <n v="0"/>
  </r>
  <r>
    <x v="3"/>
    <s v="CE5 TR2 132 kV ENERGIA ACTIVA SALIENTE"/>
    <x v="16"/>
    <n v="1594.9166"/>
  </r>
  <r>
    <x v="4"/>
    <s v="CE5 BE5 500 kV Energia Activa Entrante"/>
    <x v="16"/>
    <n v="0"/>
  </r>
  <r>
    <x v="5"/>
    <s v="CE5 BE5 500 kV Energia Activa Saliente"/>
    <x v="16"/>
    <n v="12293.636699999999"/>
  </r>
  <r>
    <x v="6"/>
    <s v="CE5 500 kV ENERGIA ACTIVA ENTRANTE"/>
    <x v="16"/>
    <n v="0"/>
  </r>
  <r>
    <x v="7"/>
    <s v="CE5 500 kV ENERGIA ACTIVA SALIENTE"/>
    <x v="16"/>
    <n v="15923.5"/>
  </r>
  <r>
    <x v="8"/>
    <s v="CE5 MR5 500 kV Energia Activa Entrante"/>
    <x v="16"/>
    <n v="10101.7482"/>
  </r>
  <r>
    <x v="9"/>
    <s v="CE5 MR5 500 kV Energia Activa Saliente"/>
    <x v="16"/>
    <n v="0"/>
  </r>
  <r>
    <x v="10"/>
    <s v="G01  15 Kv  ENERGIA ACTIVA ENTRANTE AL MEDIDOR"/>
    <x v="16"/>
    <n v="0"/>
  </r>
  <r>
    <x v="11"/>
    <s v="G01  15 Kv  ENERGIA ACTIVA SALIENTE DEL MEDIDOR"/>
    <x v="16"/>
    <n v="2617.875"/>
  </r>
  <r>
    <x v="12"/>
    <s v="G02  15 Kv  ENERGIA ACTIVA ENTRANTE AL MEDIDOR"/>
    <x v="16"/>
    <n v="0"/>
  </r>
  <r>
    <x v="13"/>
    <s v="G02  15 Kv  ENERGIA ACTIVA SALIENTE DEL MEDIDOR"/>
    <x v="16"/>
    <n v="2611.5749999999998"/>
  </r>
  <r>
    <x v="14"/>
    <s v="G03  15 Kv  ENERGIA ACTIVA ENTRANTE AL MEDIDOR"/>
    <x v="16"/>
    <n v="0"/>
  </r>
  <r>
    <x v="15"/>
    <s v="G03  15 Kv  ENERGIA ACTIVA SALIENTE DEL MEDIDOR"/>
    <x v="16"/>
    <n v="2638.9692"/>
  </r>
  <r>
    <x v="16"/>
    <s v="TR2 500 kV ENERGIA ACTIVA ENTRANTE AL MEDIDOR"/>
    <x v="16"/>
    <n v="0"/>
  </r>
  <r>
    <x v="17"/>
    <s v="TR2 500 kV ENERGIA ACTIVA SALIENTE DEL MEDIDOR"/>
    <x v="16"/>
    <n v="1898.165"/>
  </r>
  <r>
    <x v="18"/>
    <s v="TR1 132 kV ENERGIA ACTIVA ENTRANTE AL MEDIDOR"/>
    <x v="16"/>
    <n v="0"/>
  </r>
  <r>
    <x v="19"/>
    <s v="TR1 132 kV ENERGIA ACTIVA SALIENTE DEL MEDIDOR"/>
    <x v="16"/>
    <n v="1846.1256000000001"/>
  </r>
  <r>
    <x v="20"/>
    <s v="SA5 500 kV ENERGIA ACTIVA ENTRANTE AL MEDIDOR"/>
    <x v="16"/>
    <n v="7954.125"/>
  </r>
  <r>
    <x v="21"/>
    <s v="SA5 500 kV ENERGIA ACTIVA SALIENTE DEL MEDIDOR"/>
    <x v="16"/>
    <n v="0"/>
  </r>
  <r>
    <x v="22"/>
    <s v="SA5 500 kV ENERGIA ACTIVA ENTRANTE AL MEDIDOR"/>
    <x v="16"/>
    <n v="0"/>
  </r>
  <r>
    <x v="23"/>
    <s v="SA5 500 kV ENERGIA ACTIVA SALIENTE DEL MEDIDOR"/>
    <x v="16"/>
    <n v="14150.625"/>
  </r>
  <r>
    <x v="24"/>
    <s v="TR1 150 kV ENERGIA ACTIVA ENTRANTE AL MEDIDOR"/>
    <x v="16"/>
    <n v="0"/>
  </r>
  <r>
    <x v="25"/>
    <s v="TR1 150 kV ENERGIA ACTIVA SALIENTE DEL MEDIDOR"/>
    <x v="16"/>
    <n v="598.35"/>
  </r>
  <r>
    <x v="26"/>
    <s v="SJ5 500 kV ENERGIA ACTIVA ENTRANTE AL MEDIDOR"/>
    <x v="16"/>
    <n v="0"/>
  </r>
  <r>
    <x v="27"/>
    <s v="SJ5 500 kV ENERGIA ACTIVA SALIENTE DEL MEDIDOR"/>
    <x v="16"/>
    <n v="3479.625"/>
  </r>
  <r>
    <x v="28"/>
    <s v="SJ5 500 kV ENERGIA ACTIVA ENTRANTE AL MEDIDOR"/>
    <x v="16"/>
    <n v="0"/>
  </r>
  <r>
    <x v="29"/>
    <s v="SJ5 500 kV ENERGIA ACTIVA SALIENTE DEL MEDIDOR"/>
    <x v="16"/>
    <n v="3314.8125"/>
  </r>
  <r>
    <x v="30"/>
    <s v="TR1 150 kV ENERGIA ACTIVA ENTRANTE AL MEDIDOR"/>
    <x v="16"/>
    <n v="0"/>
  </r>
  <r>
    <x v="31"/>
    <s v="TR1 150 kV ENERGIA ACTIVA SALIENTE DEL MEDIDOR"/>
    <x v="16"/>
    <n v="1170.885"/>
  </r>
  <r>
    <x v="32"/>
    <s v="G01 Energia Activa Entrante"/>
    <x v="16"/>
    <n v="5.7000000000000002E-2"/>
  </r>
  <r>
    <x v="33"/>
    <s v="G01 Energia Activa Saliente"/>
    <x v="16"/>
    <n v="1.7190000000000001"/>
  </r>
  <r>
    <x v="34"/>
    <s v="UPM TR1 150 kV Energia Activa Entrante al medidor"/>
    <x v="16"/>
    <n v="153.52199999999999"/>
  </r>
  <r>
    <x v="35"/>
    <s v="UPM TR1 150 kV Energia Activa Saliente del medidor"/>
    <x v="16"/>
    <n v="0"/>
  </r>
  <r>
    <x v="36"/>
    <s v="G01 150 kV ENERGIA ACTIVA ENTRANTE AL MEDIDOR"/>
    <x v="16"/>
    <n v="0"/>
  </r>
  <r>
    <x v="37"/>
    <s v="G01 150 kV ENERGIA ACTIVA SALIENTE DEL MEDIDOR"/>
    <x v="16"/>
    <n v="590.11800000000005"/>
  </r>
  <r>
    <x v="38"/>
    <s v="G02 150 kV ENERGIA ACTIVA ENTRANTE AL MEDIDOR"/>
    <x v="16"/>
    <n v="0"/>
  </r>
  <r>
    <x v="39"/>
    <s v="G02 150 kV ENERGIA ACTIVA SALIENTE DEL MEDIDOR"/>
    <x v="16"/>
    <n v="700.90599999999995"/>
  </r>
  <r>
    <x v="40"/>
    <s v="G03 150 kV ENERGIA ACTIVA ENTRANTE AL MEDIDOR"/>
    <x v="16"/>
    <n v="0"/>
  </r>
  <r>
    <x v="41"/>
    <s v="G03 150 kV ENERGIA ACTIVA SALIENTE DEL MEDIDOR"/>
    <x v="16"/>
    <n v="701.65549999999996"/>
  </r>
  <r>
    <x v="42"/>
    <s v="G05  150 Kv  ENERGIA ACTIVA ENTRANTE AL MEDIDOR"/>
    <x v="16"/>
    <n v="0"/>
  </r>
  <r>
    <x v="43"/>
    <s v="G05  150 Kv  ENERGIA ACTIVA SALIENTE DEL MEDIDOR"/>
    <x v="16"/>
    <n v="0"/>
  </r>
  <r>
    <x v="44"/>
    <s v="G06  150 Kv  ENERGIA ACTIVA ENTRANTE AL MEDIDOR"/>
    <x v="16"/>
    <n v="0"/>
  </r>
  <r>
    <x v="45"/>
    <s v="G06  150 Kv  ENERGIA ACTIVA SALIENTE DEL MEDIDOR"/>
    <x v="16"/>
    <n v="0"/>
  </r>
  <r>
    <x v="46"/>
    <s v="G07 150 kV Energia Activa Entrante al medidor"/>
    <x v="16"/>
    <n v="4.9275000000000002"/>
  </r>
  <r>
    <x v="47"/>
    <s v="G07 150 kV Energia Activa Saliente del medidor"/>
    <x v="16"/>
    <n v="0"/>
  </r>
  <r>
    <x v="48"/>
    <s v="G03  30 Kv  ENERGIA ACTIVA ENTRANTE AL MEDIDOR"/>
    <x v="16"/>
    <n v="0"/>
  </r>
  <r>
    <x v="49"/>
    <s v="G03  30 Kv  ENERGIA ACTIVA SALIENTE DEL MEDIDOR"/>
    <x v="16"/>
    <n v="0"/>
  </r>
  <r>
    <x v="50"/>
    <s v="G04  30 Kv  ENERGIA ACTIVA ENTRANTE AL MEDIDOR"/>
    <x v="16"/>
    <n v="3.8096000000000001"/>
  </r>
  <r>
    <x v="51"/>
    <s v="G04  30 Kv  ENERGIA ACTIVA SALIENTE DEL MEDIDOR"/>
    <x v="16"/>
    <n v="0"/>
  </r>
  <r>
    <x v="52"/>
    <s v="G01 150 kV ENERGIA ACTIVA ENTRANTE AL MEDIDOR"/>
    <x v="16"/>
    <n v="0"/>
  </r>
  <r>
    <x v="53"/>
    <s v="G01 150 kV ENERGIA ACTIVA SALIENTE DEL MEDIDOR"/>
    <x v="16"/>
    <n v="800.90039999999999"/>
  </r>
  <r>
    <x v="54"/>
    <s v="G02 150 kV ENERGIA ACTIVA ENTRANTE AL MEDIDOR"/>
    <x v="16"/>
    <n v="0"/>
  </r>
  <r>
    <x v="55"/>
    <s v="G02 150 kV ENERGIA ACTIVA SALIENTE DEL MEDIDOR"/>
    <x v="16"/>
    <n v="822.52800000000002"/>
  </r>
  <r>
    <x v="56"/>
    <s v="G03 150 kV ENERGIA ACTIVA ENTRANTE AL MEDIDOR"/>
    <x v="16"/>
    <n v="0"/>
  </r>
  <r>
    <x v="57"/>
    <s v="G03 150 kV ENERGIA ACTIVA SALIENTE DEL MEDIDOR"/>
    <x v="16"/>
    <n v="0"/>
  </r>
  <r>
    <x v="58"/>
    <s v="G04 150 kV ENERGIA ACTIVA ENTRANTE AL MEDIDOR"/>
    <x v="16"/>
    <n v="0"/>
  </r>
  <r>
    <x v="59"/>
    <s v="G04 150 kV ENERGIA ACTIVA SALIENTE DEL MEDIDOR"/>
    <x v="16"/>
    <n v="819.90840000000003"/>
  </r>
  <r>
    <x v="60"/>
    <s v="G01  150 Kv  ENERGIA ACTIVA ENTRANTE AL MEDIDOR"/>
    <x v="16"/>
    <n v="1.1339999999999999"/>
  </r>
  <r>
    <x v="61"/>
    <s v="G01  150 Kv  ENERGIA ACTIVA SALIENTE DEL MEDIDOR"/>
    <x v="16"/>
    <n v="117.126"/>
  </r>
  <r>
    <x v="62"/>
    <s v="G02  150 Kv  ENERGIA ACTIVA ENTRANTE AL MEDIDOR"/>
    <x v="16"/>
    <n v="5.508"/>
  </r>
  <r>
    <x v="63"/>
    <s v="G02  150 Kv  ENERGIA ACTIVA SALIENTE DEL MEDIDOR"/>
    <x v="16"/>
    <n v="0"/>
  </r>
  <r>
    <x v="64"/>
    <s v="CTR G03 150 kV Energía Activa Entrante al medidor"/>
    <x v="16"/>
    <n v="2.1179999999999999"/>
  </r>
  <r>
    <x v="65"/>
    <s v="CTR G03 150 kV Energía Activa Saliente del medidor"/>
    <x v="16"/>
    <n v="0"/>
  </r>
  <r>
    <x v="66"/>
    <s v="G01 Energía Activa Entrante al medidor"/>
    <x v="16"/>
    <n v="0"/>
  </r>
  <r>
    <x v="67"/>
    <s v="G01 Energía Activa Saliente del medidor"/>
    <x v="16"/>
    <n v="510.68900000000002"/>
  </r>
  <r>
    <x v="68"/>
    <s v="G01 Energía Activa Entrante al medidor"/>
    <x v="16"/>
    <n v="0"/>
  </r>
  <r>
    <x v="69"/>
    <s v="G01 Energía Activa Saliente del medidor"/>
    <x v="16"/>
    <n v="672.12"/>
  </r>
  <r>
    <x v="70"/>
    <s v="G01 Energía Activa Entrante al medidor"/>
    <x v="16"/>
    <n v="0"/>
  </r>
  <r>
    <x v="71"/>
    <s v="G01 Energía Activa Saliente del medidor"/>
    <x v="16"/>
    <n v="608.6"/>
  </r>
  <r>
    <x v="72"/>
    <s v="G01 30 kV ENERGIA ACTIVA ENTRANTE AL MEDIDOR"/>
    <x v="16"/>
    <n v="0"/>
  </r>
  <r>
    <x v="73"/>
    <s v="G01 30 kV ENERGIA ACTIVA SALIENTE DEL MEDIDOR"/>
    <x v="16"/>
    <n v="0"/>
  </r>
  <r>
    <x v="74"/>
    <s v="Montevideo A Motores G01 Energia Activa Entrante"/>
    <x v="16"/>
    <n v="0.69799999999999995"/>
  </r>
  <r>
    <x v="75"/>
    <s v="Montevideo A Motores G01 Energia Activa Saliente"/>
    <x v="16"/>
    <n v="0"/>
  </r>
  <r>
    <x v="76"/>
    <s v="Montevideo A Motores G02 Energia Activa Entrante"/>
    <x v="16"/>
    <n v="9.7000000000000003E-2"/>
  </r>
  <r>
    <x v="77"/>
    <s v="Montevideo A Motores G02 Energia Activa Saliente"/>
    <x v="16"/>
    <n v="6.0999999999999999E-2"/>
  </r>
  <r>
    <x v="78"/>
    <s v="Montevideo B Motores G01 6.3 kV Energia Activa Entrante"/>
    <x v="16"/>
    <n v="0.38900000000000001"/>
  </r>
  <r>
    <x v="79"/>
    <s v="Montevideo B Motores G01 6.3 kV Energia Activa Saliente"/>
    <x v="16"/>
    <n v="0"/>
  </r>
  <r>
    <x v="80"/>
    <s v="Montevideo B Motores G02 6.3 kV Energia Activa Entrante"/>
    <x v="16"/>
    <n v="0.13600000000000001"/>
  </r>
  <r>
    <x v="81"/>
    <s v="Montevideo B Motores G02 6.3 kV Energia Activa Saliente"/>
    <x v="16"/>
    <n v="0"/>
  </r>
  <r>
    <x v="82"/>
    <s v="Punta Pereira G01 Energia Activa Entrante"/>
    <x v="16"/>
    <n v="0"/>
  </r>
  <r>
    <x v="83"/>
    <s v="Punta Pereira G01 Energia Activa Saliente"/>
    <x v="16"/>
    <n v="1146.6161999999999"/>
  </r>
  <r>
    <x v="84"/>
    <s v="Palmatir G01 Energia Activa Entrante"/>
    <x v="16"/>
    <n v="0"/>
  </r>
  <r>
    <x v="85"/>
    <s v="Palmatir G01 Energia Activa Saliente"/>
    <x v="16"/>
    <n v="830.16399999999999"/>
  </r>
  <r>
    <x v="86"/>
    <s v="PAY 150 kV ENERGIA ACTIVA ENTRANTE AL MEDIDOR"/>
    <x v="16"/>
    <n v="0"/>
  </r>
  <r>
    <x v="87"/>
    <s v="PAY 150 kV ENERGIA ACTIVA SALIENTE DEL MEDIDOR"/>
    <x v="16"/>
    <n v="0"/>
  </r>
  <r>
    <x v="88"/>
    <s v="G01 Energía Activa Entrante al medidor"/>
    <x v="16"/>
    <n v="0"/>
  </r>
  <r>
    <x v="89"/>
    <s v="G01 Energía Activa Saliente del medidor"/>
    <x v="16"/>
    <n v="481.40600000000001"/>
  </r>
  <r>
    <x v="90"/>
    <s v="G01 150 kV ENERGIA ACTIVA ENTRANTE AL MEDIDOR"/>
    <x v="16"/>
    <n v="0"/>
  </r>
  <r>
    <x v="91"/>
    <s v="G01 150 kV ENERGIA ACTIVA SALIENTE DEL MEDIDOR P"/>
    <x v="16"/>
    <n v="0"/>
  </r>
  <r>
    <x v="92"/>
    <s v="G02 150 kV ENERGIA ACTIVA ENTRANTE AL MEDIDOR"/>
    <x v="16"/>
    <n v="6.8500000000000005E-2"/>
  </r>
  <r>
    <x v="93"/>
    <s v="G02 150 kV ENERGIA ACTIVA SALIENTE DEL MEDIDOR"/>
    <x v="16"/>
    <n v="0"/>
  </r>
  <r>
    <x v="94"/>
    <s v="G03 150 kV ENERGIA ACTIVA ENTRANTE AL MEDIDOR"/>
    <x v="16"/>
    <n v="2.92E-2"/>
  </r>
  <r>
    <x v="95"/>
    <s v="G03 150 kV ENERGIA ACTIVA SALIENTE DEL MEDIDOR"/>
    <x v="16"/>
    <n v="0"/>
  </r>
  <r>
    <x v="96"/>
    <s v="G04 150 kV ENERGIA ACTIVA ENTRANTE AL MEDIDOR"/>
    <x v="16"/>
    <n v="1.5004999999999999"/>
  </r>
  <r>
    <x v="97"/>
    <s v="G04 150 kV ENERGIA ACTIVA SALIENTE DEL MEDIDOR"/>
    <x v="16"/>
    <n v="0"/>
  </r>
  <r>
    <x v="98"/>
    <s v="G05 150 kV ENERGIA ACTIVA ENTRANTE AL MEDIDOR"/>
    <x v="16"/>
    <n v="1.6361000000000001"/>
  </r>
  <r>
    <x v="99"/>
    <s v="G05 150 kV ENERGIA ACTIVA SALIENTE DEL MEDIDOR"/>
    <x v="16"/>
    <n v="0"/>
  </r>
  <r>
    <x v="100"/>
    <s v="G06 150 kV ENERGIA ACTIVA ENTRANTE AL MEDIDOR"/>
    <x v="16"/>
    <n v="0"/>
  </r>
  <r>
    <x v="101"/>
    <s v="G06 150 kV ENERGIA ACTIVA SALIENTE DEL MEDIDOR"/>
    <x v="16"/>
    <n v="0"/>
  </r>
  <r>
    <x v="102"/>
    <s v="PTI G07 150 kV Energia Activa Entrante al medidor"/>
    <x v="16"/>
    <n v="1.859"/>
  </r>
  <r>
    <x v="103"/>
    <s v="PTI G07 150 kV Energia Activa Saliente del medidor"/>
    <x v="16"/>
    <n v="0"/>
  </r>
  <r>
    <x v="104"/>
    <s v="PTI G08 150 kV Energía Activa Entrante al medidor"/>
    <x v="16"/>
    <n v="0"/>
  </r>
  <r>
    <x v="105"/>
    <s v="PTI G08 150 kV Energía Activa Saliente del medidor"/>
    <x v="16"/>
    <n v="0"/>
  </r>
  <r>
    <x v="106"/>
    <s v="PTI G09 150 kV Energía Activa Entrante al medidor"/>
    <x v="16"/>
    <n v="0"/>
  </r>
  <r>
    <x v="107"/>
    <s v="PTI G09 150 kV Energía Activa Saliente del medidor"/>
    <x v="16"/>
    <n v="0"/>
  </r>
  <r>
    <x v="108"/>
    <s v="CRL RADIAL ENERGIA ACTIVA SALIENTE DEL MEDIDOR"/>
    <x v="16"/>
    <n v="2.1671"/>
  </r>
  <r>
    <x v="109"/>
    <s v="G01 Energía Activa Entrante al medidor"/>
    <x v="16"/>
    <n v="0.01"/>
  </r>
  <r>
    <x v="110"/>
    <s v="G01 Energía Activa Saliente del medidor"/>
    <x v="16"/>
    <n v="295.73"/>
  </r>
  <r>
    <x v="111"/>
    <s v="Nuevo Manantial 1 - 60 kV Energia Activa Entrante"/>
    <x v="16"/>
    <n v="0.58320000000000005"/>
  </r>
  <r>
    <x v="112"/>
    <s v="Nuevo Manantial 1 - 60 kV Energia Activa Saliente"/>
    <x v="16"/>
    <n v="5.7455999999999996"/>
  </r>
  <r>
    <x v="113"/>
    <s v="Nuevo Manantial 2 - Energia Activa Entrante  "/>
    <x v="16"/>
    <n v="0.314"/>
  </r>
  <r>
    <x v="114"/>
    <s v="Nuevo Manantial 2 -  Energia Activa Saliente"/>
    <x v="16"/>
    <n v="5.3639999999999999"/>
  </r>
  <r>
    <x v="115"/>
    <s v="Alur-G01 30 kV, Energía Activa Entrante al Medidor"/>
    <x v="16"/>
    <n v="2.246"/>
  </r>
  <r>
    <x v="116"/>
    <s v="Alur-G01 30 kV, Energía Activa Saliente del Medidor"/>
    <x v="16"/>
    <n v="58.195999999999998"/>
  </r>
  <r>
    <x v="117"/>
    <s v="BIO G01 30 kV Energia Activa Entrante al medidor"/>
    <x v="16"/>
    <n v="0"/>
  </r>
  <r>
    <x v="118"/>
    <s v="BIO G01 30 kV Energia Activa Saliente del medidor"/>
    <x v="16"/>
    <n v="216.90180000000001"/>
  </r>
  <r>
    <x v="119"/>
    <s v="G01 Energia Activa Entrante"/>
    <x v="16"/>
    <n v="4.9550000000000001"/>
  </r>
  <r>
    <x v="120"/>
    <s v="G01 Energia Activa Saliente"/>
    <x v="16"/>
    <n v="6.0529999999999999"/>
  </r>
  <r>
    <x v="121"/>
    <s v="Energia Activa Entrante"/>
    <x v="16"/>
    <n v="0.66200000000000003"/>
  </r>
  <r>
    <x v="122"/>
    <s v="Energia Activa Saliente"/>
    <x v="16"/>
    <n v="0"/>
  </r>
  <r>
    <x v="123"/>
    <s v="Sierra de los Caracoles 1 - 30 kV Energia Activa Entrante"/>
    <x v="16"/>
    <n v="8.2000000000000007E-3"/>
  </r>
  <r>
    <x v="124"/>
    <s v="Sierra de los Caracoles 1 - 30 kV Energia Activa Saliente"/>
    <x v="16"/>
    <n v="70.132400000000004"/>
  </r>
  <r>
    <x v="125"/>
    <s v="Sierra de los Caracoles 2 - 30 kV Energía Activa Entrante"/>
    <x v="16"/>
    <n v="8.1000000000000003E-2"/>
  </r>
  <r>
    <x v="126"/>
    <s v="Sierra de los Caracoles 2 - 30 kV Energía Activa Saliente"/>
    <x v="16"/>
    <n v="67.961600000000004"/>
  </r>
  <r>
    <x v="127"/>
    <s v="ENG G01 30 kV Energia Activa Entrante al medidor"/>
    <x v="16"/>
    <n v="3.444"/>
  </r>
  <r>
    <x v="128"/>
    <s v="ENG G01 30 kV Energia Activa Saliente del medidor"/>
    <x v="16"/>
    <n v="16.202000000000002"/>
  </r>
  <r>
    <x v="129"/>
    <s v="FEN G01 30 kV Energia Activa Entrante al medidor"/>
    <x v="16"/>
    <n v="2E-3"/>
  </r>
  <r>
    <x v="130"/>
    <s v="FEN G01 30 kV Energia Activa Saliente del medidor"/>
    <x v="16"/>
    <n v="198.28399999999999"/>
  </r>
  <r>
    <x v="131"/>
    <s v="GAL G01 30 kV Energía Activa Entrante al medidor"/>
    <x v="16"/>
    <n v="0"/>
  </r>
  <r>
    <x v="132"/>
    <s v="GAL G01 30 kV Energía Activa Saliente del medidor"/>
    <x v="16"/>
    <n v="238.715"/>
  </r>
  <r>
    <x v="133"/>
    <s v="KEN G01 30 kV Energía Activa Entrante al medidor"/>
    <x v="16"/>
    <n v="5.0000000000000001E-3"/>
  </r>
  <r>
    <x v="134"/>
    <s v="KEN G01 30 kV Energía Activa Saliente del medidor"/>
    <x v="16"/>
    <n v="160.87100000000001"/>
  </r>
  <r>
    <x v="135"/>
    <s v="Energia activa entrante"/>
    <x v="16"/>
    <n v="0.36199999999999999"/>
  </r>
  <r>
    <x v="136"/>
    <s v="Energia activa saliente"/>
    <x v="16"/>
    <n v="0"/>
  </r>
  <r>
    <x v="137"/>
    <s v="G01 Energia Activa Entrante"/>
    <x v="16"/>
    <n v="0"/>
  </r>
  <r>
    <x v="138"/>
    <s v="G01 Energia Activa Saliente"/>
    <x v="16"/>
    <n v="234.209"/>
  </r>
  <r>
    <x v="139"/>
    <s v="G01 Energia Activa Entrante"/>
    <x v="16"/>
    <n v="0"/>
  </r>
  <r>
    <x v="140"/>
    <s v="G01 Energia Activa Saliente"/>
    <x v="16"/>
    <n v="158.52600000000001"/>
  </r>
  <r>
    <x v="141"/>
    <s v="Weyerhaeuser-G01 30 kV ,Energía Activa Entrante al medidor"/>
    <x v="16"/>
    <n v="0.08"/>
  </r>
  <r>
    <x v="142"/>
    <s v="Weyerhaeuser-G01 30 kV ,Energía Activa Saliente del medidor"/>
    <x v="16"/>
    <n v="21.326000000000001"/>
  </r>
  <r>
    <x v="143"/>
    <s v="PON G01 30 kV Energía Activa Entrante al medidor"/>
    <x v="16"/>
    <n v="0"/>
  </r>
  <r>
    <x v="144"/>
    <s v="PON G01 30 kV Energía Activa Saliente del medidor"/>
    <x v="16"/>
    <n v="100.215"/>
  </r>
  <r>
    <x v="146"/>
    <s v="Energia Activa Saliente"/>
    <x v="16"/>
    <n v="0"/>
  </r>
  <r>
    <x v="147"/>
    <s v="G01 Energia Activa Entrante"/>
    <x v="16"/>
    <n v="2.1999999999999999E-2"/>
  </r>
  <r>
    <x v="148"/>
    <s v="G01 Energia Activa Saliente"/>
    <x v="16"/>
    <n v="65.171000000000006"/>
  </r>
  <r>
    <x v="149"/>
    <s v="Agroland-G01 15 kV, Energia Activa Entrante al medidor"/>
    <x v="16"/>
    <n v="4.0019999999999998"/>
  </r>
  <r>
    <x v="150"/>
    <s v="Agroland-G01 15 kV, Energia Activa Saliente del medidor"/>
    <x v="16"/>
    <n v="0"/>
  </r>
  <r>
    <x v="151"/>
    <s v="G01 Energía Activa Entrante al medidor"/>
    <x v="16"/>
    <n v="0"/>
  </r>
  <r>
    <x v="152"/>
    <s v="G01 Energía Activa Saliente del medidor"/>
    <x v="16"/>
    <n v="3.8479999999999999"/>
  </r>
  <r>
    <x v="153"/>
    <s v="Energia Activa Saliente"/>
    <x v="16"/>
    <n v="3.37"/>
  </r>
  <r>
    <x v="154"/>
    <s v="TR1 150 kV ENERGIA ACTIVA ENTRANTE AL MEDIDOR"/>
    <x v="16"/>
    <n v="0"/>
  </r>
  <r>
    <x v="155"/>
    <s v="TR1 150 kV ENERGIA ACTIVA SALIENTE DEL MEDIDOR"/>
    <x v="16"/>
    <n v="5.0926"/>
  </r>
  <r>
    <x v="156"/>
    <s v="TR2 230 kV ENERGIA ACTIVA ENTRANTE AL MEDIDOR"/>
    <x v="16"/>
    <n v="0"/>
  </r>
  <r>
    <x v="157"/>
    <s v="TR2 230 kV ENERGIA ACTIVA SALIENTE DEL MEDIDOR"/>
    <x v="16"/>
    <n v="0"/>
  </r>
  <r>
    <x v="0"/>
    <s v="TR1 132 kV ENERGIA ACTIVA ENTRANTE"/>
    <x v="17"/>
    <n v="0"/>
  </r>
  <r>
    <x v="1"/>
    <s v="TR1 132 kV ENERGIA ACTIVA SALIENTE"/>
    <x v="17"/>
    <n v="1499.4803999999999"/>
  </r>
  <r>
    <x v="2"/>
    <s v="CE5 TR2 132 kV ENERGIA ACTIVA ENTRANTE"/>
    <x v="17"/>
    <n v="0"/>
  </r>
  <r>
    <x v="3"/>
    <s v="CE5 TR2 132 kV ENERGIA ACTIVA SALIENTE"/>
    <x v="17"/>
    <n v="1536.7538"/>
  </r>
  <r>
    <x v="4"/>
    <s v="CE5 BE5 500 kV Energia Activa Entrante"/>
    <x v="17"/>
    <n v="0"/>
  </r>
  <r>
    <x v="5"/>
    <s v="CE5 BE5 500 kV Energia Activa Saliente"/>
    <x v="17"/>
    <n v="14670.918100000001"/>
  </r>
  <r>
    <x v="6"/>
    <s v="CE5 500 kV ENERGIA ACTIVA ENTRANTE"/>
    <x v="17"/>
    <n v="0"/>
  </r>
  <r>
    <x v="7"/>
    <s v="CE5 500 kV ENERGIA ACTIVA SALIENTE"/>
    <x v="17"/>
    <n v="17196.75"/>
  </r>
  <r>
    <x v="8"/>
    <s v="CE5 MR5 500 kV Energia Activa Entrante"/>
    <x v="17"/>
    <n v="11755.2932"/>
  </r>
  <r>
    <x v="9"/>
    <s v="CE5 MR5 500 kV Energia Activa Saliente"/>
    <x v="17"/>
    <n v="0"/>
  </r>
  <r>
    <x v="10"/>
    <s v="G01  15 Kv  ENERGIA ACTIVA ENTRANTE AL MEDIDOR"/>
    <x v="17"/>
    <n v="0"/>
  </r>
  <r>
    <x v="11"/>
    <s v="G01  15 Kv  ENERGIA ACTIVA SALIENTE DEL MEDIDOR"/>
    <x v="17"/>
    <n v="2605.1624999999999"/>
  </r>
  <r>
    <x v="12"/>
    <s v="G02  15 Kv  ENERGIA ACTIVA ENTRANTE AL MEDIDOR"/>
    <x v="17"/>
    <n v="0"/>
  </r>
  <r>
    <x v="13"/>
    <s v="G02  15 Kv  ENERGIA ACTIVA SALIENTE DEL MEDIDOR"/>
    <x v="17"/>
    <n v="2591.6057999999998"/>
  </r>
  <r>
    <x v="14"/>
    <s v="G03  15 Kv  ENERGIA ACTIVA ENTRANTE AL MEDIDOR"/>
    <x v="17"/>
    <n v="0"/>
  </r>
  <r>
    <x v="15"/>
    <s v="G03  15 Kv  ENERGIA ACTIVA SALIENTE DEL MEDIDOR"/>
    <x v="17"/>
    <n v="2644.4807999999998"/>
  </r>
  <r>
    <x v="16"/>
    <s v="TR2 500 kV ENERGIA ACTIVA ENTRANTE AL MEDIDOR"/>
    <x v="17"/>
    <n v="0"/>
  </r>
  <r>
    <x v="17"/>
    <s v="TR2 500 kV ENERGIA ACTIVA SALIENTE DEL MEDIDOR"/>
    <x v="17"/>
    <n v="1711.3031000000001"/>
  </r>
  <r>
    <x v="18"/>
    <s v="TR1 132 kV ENERGIA ACTIVA ENTRANTE AL MEDIDOR"/>
    <x v="17"/>
    <n v="0"/>
  </r>
  <r>
    <x v="19"/>
    <s v="TR1 132 kV ENERGIA ACTIVA SALIENTE DEL MEDIDOR"/>
    <x v="17"/>
    <n v="1663.9259999999999"/>
  </r>
  <r>
    <x v="20"/>
    <s v="SA5 500 kV ENERGIA ACTIVA ENTRANTE AL MEDIDOR"/>
    <x v="17"/>
    <n v="9664.5"/>
  </r>
  <r>
    <x v="21"/>
    <s v="SA5 500 kV ENERGIA ACTIVA SALIENTE DEL MEDIDOR"/>
    <x v="17"/>
    <n v="0"/>
  </r>
  <r>
    <x v="22"/>
    <s v="SA5 500 kV ENERGIA ACTIVA ENTRANTE AL MEDIDOR"/>
    <x v="17"/>
    <n v="0"/>
  </r>
  <r>
    <x v="23"/>
    <s v="SA5 500 kV ENERGIA ACTIVA SALIENTE DEL MEDIDOR"/>
    <x v="17"/>
    <n v="13739.875"/>
  </r>
  <r>
    <x v="24"/>
    <s v="TR1 150 kV ENERGIA ACTIVA ENTRANTE AL MEDIDOR"/>
    <x v="17"/>
    <n v="0"/>
  </r>
  <r>
    <x v="25"/>
    <s v="TR1 150 kV ENERGIA ACTIVA SALIENTE DEL MEDIDOR"/>
    <x v="17"/>
    <n v="595.06500000000005"/>
  </r>
  <r>
    <x v="26"/>
    <s v="SJ5 500 kV ENERGIA ACTIVA ENTRANTE AL MEDIDOR"/>
    <x v="17"/>
    <n v="59.3125"/>
  </r>
  <r>
    <x v="27"/>
    <s v="SJ5 500 kV ENERGIA ACTIVA SALIENTE DEL MEDIDOR"/>
    <x v="17"/>
    <n v="3035.875"/>
  </r>
  <r>
    <x v="28"/>
    <s v="SJ5 500 kV ENERGIA ACTIVA ENTRANTE AL MEDIDOR"/>
    <x v="17"/>
    <n v="63.5"/>
  </r>
  <r>
    <x v="29"/>
    <s v="SJ5 500 kV ENERGIA ACTIVA SALIENTE DEL MEDIDOR"/>
    <x v="17"/>
    <n v="2893.125"/>
  </r>
  <r>
    <x v="30"/>
    <s v="TR1 150 kV ENERGIA ACTIVA ENTRANTE AL MEDIDOR"/>
    <x v="17"/>
    <n v="0"/>
  </r>
  <r>
    <x v="31"/>
    <s v="TR1 150 kV ENERGIA ACTIVA SALIENTE DEL MEDIDOR"/>
    <x v="17"/>
    <n v="1546.56"/>
  </r>
  <r>
    <x v="32"/>
    <s v="G01 Energia Activa Entrante"/>
    <x v="17"/>
    <n v="7.9000000000000001E-2"/>
  </r>
  <r>
    <x v="33"/>
    <s v="G01 Energia Activa Saliente"/>
    <x v="17"/>
    <n v="0.372"/>
  </r>
  <r>
    <x v="34"/>
    <s v="UPM TR1 150 kV Energia Activa Entrante al medidor"/>
    <x v="17"/>
    <n v="172.96199999999999"/>
  </r>
  <r>
    <x v="35"/>
    <s v="UPM TR1 150 kV Energia Activa Saliente del medidor"/>
    <x v="17"/>
    <n v="0"/>
  </r>
  <r>
    <x v="36"/>
    <s v="G01 150 kV ENERGIA ACTIVA ENTRANTE AL MEDIDOR"/>
    <x v="17"/>
    <n v="0"/>
  </r>
  <r>
    <x v="37"/>
    <s v="G01 150 kV ENERGIA ACTIVA SALIENTE DEL MEDIDOR"/>
    <x v="17"/>
    <n v="601.60969999999998"/>
  </r>
  <r>
    <x v="38"/>
    <s v="G02 150 kV ENERGIA ACTIVA ENTRANTE AL MEDIDOR"/>
    <x v="17"/>
    <n v="0"/>
  </r>
  <r>
    <x v="39"/>
    <s v="G02 150 kV ENERGIA ACTIVA SALIENTE DEL MEDIDOR"/>
    <x v="17"/>
    <n v="746.79200000000003"/>
  </r>
  <r>
    <x v="40"/>
    <s v="G03 150 kV ENERGIA ACTIVA ENTRANTE AL MEDIDOR"/>
    <x v="17"/>
    <n v="0"/>
  </r>
  <r>
    <x v="41"/>
    <s v="G03 150 kV ENERGIA ACTIVA SALIENTE DEL MEDIDOR"/>
    <x v="17"/>
    <n v="747.64210000000003"/>
  </r>
  <r>
    <x v="42"/>
    <s v="G05  150 Kv  ENERGIA ACTIVA ENTRANTE AL MEDIDOR"/>
    <x v="17"/>
    <n v="0"/>
  </r>
  <r>
    <x v="43"/>
    <s v="G05  150 Kv  ENERGIA ACTIVA SALIENTE DEL MEDIDOR"/>
    <x v="17"/>
    <n v="0"/>
  </r>
  <r>
    <x v="44"/>
    <s v="G06  150 Kv  ENERGIA ACTIVA ENTRANTE AL MEDIDOR"/>
    <x v="17"/>
    <n v="0"/>
  </r>
  <r>
    <x v="45"/>
    <s v="G06  150 Kv  ENERGIA ACTIVA SALIENTE DEL MEDIDOR"/>
    <x v="17"/>
    <n v="0"/>
  </r>
  <r>
    <x v="46"/>
    <s v="G07 150 kV Energia Activa Entrante al medidor"/>
    <x v="17"/>
    <n v="0.27"/>
  </r>
  <r>
    <x v="47"/>
    <s v="G07 150 kV Energia Activa Saliente del medidor"/>
    <x v="17"/>
    <n v="0"/>
  </r>
  <r>
    <x v="48"/>
    <s v="G03  30 Kv  ENERGIA ACTIVA ENTRANTE AL MEDIDOR"/>
    <x v="17"/>
    <n v="0"/>
  </r>
  <r>
    <x v="49"/>
    <s v="G03  30 Kv  ENERGIA ACTIVA SALIENTE DEL MEDIDOR"/>
    <x v="17"/>
    <n v="0"/>
  </r>
  <r>
    <x v="50"/>
    <s v="G04  30 Kv  ENERGIA ACTIVA ENTRANTE AL MEDIDOR"/>
    <x v="17"/>
    <n v="3.7755000000000001"/>
  </r>
  <r>
    <x v="51"/>
    <s v="G04  30 Kv  ENERGIA ACTIVA SALIENTE DEL MEDIDOR"/>
    <x v="17"/>
    <n v="0"/>
  </r>
  <r>
    <x v="52"/>
    <s v="G01 150 kV ENERGIA ACTIVA ENTRANTE AL MEDIDOR"/>
    <x v="17"/>
    <n v="0"/>
  </r>
  <r>
    <x v="53"/>
    <s v="G01 150 kV ENERGIA ACTIVA SALIENTE DEL MEDIDOR"/>
    <x v="17"/>
    <n v="805.49159999999995"/>
  </r>
  <r>
    <x v="54"/>
    <s v="G02 150 kV ENERGIA ACTIVA ENTRANTE AL MEDIDOR"/>
    <x v="17"/>
    <n v="0"/>
  </r>
  <r>
    <x v="55"/>
    <s v="G02 150 kV ENERGIA ACTIVA SALIENTE DEL MEDIDOR"/>
    <x v="17"/>
    <n v="826.22640000000001"/>
  </r>
  <r>
    <x v="56"/>
    <s v="G03 150 kV ENERGIA ACTIVA ENTRANTE AL MEDIDOR"/>
    <x v="17"/>
    <n v="0"/>
  </r>
  <r>
    <x v="57"/>
    <s v="G03 150 kV ENERGIA ACTIVA SALIENTE DEL MEDIDOR"/>
    <x v="17"/>
    <n v="0"/>
  </r>
  <r>
    <x v="58"/>
    <s v="G04 150 kV ENERGIA ACTIVA ENTRANTE AL MEDIDOR"/>
    <x v="17"/>
    <n v="0"/>
  </r>
  <r>
    <x v="59"/>
    <s v="G04 150 kV ENERGIA ACTIVA SALIENTE DEL MEDIDOR"/>
    <x v="17"/>
    <n v="820.04399999999998"/>
  </r>
  <r>
    <x v="60"/>
    <s v="G01  150 Kv  ENERGIA ACTIVA ENTRANTE AL MEDIDOR"/>
    <x v="17"/>
    <n v="0"/>
  </r>
  <r>
    <x v="61"/>
    <s v="G01  150 Kv  ENERGIA ACTIVA SALIENTE DEL MEDIDOR"/>
    <x v="17"/>
    <n v="0"/>
  </r>
  <r>
    <x v="62"/>
    <s v="G02  150 Kv  ENERGIA ACTIVA ENTRANTE AL MEDIDOR"/>
    <x v="17"/>
    <n v="4.2119999999999997"/>
  </r>
  <r>
    <x v="63"/>
    <s v="G02  150 Kv  ENERGIA ACTIVA SALIENTE DEL MEDIDOR"/>
    <x v="17"/>
    <n v="0"/>
  </r>
  <r>
    <x v="64"/>
    <s v="CTR G03 150 kV Energía Activa Entrante al medidor"/>
    <x v="17"/>
    <n v="1.8009999999999999"/>
  </r>
  <r>
    <x v="65"/>
    <s v="CTR G03 150 kV Energía Activa Saliente del medidor"/>
    <x v="17"/>
    <n v="0"/>
  </r>
  <r>
    <x v="66"/>
    <s v="G01 Energía Activa Entrante al medidor"/>
    <x v="17"/>
    <n v="7.2999999999999995E-2"/>
  </r>
  <r>
    <x v="67"/>
    <s v="G01 Energía Activa Saliente del medidor"/>
    <x v="17"/>
    <n v="441.04599999999999"/>
  </r>
  <r>
    <x v="68"/>
    <s v="G01 Energía Activa Entrante al medidor"/>
    <x v="17"/>
    <n v="0.72"/>
  </r>
  <r>
    <x v="69"/>
    <s v="G01 Energía Activa Saliente del medidor"/>
    <x v="17"/>
    <n v="241.32"/>
  </r>
  <r>
    <x v="70"/>
    <s v="G01 Energía Activa Entrante al medidor"/>
    <x v="17"/>
    <n v="0.6"/>
  </r>
  <r>
    <x v="71"/>
    <s v="G01 Energía Activa Saliente del medidor"/>
    <x v="17"/>
    <n v="413.8"/>
  </r>
  <r>
    <x v="72"/>
    <s v="G01 30 kV ENERGIA ACTIVA ENTRANTE AL MEDIDOR"/>
    <x v="17"/>
    <n v="0"/>
  </r>
  <r>
    <x v="73"/>
    <s v="G01 30 kV ENERGIA ACTIVA SALIENTE DEL MEDIDOR"/>
    <x v="17"/>
    <n v="0"/>
  </r>
  <r>
    <x v="74"/>
    <s v="Montevideo A Motores G01 Energia Activa Entrante"/>
    <x v="17"/>
    <n v="0.72099999999999997"/>
  </r>
  <r>
    <x v="75"/>
    <s v="Montevideo A Motores G01 Energia Activa Saliente"/>
    <x v="17"/>
    <n v="0"/>
  </r>
  <r>
    <x v="76"/>
    <s v="Montevideo A Motores G02 Energia Activa Entrante"/>
    <x v="17"/>
    <n v="9.2999999999999999E-2"/>
  </r>
  <r>
    <x v="77"/>
    <s v="Montevideo A Motores G02 Energia Activa Saliente"/>
    <x v="17"/>
    <n v="0"/>
  </r>
  <r>
    <x v="78"/>
    <s v="Montevideo B Motores G01 6.3 kV Energia Activa Entrante"/>
    <x v="17"/>
    <n v="0.35499999999999998"/>
  </r>
  <r>
    <x v="79"/>
    <s v="Montevideo B Motores G01 6.3 kV Energia Activa Saliente"/>
    <x v="17"/>
    <n v="0"/>
  </r>
  <r>
    <x v="80"/>
    <s v="Montevideo B Motores G02 6.3 kV Energia Activa Entrante"/>
    <x v="17"/>
    <n v="0.15"/>
  </r>
  <r>
    <x v="81"/>
    <s v="Montevideo B Motores G02 6.3 kV Energia Activa Saliente"/>
    <x v="17"/>
    <n v="0"/>
  </r>
  <r>
    <x v="82"/>
    <s v="Punta Pereira G01 Energia Activa Entrante"/>
    <x v="17"/>
    <n v="0"/>
  </r>
  <r>
    <x v="83"/>
    <s v="Punta Pereira G01 Energia Activa Saliente"/>
    <x v="17"/>
    <n v="1185.5495000000001"/>
  </r>
  <r>
    <x v="84"/>
    <s v="Palmatir G01 Energia Activa Entrante"/>
    <x v="17"/>
    <n v="9.7000000000000003E-2"/>
  </r>
  <r>
    <x v="85"/>
    <s v="Palmatir G01 Energia Activa Saliente"/>
    <x v="17"/>
    <n v="435.17200000000003"/>
  </r>
  <r>
    <x v="86"/>
    <s v="PAY 150 kV ENERGIA ACTIVA ENTRANTE AL MEDIDOR"/>
    <x v="17"/>
    <n v="0"/>
  </r>
  <r>
    <x v="87"/>
    <s v="PAY 150 kV ENERGIA ACTIVA SALIENTE DEL MEDIDOR"/>
    <x v="17"/>
    <n v="0"/>
  </r>
  <r>
    <x v="88"/>
    <s v="G01 Energía Activa Entrante al medidor"/>
    <x v="17"/>
    <n v="0.41599999999999998"/>
  </r>
  <r>
    <x v="89"/>
    <s v="G01 Energía Activa Saliente del medidor"/>
    <x v="17"/>
    <n v="392.233"/>
  </r>
  <r>
    <x v="90"/>
    <s v="G01 150 kV ENERGIA ACTIVA ENTRANTE AL MEDIDOR"/>
    <x v="17"/>
    <n v="0"/>
  </r>
  <r>
    <x v="91"/>
    <s v="G01 150 kV ENERGIA ACTIVA SALIENTE DEL MEDIDOR P"/>
    <x v="17"/>
    <n v="0"/>
  </r>
  <r>
    <x v="92"/>
    <s v="G02 150 kV ENERGIA ACTIVA ENTRANTE AL MEDIDOR"/>
    <x v="17"/>
    <n v="0"/>
  </r>
  <r>
    <x v="93"/>
    <s v="G02 150 kV ENERGIA ACTIVA SALIENTE DEL MEDIDOR"/>
    <x v="17"/>
    <n v="0"/>
  </r>
  <r>
    <x v="94"/>
    <s v="G03 150 kV ENERGIA ACTIVA ENTRANTE AL MEDIDOR"/>
    <x v="17"/>
    <n v="0"/>
  </r>
  <r>
    <x v="95"/>
    <s v="G03 150 kV ENERGIA ACTIVA SALIENTE DEL MEDIDOR"/>
    <x v="17"/>
    <n v="0"/>
  </r>
  <r>
    <x v="96"/>
    <s v="G04 150 kV ENERGIA ACTIVA ENTRANTE AL MEDIDOR"/>
    <x v="17"/>
    <n v="1.4490000000000001"/>
  </r>
  <r>
    <x v="97"/>
    <s v="G04 150 kV ENERGIA ACTIVA SALIENTE DEL MEDIDOR"/>
    <x v="17"/>
    <n v="0"/>
  </r>
  <r>
    <x v="98"/>
    <s v="G05 150 kV ENERGIA ACTIVA ENTRANTE AL MEDIDOR"/>
    <x v="17"/>
    <n v="1.6861999999999999"/>
  </r>
  <r>
    <x v="99"/>
    <s v="G05 150 kV ENERGIA ACTIVA SALIENTE DEL MEDIDOR"/>
    <x v="17"/>
    <n v="0"/>
  </r>
  <r>
    <x v="100"/>
    <s v="G06 150 kV ENERGIA ACTIVA ENTRANTE AL MEDIDOR"/>
    <x v="17"/>
    <n v="3.7199999999999997E-2"/>
  </r>
  <r>
    <x v="101"/>
    <s v="G06 150 kV ENERGIA ACTIVA SALIENTE DEL MEDIDOR"/>
    <x v="17"/>
    <n v="0"/>
  </r>
  <r>
    <x v="102"/>
    <s v="PTI G07 150 kV Energia Activa Entrante al medidor"/>
    <x v="17"/>
    <n v="1.8580000000000001"/>
  </r>
  <r>
    <x v="103"/>
    <s v="PTI G07 150 kV Energia Activa Saliente del medidor"/>
    <x v="17"/>
    <n v="0"/>
  </r>
  <r>
    <x v="104"/>
    <s v="PTI G08 150 kV Energía Activa Entrante al medidor"/>
    <x v="17"/>
    <n v="0"/>
  </r>
  <r>
    <x v="105"/>
    <s v="PTI G08 150 kV Energía Activa Saliente del medidor"/>
    <x v="17"/>
    <n v="0"/>
  </r>
  <r>
    <x v="106"/>
    <s v="PTI G09 150 kV Energía Activa Entrante al medidor"/>
    <x v="17"/>
    <n v="0"/>
  </r>
  <r>
    <x v="107"/>
    <s v="PTI G09 150 kV Energía Activa Saliente del medidor"/>
    <x v="17"/>
    <n v="0"/>
  </r>
  <r>
    <x v="108"/>
    <s v="CRL RADIAL ENERGIA ACTIVA SALIENTE DEL MEDIDOR"/>
    <x v="17"/>
    <n v="2.1831999999999998"/>
  </r>
  <r>
    <x v="109"/>
    <s v="G01 Energía Activa Entrante al medidor"/>
    <x v="17"/>
    <n v="0.28000000000000003"/>
  </r>
  <r>
    <x v="110"/>
    <s v="G01 Energía Activa Saliente del medidor"/>
    <x v="17"/>
    <n v="419.4"/>
  </r>
  <r>
    <x v="111"/>
    <s v="Nuevo Manantial 1 - 60 kV Energia Activa Entrante"/>
    <x v="17"/>
    <n v="0.5887"/>
  </r>
  <r>
    <x v="112"/>
    <s v="Nuevo Manantial 1 - 60 kV Energia Activa Saliente"/>
    <x v="17"/>
    <n v="9.5904000000000007"/>
  </r>
  <r>
    <x v="113"/>
    <s v="Nuevo Manantial 2 - Energia Activa Entrante  "/>
    <x v="17"/>
    <n v="0.16500000000000001"/>
  </r>
  <r>
    <x v="114"/>
    <s v="Nuevo Manantial 2 -  Energia Activa Saliente"/>
    <x v="17"/>
    <n v="11.772"/>
  </r>
  <r>
    <x v="115"/>
    <s v="Alur-G01 30 kV, Energía Activa Entrante al Medidor"/>
    <x v="17"/>
    <n v="20.963999999999999"/>
  </r>
  <r>
    <x v="116"/>
    <s v="Alur-G01 30 kV, Energía Activa Saliente del Medidor"/>
    <x v="17"/>
    <n v="0"/>
  </r>
  <r>
    <x v="117"/>
    <s v="BIO G01 30 kV Energia Activa Entrante al medidor"/>
    <x v="17"/>
    <n v="3.1294"/>
  </r>
  <r>
    <x v="118"/>
    <s v="BIO G01 30 kV Energia Activa Saliente del medidor"/>
    <x v="17"/>
    <n v="118.8296"/>
  </r>
  <r>
    <x v="119"/>
    <s v="G01 Energia Activa Entrante"/>
    <x v="17"/>
    <n v="4.0010000000000003"/>
  </r>
  <r>
    <x v="120"/>
    <s v="G01 Energia Activa Saliente"/>
    <x v="17"/>
    <n v="6.9279999999999999"/>
  </r>
  <r>
    <x v="121"/>
    <s v="Energia Activa Entrante"/>
    <x v="17"/>
    <n v="0.33800000000000002"/>
  </r>
  <r>
    <x v="122"/>
    <s v="Energia Activa Saliente"/>
    <x v="17"/>
    <n v="0"/>
  </r>
  <r>
    <x v="123"/>
    <s v="Sierra de los Caracoles 1 - 30 kV Energia Activa Entrante"/>
    <x v="17"/>
    <n v="0.27260000000000001"/>
  </r>
  <r>
    <x v="124"/>
    <s v="Sierra de los Caracoles 1 - 30 kV Energia Activa Saliente"/>
    <x v="17"/>
    <n v="91.621799999999993"/>
  </r>
  <r>
    <x v="125"/>
    <s v="Sierra de los Caracoles 2 - 30 kV Energía Activa Entrante"/>
    <x v="17"/>
    <n v="0.33479999999999999"/>
  </r>
  <r>
    <x v="126"/>
    <s v="Sierra de los Caracoles 2 - 30 kV Energía Activa Saliente"/>
    <x v="17"/>
    <n v="66.298599999999993"/>
  </r>
  <r>
    <x v="127"/>
    <s v="ENG G01 30 kV Energia Activa Entrante al medidor"/>
    <x v="17"/>
    <n v="2.948"/>
  </r>
  <r>
    <x v="128"/>
    <s v="ENG G01 30 kV Energia Activa Saliente del medidor"/>
    <x v="17"/>
    <n v="17.385999999999999"/>
  </r>
  <r>
    <x v="129"/>
    <s v="FEN G01 30 kV Energia Activa Entrante al medidor"/>
    <x v="17"/>
    <n v="0"/>
  </r>
  <r>
    <x v="130"/>
    <s v="FEN G01 30 kV Energia Activa Saliente del medidor"/>
    <x v="17"/>
    <n v="208.39500000000001"/>
  </r>
  <r>
    <x v="131"/>
    <s v="GAL G01 30 kV Energía Activa Entrante al medidor"/>
    <x v="17"/>
    <n v="0"/>
  </r>
  <r>
    <x v="132"/>
    <s v="GAL G01 30 kV Energía Activa Saliente del medidor"/>
    <x v="17"/>
    <n v="242.012"/>
  </r>
  <r>
    <x v="133"/>
    <s v="KEN G01 30 kV Energía Activa Entrante al medidor"/>
    <x v="17"/>
    <n v="0.14199999999999999"/>
  </r>
  <r>
    <x v="134"/>
    <s v="KEN G01 30 kV Energía Activa Saliente del medidor"/>
    <x v="17"/>
    <n v="165.11600000000001"/>
  </r>
  <r>
    <x v="135"/>
    <s v="Energia activa entrante"/>
    <x v="17"/>
    <n v="0.36899999999999999"/>
  </r>
  <r>
    <x v="136"/>
    <s v="Energia activa saliente"/>
    <x v="17"/>
    <n v="0"/>
  </r>
  <r>
    <x v="137"/>
    <s v="G01 Energia Activa Entrante"/>
    <x v="17"/>
    <n v="1E-3"/>
  </r>
  <r>
    <x v="138"/>
    <s v="G01 Energia Activa Saliente"/>
    <x v="17"/>
    <n v="172.346"/>
  </r>
  <r>
    <x v="139"/>
    <s v="G01 Energia Activa Entrante"/>
    <x v="17"/>
    <n v="0.157"/>
  </r>
  <r>
    <x v="140"/>
    <s v="G01 Energia Activa Saliente"/>
    <x v="17"/>
    <n v="117.078"/>
  </r>
  <r>
    <x v="141"/>
    <s v="Weyerhaeuser-G01 30 kV ,Energía Activa Entrante al medidor"/>
    <x v="17"/>
    <n v="0.06"/>
  </r>
  <r>
    <x v="142"/>
    <s v="Weyerhaeuser-G01 30 kV ,Energía Activa Saliente del medidor"/>
    <x v="17"/>
    <n v="33.159999999999997"/>
  </r>
  <r>
    <x v="143"/>
    <s v="PON G01 30 kV Energía Activa Entrante al medidor"/>
    <x v="17"/>
    <n v="0"/>
  </r>
  <r>
    <x v="144"/>
    <s v="PON G01 30 kV Energía Activa Saliente del medidor"/>
    <x v="17"/>
    <n v="98.191000000000003"/>
  </r>
  <r>
    <x v="146"/>
    <s v="Energia Activa Saliente"/>
    <x v="17"/>
    <n v="6.0000000000000001E-3"/>
  </r>
  <r>
    <x v="147"/>
    <s v="G01 Energia Activa Entrante"/>
    <x v="17"/>
    <n v="1E-3"/>
  </r>
  <r>
    <x v="148"/>
    <s v="G01 Energia Activa Saliente"/>
    <x v="17"/>
    <n v="67.516000000000005"/>
  </r>
  <r>
    <x v="149"/>
    <s v="Agroland-G01 15 kV, Energia Activa Entrante al medidor"/>
    <x v="17"/>
    <n v="3.165"/>
  </r>
  <r>
    <x v="150"/>
    <s v="Agroland-G01 15 kV, Energia Activa Saliente del medidor"/>
    <x v="17"/>
    <n v="5.0000000000000001E-3"/>
  </r>
  <r>
    <x v="151"/>
    <s v="G01 Energía Activa Entrante al medidor"/>
    <x v="17"/>
    <n v="0"/>
  </r>
  <r>
    <x v="152"/>
    <s v="G01 Energía Activa Saliente del medidor"/>
    <x v="17"/>
    <n v="6.0910000000000002"/>
  </r>
  <r>
    <x v="153"/>
    <s v="Energia Activa Saliente"/>
    <x v="17"/>
    <n v="2.7759999999999998"/>
  </r>
  <r>
    <x v="154"/>
    <s v="TR1 150 kV ENERGIA ACTIVA ENTRANTE AL MEDIDOR"/>
    <x v="17"/>
    <n v="0"/>
  </r>
  <r>
    <x v="155"/>
    <s v="TR1 150 kV ENERGIA ACTIVA SALIENTE DEL MEDIDOR"/>
    <x v="17"/>
    <n v="5.6590999999999996"/>
  </r>
  <r>
    <x v="156"/>
    <s v="TR2 230 kV ENERGIA ACTIVA ENTRANTE AL MEDIDOR"/>
    <x v="17"/>
    <n v="0"/>
  </r>
  <r>
    <x v="157"/>
    <s v="TR2 230 kV ENERGIA ACTIVA SALIENTE DEL MEDIDOR"/>
    <x v="17"/>
    <n v="0"/>
  </r>
  <r>
    <x v="0"/>
    <s v="TR1 132 kV ENERGIA ACTIVA ENTRANTE"/>
    <x v="18"/>
    <n v="0"/>
  </r>
  <r>
    <x v="1"/>
    <s v="TR1 132 kV ENERGIA ACTIVA SALIENTE"/>
    <x v="18"/>
    <n v="1266.1704"/>
  </r>
  <r>
    <x v="2"/>
    <s v="CE5 TR2 132 kV ENERGIA ACTIVA ENTRANTE"/>
    <x v="18"/>
    <n v="0"/>
  </r>
  <r>
    <x v="3"/>
    <s v="CE5 TR2 132 kV ENERGIA ACTIVA SALIENTE"/>
    <x v="18"/>
    <n v="1300.9028000000001"/>
  </r>
  <r>
    <x v="4"/>
    <s v="CE5 BE5 500 kV Energia Activa Entrante"/>
    <x v="18"/>
    <n v="0"/>
  </r>
  <r>
    <x v="5"/>
    <s v="CE5 BE5 500 kV Energia Activa Saliente"/>
    <x v="18"/>
    <n v="17936.231899999999"/>
  </r>
  <r>
    <x v="6"/>
    <s v="CE5 500 kV ENERGIA ACTIVA ENTRANTE"/>
    <x v="18"/>
    <n v="0"/>
  </r>
  <r>
    <x v="7"/>
    <s v="CE5 500 kV ENERGIA ACTIVA SALIENTE"/>
    <x v="18"/>
    <n v="18790.125"/>
  </r>
  <r>
    <x v="8"/>
    <s v="CE5 MR5 500 kV Energia Activa Entrante"/>
    <x v="18"/>
    <n v="13003.7443"/>
  </r>
  <r>
    <x v="9"/>
    <s v="CE5 MR5 500 kV Energia Activa Saliente"/>
    <x v="18"/>
    <n v="0"/>
  </r>
  <r>
    <x v="10"/>
    <s v="G01  15 Kv  ENERGIA ACTIVA ENTRANTE AL MEDIDOR"/>
    <x v="18"/>
    <n v="0"/>
  </r>
  <r>
    <x v="11"/>
    <s v="G01  15 Kv  ENERGIA ACTIVA SALIENTE DEL MEDIDOR"/>
    <x v="18"/>
    <n v="2628.45"/>
  </r>
  <r>
    <x v="12"/>
    <s v="G02  15 Kv  ENERGIA ACTIVA ENTRANTE AL MEDIDOR"/>
    <x v="18"/>
    <n v="0"/>
  </r>
  <r>
    <x v="13"/>
    <s v="G02  15 Kv  ENERGIA ACTIVA SALIENTE DEL MEDIDOR"/>
    <x v="18"/>
    <n v="2626.8191999999999"/>
  </r>
  <r>
    <x v="14"/>
    <s v="G03  15 Kv  ENERGIA ACTIVA ENTRANTE AL MEDIDOR"/>
    <x v="18"/>
    <n v="0"/>
  </r>
  <r>
    <x v="15"/>
    <s v="G03  15 Kv  ENERGIA ACTIVA SALIENTE DEL MEDIDOR"/>
    <x v="18"/>
    <n v="2644.9317000000001"/>
  </r>
  <r>
    <x v="16"/>
    <s v="TR2 500 kV ENERGIA ACTIVA ENTRANTE AL MEDIDOR"/>
    <x v="18"/>
    <n v="0"/>
  </r>
  <r>
    <x v="17"/>
    <s v="TR2 500 kV ENERGIA ACTIVA SALIENTE DEL MEDIDOR"/>
    <x v="18"/>
    <n v="1529.1306999999999"/>
  </r>
  <r>
    <x v="18"/>
    <s v="TR1 132 kV ENERGIA ACTIVA ENTRANTE AL MEDIDOR"/>
    <x v="18"/>
    <n v="0"/>
  </r>
  <r>
    <x v="19"/>
    <s v="TR1 132 kV ENERGIA ACTIVA SALIENTE DEL MEDIDOR"/>
    <x v="18"/>
    <n v="1504.404"/>
  </r>
  <r>
    <x v="20"/>
    <s v="SA5 500 kV ENERGIA ACTIVA ENTRANTE AL MEDIDOR"/>
    <x v="18"/>
    <n v="10982.625"/>
  </r>
  <r>
    <x v="21"/>
    <s v="SA5 500 kV ENERGIA ACTIVA SALIENTE DEL MEDIDOR"/>
    <x v="18"/>
    <n v="0"/>
  </r>
  <r>
    <x v="22"/>
    <s v="SA5 500 kV ENERGIA ACTIVA ENTRANTE AL MEDIDOR"/>
    <x v="18"/>
    <n v="0"/>
  </r>
  <r>
    <x v="23"/>
    <s v="SA5 500 kV ENERGIA ACTIVA SALIENTE DEL MEDIDOR"/>
    <x v="18"/>
    <n v="15116.625"/>
  </r>
  <r>
    <x v="24"/>
    <s v="TR1 150 kV ENERGIA ACTIVA ENTRANTE AL MEDIDOR"/>
    <x v="18"/>
    <n v="0"/>
  </r>
  <r>
    <x v="25"/>
    <s v="TR1 150 kV ENERGIA ACTIVA SALIENTE DEL MEDIDOR"/>
    <x v="18"/>
    <n v="405.09"/>
  </r>
  <r>
    <x v="26"/>
    <s v="SJ5 500 kV ENERGIA ACTIVA ENTRANTE AL MEDIDOR"/>
    <x v="18"/>
    <n v="174.8125"/>
  </r>
  <r>
    <x v="27"/>
    <s v="SJ5 500 kV ENERGIA ACTIVA SALIENTE DEL MEDIDOR"/>
    <x v="18"/>
    <n v="1868.625"/>
  </r>
  <r>
    <x v="28"/>
    <s v="SJ5 500 kV ENERGIA ACTIVA ENTRANTE AL MEDIDOR"/>
    <x v="18"/>
    <n v="178.875"/>
  </r>
  <r>
    <x v="29"/>
    <s v="SJ5 500 kV ENERGIA ACTIVA SALIENTE DEL MEDIDOR"/>
    <x v="18"/>
    <n v="1770"/>
  </r>
  <r>
    <x v="30"/>
    <s v="TR1 150 kV ENERGIA ACTIVA ENTRANTE AL MEDIDOR"/>
    <x v="18"/>
    <n v="0"/>
  </r>
  <r>
    <x v="31"/>
    <s v="TR1 150 kV ENERGIA ACTIVA SALIENTE DEL MEDIDOR"/>
    <x v="18"/>
    <n v="1272.645"/>
  </r>
  <r>
    <x v="32"/>
    <s v="G01 Energia Activa Entrante"/>
    <x v="18"/>
    <n v="5.1999999999999998E-2"/>
  </r>
  <r>
    <x v="33"/>
    <s v="G01 Energia Activa Saliente"/>
    <x v="18"/>
    <n v="1.9319999999999999"/>
  </r>
  <r>
    <x v="34"/>
    <s v="UPM TR1 150 kV Energia Activa Entrante al medidor"/>
    <x v="18"/>
    <n v="102.438"/>
  </r>
  <r>
    <x v="35"/>
    <s v="UPM TR1 150 kV Energia Activa Saliente del medidor"/>
    <x v="18"/>
    <n v="0"/>
  </r>
  <r>
    <x v="36"/>
    <s v="G01 150 kV ENERGIA ACTIVA ENTRANTE AL MEDIDOR"/>
    <x v="18"/>
    <n v="0"/>
  </r>
  <r>
    <x v="37"/>
    <s v="G01 150 kV ENERGIA ACTIVA SALIENTE DEL MEDIDOR"/>
    <x v="18"/>
    <n v="580.48860000000002"/>
  </r>
  <r>
    <x v="38"/>
    <s v="G02 150 kV ENERGIA ACTIVA ENTRANTE AL MEDIDOR"/>
    <x v="18"/>
    <n v="0"/>
  </r>
  <r>
    <x v="39"/>
    <s v="G02 150 kV ENERGIA ACTIVA SALIENTE DEL MEDIDOR"/>
    <x v="18"/>
    <n v="729.28610000000003"/>
  </r>
  <r>
    <x v="40"/>
    <s v="G03 150 kV ENERGIA ACTIVA ENTRANTE AL MEDIDOR"/>
    <x v="18"/>
    <n v="0"/>
  </r>
  <r>
    <x v="41"/>
    <s v="G03 150 kV ENERGIA ACTIVA SALIENTE DEL MEDIDOR"/>
    <x v="18"/>
    <n v="730.55169999999998"/>
  </r>
  <r>
    <x v="42"/>
    <s v="G05  150 Kv  ENERGIA ACTIVA ENTRANTE AL MEDIDOR"/>
    <x v="18"/>
    <n v="0"/>
  </r>
  <r>
    <x v="43"/>
    <s v="G05  150 Kv  ENERGIA ACTIVA SALIENTE DEL MEDIDOR"/>
    <x v="18"/>
    <n v="0"/>
  </r>
  <r>
    <x v="44"/>
    <s v="G06  150 Kv  ENERGIA ACTIVA ENTRANTE AL MEDIDOR"/>
    <x v="18"/>
    <n v="0"/>
  </r>
  <r>
    <x v="45"/>
    <s v="G06  150 Kv  ENERGIA ACTIVA SALIENTE DEL MEDIDOR"/>
    <x v="18"/>
    <n v="0"/>
  </r>
  <r>
    <x v="46"/>
    <s v="G07 150 kV Energia Activa Entrante al medidor"/>
    <x v="18"/>
    <n v="0.23549999999999999"/>
  </r>
  <r>
    <x v="47"/>
    <s v="G07 150 kV Energia Activa Saliente del medidor"/>
    <x v="18"/>
    <n v="0"/>
  </r>
  <r>
    <x v="48"/>
    <s v="G03  30 Kv  ENERGIA ACTIVA ENTRANTE AL MEDIDOR"/>
    <x v="18"/>
    <n v="0"/>
  </r>
  <r>
    <x v="49"/>
    <s v="G03  30 Kv  ENERGIA ACTIVA SALIENTE DEL MEDIDOR"/>
    <x v="18"/>
    <n v="0"/>
  </r>
  <r>
    <x v="50"/>
    <s v="G04  30 Kv  ENERGIA ACTIVA ENTRANTE AL MEDIDOR"/>
    <x v="18"/>
    <n v="3.8437000000000001"/>
  </r>
  <r>
    <x v="51"/>
    <s v="G04  30 Kv  ENERGIA ACTIVA SALIENTE DEL MEDIDOR"/>
    <x v="18"/>
    <n v="0"/>
  </r>
  <r>
    <x v="52"/>
    <s v="G01 150 kV ENERGIA ACTIVA ENTRANTE AL MEDIDOR"/>
    <x v="18"/>
    <n v="0"/>
  </r>
  <r>
    <x v="53"/>
    <s v="G01 150 kV ENERGIA ACTIVA SALIENTE DEL MEDIDOR"/>
    <x v="18"/>
    <n v="823.17600000000004"/>
  </r>
  <r>
    <x v="54"/>
    <s v="G02 150 kV ENERGIA ACTIVA ENTRANTE AL MEDIDOR"/>
    <x v="18"/>
    <n v="0"/>
  </r>
  <r>
    <x v="55"/>
    <s v="G02 150 kV ENERGIA ACTIVA SALIENTE DEL MEDIDOR"/>
    <x v="18"/>
    <n v="824.2296"/>
  </r>
  <r>
    <x v="56"/>
    <s v="G03 150 kV ENERGIA ACTIVA ENTRANTE AL MEDIDOR"/>
    <x v="18"/>
    <n v="0"/>
  </r>
  <r>
    <x v="57"/>
    <s v="G03 150 kV ENERGIA ACTIVA SALIENTE DEL MEDIDOR"/>
    <x v="18"/>
    <n v="0"/>
  </r>
  <r>
    <x v="58"/>
    <s v="G04 150 kV ENERGIA ACTIVA ENTRANTE AL MEDIDOR"/>
    <x v="18"/>
    <n v="0"/>
  </r>
  <r>
    <x v="59"/>
    <s v="G04 150 kV ENERGIA ACTIVA SALIENTE DEL MEDIDOR"/>
    <x v="18"/>
    <n v="804.76199999999994"/>
  </r>
  <r>
    <x v="60"/>
    <s v="G01  150 Kv  ENERGIA ACTIVA ENTRANTE AL MEDIDOR"/>
    <x v="18"/>
    <n v="0"/>
  </r>
  <r>
    <x v="61"/>
    <s v="G01  150 Kv  ENERGIA ACTIVA SALIENTE DEL MEDIDOR"/>
    <x v="18"/>
    <n v="0"/>
  </r>
  <r>
    <x v="62"/>
    <s v="G02  150 Kv  ENERGIA ACTIVA ENTRANTE AL MEDIDOR"/>
    <x v="18"/>
    <n v="3.8879999999999999"/>
  </r>
  <r>
    <x v="63"/>
    <s v="G02  150 Kv  ENERGIA ACTIVA SALIENTE DEL MEDIDOR"/>
    <x v="18"/>
    <n v="0"/>
  </r>
  <r>
    <x v="64"/>
    <s v="CTR G03 150 kV Energía Activa Entrante al medidor"/>
    <x v="18"/>
    <n v="1.6319999999999999"/>
  </r>
  <r>
    <x v="65"/>
    <s v="CTR G03 150 kV Energía Activa Saliente del medidor"/>
    <x v="18"/>
    <n v="0"/>
  </r>
  <r>
    <x v="66"/>
    <s v="G01 Energía Activa Entrante al medidor"/>
    <x v="18"/>
    <n v="0"/>
  </r>
  <r>
    <x v="67"/>
    <s v="G01 Energía Activa Saliente del medidor"/>
    <x v="18"/>
    <n v="528.77300000000002"/>
  </r>
  <r>
    <x v="68"/>
    <s v="G01 Energía Activa Entrante al medidor"/>
    <x v="18"/>
    <n v="0.36"/>
  </r>
  <r>
    <x v="69"/>
    <s v="G01 Energía Activa Saliente del medidor"/>
    <x v="18"/>
    <n v="220.32"/>
  </r>
  <r>
    <x v="70"/>
    <s v="G01 Energía Activa Entrante al medidor"/>
    <x v="18"/>
    <n v="0"/>
  </r>
  <r>
    <x v="71"/>
    <s v="G01 Energía Activa Saliente del medidor"/>
    <x v="18"/>
    <n v="468.2"/>
  </r>
  <r>
    <x v="72"/>
    <s v="G01 30 kV ENERGIA ACTIVA ENTRANTE AL MEDIDOR"/>
    <x v="18"/>
    <n v="0"/>
  </r>
  <r>
    <x v="73"/>
    <s v="G01 30 kV ENERGIA ACTIVA SALIENTE DEL MEDIDOR"/>
    <x v="18"/>
    <n v="0"/>
  </r>
  <r>
    <x v="74"/>
    <s v="Montevideo A Motores G01 Energia Activa Entrante"/>
    <x v="18"/>
    <n v="0.77200000000000002"/>
  </r>
  <r>
    <x v="75"/>
    <s v="Montevideo A Motores G01 Energia Activa Saliente"/>
    <x v="18"/>
    <n v="0"/>
  </r>
  <r>
    <x v="76"/>
    <s v="Montevideo A Motores G02 Energia Activa Entrante"/>
    <x v="18"/>
    <n v="9.0999999999999998E-2"/>
  </r>
  <r>
    <x v="77"/>
    <s v="Montevideo A Motores G02 Energia Activa Saliente"/>
    <x v="18"/>
    <n v="0"/>
  </r>
  <r>
    <x v="78"/>
    <s v="Montevideo B Motores G01 6.3 kV Energia Activa Entrante"/>
    <x v="18"/>
    <n v="0.34"/>
  </r>
  <r>
    <x v="79"/>
    <s v="Montevideo B Motores G01 6.3 kV Energia Activa Saliente"/>
    <x v="18"/>
    <n v="0"/>
  </r>
  <r>
    <x v="80"/>
    <s v="Montevideo B Motores G02 6.3 kV Energia Activa Entrante"/>
    <x v="18"/>
    <n v="0.14399999999999999"/>
  </r>
  <r>
    <x v="81"/>
    <s v="Montevideo B Motores G02 6.3 kV Energia Activa Saliente"/>
    <x v="18"/>
    <n v="0"/>
  </r>
  <r>
    <x v="82"/>
    <s v="Punta Pereira G01 Energia Activa Entrante"/>
    <x v="18"/>
    <n v="0"/>
  </r>
  <r>
    <x v="83"/>
    <s v="Punta Pereira G01 Energia Activa Saliente"/>
    <x v="18"/>
    <n v="1190.2364"/>
  </r>
  <r>
    <x v="84"/>
    <s v="Palmatir G01 Energia Activa Entrante"/>
    <x v="18"/>
    <n v="0"/>
  </r>
  <r>
    <x v="85"/>
    <s v="Palmatir G01 Energia Activa Saliente"/>
    <x v="18"/>
    <n v="387.779"/>
  </r>
  <r>
    <x v="86"/>
    <s v="PAY 150 kV ENERGIA ACTIVA ENTRANTE AL MEDIDOR"/>
    <x v="18"/>
    <n v="0"/>
  </r>
  <r>
    <x v="87"/>
    <s v="PAY 150 kV ENERGIA ACTIVA SALIENTE DEL MEDIDOR"/>
    <x v="18"/>
    <n v="0"/>
  </r>
  <r>
    <x v="88"/>
    <s v="G01 Energía Activa Entrante al medidor"/>
    <x v="18"/>
    <n v="0"/>
  </r>
  <r>
    <x v="89"/>
    <s v="G01 Energía Activa Saliente del medidor"/>
    <x v="18"/>
    <n v="397.51"/>
  </r>
  <r>
    <x v="90"/>
    <s v="G01 150 kV ENERGIA ACTIVA ENTRANTE AL MEDIDOR"/>
    <x v="18"/>
    <n v="0"/>
  </r>
  <r>
    <x v="91"/>
    <s v="G01 150 kV ENERGIA ACTIVA SALIENTE DEL MEDIDOR P"/>
    <x v="18"/>
    <n v="0"/>
  </r>
  <r>
    <x v="92"/>
    <s v="G02 150 kV ENERGIA ACTIVA ENTRANTE AL MEDIDOR"/>
    <x v="18"/>
    <n v="0"/>
  </r>
  <r>
    <x v="93"/>
    <s v="G02 150 kV ENERGIA ACTIVA SALIENTE DEL MEDIDOR"/>
    <x v="18"/>
    <n v="0"/>
  </r>
  <r>
    <x v="94"/>
    <s v="G03 150 kV ENERGIA ACTIVA ENTRANTE AL MEDIDOR"/>
    <x v="18"/>
    <n v="0"/>
  </r>
  <r>
    <x v="95"/>
    <s v="G03 150 kV ENERGIA ACTIVA SALIENTE DEL MEDIDOR"/>
    <x v="18"/>
    <n v="0"/>
  </r>
  <r>
    <x v="96"/>
    <s v="G04 150 kV ENERGIA ACTIVA ENTRANTE AL MEDIDOR"/>
    <x v="18"/>
    <n v="1.4487000000000001"/>
  </r>
  <r>
    <x v="97"/>
    <s v="G04 150 kV ENERGIA ACTIVA SALIENTE DEL MEDIDOR"/>
    <x v="18"/>
    <n v="0"/>
  </r>
  <r>
    <x v="98"/>
    <s v="G05 150 kV ENERGIA ACTIVA ENTRANTE AL MEDIDOR"/>
    <x v="18"/>
    <n v="1.6866000000000001"/>
  </r>
  <r>
    <x v="99"/>
    <s v="G05 150 kV ENERGIA ACTIVA SALIENTE DEL MEDIDOR"/>
    <x v="18"/>
    <n v="0"/>
  </r>
  <r>
    <x v="100"/>
    <s v="G06 150 kV ENERGIA ACTIVA ENTRANTE AL MEDIDOR"/>
    <x v="18"/>
    <n v="0"/>
  </r>
  <r>
    <x v="101"/>
    <s v="G06 150 kV ENERGIA ACTIVA SALIENTE DEL MEDIDOR"/>
    <x v="18"/>
    <n v="0"/>
  </r>
  <r>
    <x v="102"/>
    <s v="PTI G07 150 kV Energia Activa Entrante al medidor"/>
    <x v="18"/>
    <n v="1.88"/>
  </r>
  <r>
    <x v="103"/>
    <s v="PTI G07 150 kV Energia Activa Saliente del medidor"/>
    <x v="18"/>
    <n v="0"/>
  </r>
  <r>
    <x v="104"/>
    <s v="PTI G08 150 kV Energía Activa Entrante al medidor"/>
    <x v="18"/>
    <n v="0"/>
  </r>
  <r>
    <x v="105"/>
    <s v="PTI G08 150 kV Energía Activa Saliente del medidor"/>
    <x v="18"/>
    <n v="0"/>
  </r>
  <r>
    <x v="106"/>
    <s v="PTI G09 150 kV Energía Activa Entrante al medidor"/>
    <x v="18"/>
    <n v="0"/>
  </r>
  <r>
    <x v="107"/>
    <s v="PTI G09 150 kV Energía Activa Saliente del medidor"/>
    <x v="18"/>
    <n v="0"/>
  </r>
  <r>
    <x v="108"/>
    <s v="CRL RADIAL ENERGIA ACTIVA SALIENTE DEL MEDIDOR"/>
    <x v="18"/>
    <n v="2.1446000000000001"/>
  </r>
  <r>
    <x v="109"/>
    <s v="G01 Energía Activa Entrante al medidor"/>
    <x v="18"/>
    <n v="0"/>
  </r>
  <r>
    <x v="110"/>
    <s v="G01 Energía Activa Saliente del medidor"/>
    <x v="18"/>
    <n v="482.85"/>
  </r>
  <r>
    <x v="111"/>
    <s v="Nuevo Manantial 1 - 60 kV Energia Activa Entrante"/>
    <x v="18"/>
    <n v="5.3E-3"/>
  </r>
  <r>
    <x v="112"/>
    <s v="Nuevo Manantial 1 - 60 kV Energia Activa Saliente"/>
    <x v="18"/>
    <n v="7.9432999999999998"/>
  </r>
  <r>
    <x v="113"/>
    <s v="Nuevo Manantial 2 - Energia Activa Entrante  "/>
    <x v="18"/>
    <n v="1.0999999999999999E-2"/>
  </r>
  <r>
    <x v="114"/>
    <s v="Nuevo Manantial 2 -  Energia Activa Saliente"/>
    <x v="18"/>
    <n v="22.207000000000001"/>
  </r>
  <r>
    <x v="115"/>
    <s v="Alur-G01 30 kV, Energía Activa Entrante al Medidor"/>
    <x v="18"/>
    <n v="4.7670000000000003"/>
  </r>
  <r>
    <x v="116"/>
    <s v="Alur-G01 30 kV, Energía Activa Saliente del Medidor"/>
    <x v="18"/>
    <n v="51.667000000000002"/>
  </r>
  <r>
    <x v="117"/>
    <s v="BIO G01 30 kV Energia Activa Entrante al medidor"/>
    <x v="18"/>
    <n v="4.3117999999999999"/>
  </r>
  <r>
    <x v="118"/>
    <s v="BIO G01 30 kV Energia Activa Saliente del medidor"/>
    <x v="18"/>
    <n v="0"/>
  </r>
  <r>
    <x v="119"/>
    <s v="G01 Energia Activa Entrante"/>
    <x v="18"/>
    <n v="3.0000000000000001E-3"/>
  </r>
  <r>
    <x v="120"/>
    <s v="G01 Energia Activa Saliente"/>
    <x v="18"/>
    <n v="14.997"/>
  </r>
  <r>
    <x v="121"/>
    <s v="Energia Activa Entrante"/>
    <x v="18"/>
    <n v="0.28199999999999997"/>
  </r>
  <r>
    <x v="122"/>
    <s v="Energia Activa Saliente"/>
    <x v="18"/>
    <n v="0"/>
  </r>
  <r>
    <x v="123"/>
    <s v="Sierra de los Caracoles 1 - 30 kV Energia Activa Entrante"/>
    <x v="18"/>
    <n v="0"/>
  </r>
  <r>
    <x v="124"/>
    <s v="Sierra de los Caracoles 1 - 30 kV Energia Activa Saliente"/>
    <x v="18"/>
    <n v="84.485799999999998"/>
  </r>
  <r>
    <x v="125"/>
    <s v="Sierra de los Caracoles 2 - 30 kV Energía Activa Entrante"/>
    <x v="18"/>
    <n v="4.3200000000000002E-2"/>
  </r>
  <r>
    <x v="126"/>
    <s v="Sierra de los Caracoles 2 - 30 kV Energía Activa Saliente"/>
    <x v="18"/>
    <n v="67.821200000000005"/>
  </r>
  <r>
    <x v="127"/>
    <s v="ENG G01 30 kV Energia Activa Entrante al medidor"/>
    <x v="18"/>
    <n v="3.0000000000000001E-3"/>
  </r>
  <r>
    <x v="128"/>
    <s v="ENG G01 30 kV Energia Activa Saliente del medidor"/>
    <x v="18"/>
    <n v="27.48"/>
  </r>
  <r>
    <x v="129"/>
    <s v="FEN G01 30 kV Energia Activa Entrante al medidor"/>
    <x v="18"/>
    <n v="0"/>
  </r>
  <r>
    <x v="130"/>
    <s v="FEN G01 30 kV Energia Activa Saliente del medidor"/>
    <x v="18"/>
    <n v="139.447"/>
  </r>
  <r>
    <x v="131"/>
    <s v="GAL G01 30 kV Energía Activa Entrante al medidor"/>
    <x v="18"/>
    <n v="0"/>
  </r>
  <r>
    <x v="132"/>
    <s v="GAL G01 30 kV Energía Activa Saliente del medidor"/>
    <x v="18"/>
    <n v="242.11799999999999"/>
  </r>
  <r>
    <x v="133"/>
    <s v="KEN G01 30 kV Energía Activa Entrante al medidor"/>
    <x v="18"/>
    <n v="0"/>
  </r>
  <r>
    <x v="134"/>
    <s v="KEN G01 30 kV Energía Activa Saliente del medidor"/>
    <x v="18"/>
    <n v="183.84100000000001"/>
  </r>
  <r>
    <x v="135"/>
    <s v="Energia activa entrante"/>
    <x v="18"/>
    <n v="0.34699999999999998"/>
  </r>
  <r>
    <x v="136"/>
    <s v="Energia activa saliente"/>
    <x v="18"/>
    <n v="0"/>
  </r>
  <r>
    <x v="137"/>
    <s v="G01 Energia Activa Entrante"/>
    <x v="18"/>
    <n v="0"/>
  </r>
  <r>
    <x v="138"/>
    <s v="G01 Energia Activa Saliente"/>
    <x v="18"/>
    <n v="171.494"/>
  </r>
  <r>
    <x v="139"/>
    <s v="G01 Energia Activa Entrante"/>
    <x v="18"/>
    <n v="0"/>
  </r>
  <r>
    <x v="140"/>
    <s v="G01 Energia Activa Saliente"/>
    <x v="18"/>
    <n v="119.02800000000001"/>
  </r>
  <r>
    <x v="141"/>
    <s v="Weyerhaeuser-G01 30 kV ,Energía Activa Entrante al medidor"/>
    <x v="18"/>
    <n v="7.0000000000000001E-3"/>
  </r>
  <r>
    <x v="142"/>
    <s v="Weyerhaeuser-G01 30 kV ,Energía Activa Saliente del medidor"/>
    <x v="18"/>
    <n v="54.307000000000002"/>
  </r>
  <r>
    <x v="143"/>
    <s v="PON G01 30 kV Energía Activa Entrante al medidor"/>
    <x v="18"/>
    <n v="0"/>
  </r>
  <r>
    <x v="144"/>
    <s v="PON G01 30 kV Energía Activa Saliente del medidor"/>
    <x v="18"/>
    <n v="89.272000000000006"/>
  </r>
  <r>
    <x v="146"/>
    <s v="Energia Activa Saliente"/>
    <x v="18"/>
    <n v="0"/>
  </r>
  <r>
    <x v="147"/>
    <s v="G01 Energia Activa Entrante"/>
    <x v="18"/>
    <n v="0"/>
  </r>
  <r>
    <x v="148"/>
    <s v="G01 Energia Activa Saliente"/>
    <x v="18"/>
    <n v="98.519000000000005"/>
  </r>
  <r>
    <x v="149"/>
    <s v="Agroland-G01 15 kV, Energia Activa Entrante al medidor"/>
    <x v="18"/>
    <n v="1.5449999999999999"/>
  </r>
  <r>
    <x v="150"/>
    <s v="Agroland-G01 15 kV, Energia Activa Saliente del medidor"/>
    <x v="18"/>
    <n v="0.26600000000000001"/>
  </r>
  <r>
    <x v="151"/>
    <s v="G01 Energía Activa Entrante al medidor"/>
    <x v="18"/>
    <n v="0"/>
  </r>
  <r>
    <x v="152"/>
    <s v="G01 Energía Activa Saliente del medidor"/>
    <x v="18"/>
    <n v="6.1369999999999996"/>
  </r>
  <r>
    <x v="153"/>
    <s v="Energia Activa Saliente"/>
    <x v="18"/>
    <n v="2.2559999999999998"/>
  </r>
  <r>
    <x v="154"/>
    <s v="TR1 150 kV ENERGIA ACTIVA ENTRANTE AL MEDIDOR"/>
    <x v="18"/>
    <n v="0"/>
  </r>
  <r>
    <x v="155"/>
    <s v="TR1 150 kV ENERGIA ACTIVA SALIENTE DEL MEDIDOR"/>
    <x v="18"/>
    <n v="6.5002000000000004"/>
  </r>
  <r>
    <x v="156"/>
    <s v="TR2 230 kV ENERGIA ACTIVA ENTRANTE AL MEDIDOR"/>
    <x v="18"/>
    <n v="0"/>
  </r>
  <r>
    <x v="157"/>
    <s v="TR2 230 kV ENERGIA ACTIVA SALIENTE DEL MEDIDOR"/>
    <x v="18"/>
    <n v="0"/>
  </r>
  <r>
    <x v="0"/>
    <s v="TR1 132 kV ENERGIA ACTIVA ENTRANTE"/>
    <x v="19"/>
    <n v="0"/>
  </r>
  <r>
    <x v="1"/>
    <s v="TR1 132 kV ENERGIA ACTIVA SALIENTE"/>
    <x v="19"/>
    <n v="1385.6436000000001"/>
  </r>
  <r>
    <x v="2"/>
    <s v="CE5 TR2 132 kV ENERGIA ACTIVA ENTRANTE"/>
    <x v="19"/>
    <n v="0"/>
  </r>
  <r>
    <x v="3"/>
    <s v="CE5 TR2 132 kV ENERGIA ACTIVA SALIENTE"/>
    <x v="19"/>
    <n v="1433.1796999999999"/>
  </r>
  <r>
    <x v="4"/>
    <s v="CE5 BE5 500 kV Energia Activa Entrante"/>
    <x v="19"/>
    <n v="0"/>
  </r>
  <r>
    <x v="5"/>
    <s v="CE5 BE5 500 kV Energia Activa Saliente"/>
    <x v="19"/>
    <n v="16801.876799999998"/>
  </r>
  <r>
    <x v="6"/>
    <s v="CE5 500 kV ENERGIA ACTIVA ENTRANTE"/>
    <x v="19"/>
    <n v="0"/>
  </r>
  <r>
    <x v="7"/>
    <s v="CE5 500 kV ENERGIA ACTIVA SALIENTE"/>
    <x v="19"/>
    <n v="18473.625"/>
  </r>
  <r>
    <x v="8"/>
    <s v="CE5 MR5 500 kV Energia Activa Entrante"/>
    <x v="19"/>
    <n v="13578.974700000001"/>
  </r>
  <r>
    <x v="9"/>
    <s v="CE5 MR5 500 kV Energia Activa Saliente"/>
    <x v="19"/>
    <n v="0"/>
  </r>
  <r>
    <x v="10"/>
    <s v="G01  15 Kv  ENERGIA ACTIVA ENTRANTE AL MEDIDOR"/>
    <x v="19"/>
    <n v="0"/>
  </r>
  <r>
    <x v="11"/>
    <s v="G01  15 Kv  ENERGIA ACTIVA SALIENTE DEL MEDIDOR"/>
    <x v="19"/>
    <n v="2625.1316999999999"/>
  </r>
  <r>
    <x v="12"/>
    <s v="G02  15 Kv  ENERGIA ACTIVA ENTRANTE AL MEDIDOR"/>
    <x v="19"/>
    <n v="0"/>
  </r>
  <r>
    <x v="13"/>
    <s v="G02  15 Kv  ENERGIA ACTIVA SALIENTE DEL MEDIDOR"/>
    <x v="19"/>
    <n v="2625.0183000000002"/>
  </r>
  <r>
    <x v="14"/>
    <s v="G03  15 Kv  ENERGIA ACTIVA ENTRANTE AL MEDIDOR"/>
    <x v="19"/>
    <n v="0"/>
  </r>
  <r>
    <x v="15"/>
    <s v="G03  15 Kv  ENERGIA ACTIVA SALIENTE DEL MEDIDOR"/>
    <x v="19"/>
    <n v="2640.4875000000002"/>
  </r>
  <r>
    <x v="16"/>
    <s v="TR2 500 kV ENERGIA ACTIVA ENTRANTE AL MEDIDOR"/>
    <x v="19"/>
    <n v="0"/>
  </r>
  <r>
    <x v="17"/>
    <s v="TR2 500 kV ENERGIA ACTIVA SALIENTE DEL MEDIDOR"/>
    <x v="19"/>
    <n v="1746.3492000000001"/>
  </r>
  <r>
    <x v="18"/>
    <s v="TR1 132 kV ENERGIA ACTIVA ENTRANTE AL MEDIDOR"/>
    <x v="19"/>
    <n v="0"/>
  </r>
  <r>
    <x v="19"/>
    <s v="TR1 132 kV ENERGIA ACTIVA SALIENTE DEL MEDIDOR"/>
    <x v="19"/>
    <n v="1707.5124000000001"/>
  </r>
  <r>
    <x v="20"/>
    <s v="SA5 500 kV ENERGIA ACTIVA ENTRANTE AL MEDIDOR"/>
    <x v="19"/>
    <n v="11426.875"/>
  </r>
  <r>
    <x v="21"/>
    <s v="SA5 500 kV ENERGIA ACTIVA SALIENTE DEL MEDIDOR"/>
    <x v="19"/>
    <n v="0"/>
  </r>
  <r>
    <x v="22"/>
    <s v="SA5 500 kV ENERGIA ACTIVA ENTRANTE AL MEDIDOR"/>
    <x v="19"/>
    <n v="0"/>
  </r>
  <r>
    <x v="23"/>
    <s v="SA5 500 kV ENERGIA ACTIVA SALIENTE DEL MEDIDOR"/>
    <x v="19"/>
    <n v="14030.125"/>
  </r>
  <r>
    <x v="24"/>
    <s v="TR1 150 kV ENERGIA ACTIVA ENTRANTE AL MEDIDOR"/>
    <x v="19"/>
    <n v="0"/>
  </r>
  <r>
    <x v="25"/>
    <s v="TR1 150 kV ENERGIA ACTIVA SALIENTE DEL MEDIDOR"/>
    <x v="19"/>
    <n v="680.94749999999999"/>
  </r>
  <r>
    <x v="26"/>
    <s v="SJ5 500 kV ENERGIA ACTIVA ENTRANTE AL MEDIDOR"/>
    <x v="19"/>
    <n v="0"/>
  </r>
  <r>
    <x v="27"/>
    <s v="SJ5 500 kV ENERGIA ACTIVA SALIENTE DEL MEDIDOR"/>
    <x v="19"/>
    <n v="3997.5"/>
  </r>
  <r>
    <x v="28"/>
    <s v="SJ5 500 kV ENERGIA ACTIVA ENTRANTE AL MEDIDOR"/>
    <x v="19"/>
    <n v="0"/>
  </r>
  <r>
    <x v="29"/>
    <s v="SJ5 500 kV ENERGIA ACTIVA SALIENTE DEL MEDIDOR"/>
    <x v="19"/>
    <n v="3814.4375"/>
  </r>
  <r>
    <x v="30"/>
    <s v="TR1 150 kV ENERGIA ACTIVA ENTRANTE AL MEDIDOR"/>
    <x v="19"/>
    <n v="0"/>
  </r>
  <r>
    <x v="31"/>
    <s v="TR1 150 kV ENERGIA ACTIVA SALIENTE DEL MEDIDOR"/>
    <x v="19"/>
    <n v="1543.89"/>
  </r>
  <r>
    <x v="32"/>
    <s v="G01 Energia Activa Entrante"/>
    <x v="19"/>
    <n v="5.1999999999999998E-2"/>
  </r>
  <r>
    <x v="33"/>
    <s v="G01 Energia Activa Saliente"/>
    <x v="19"/>
    <n v="3.0049999999999999"/>
  </r>
  <r>
    <x v="34"/>
    <s v="UPM TR1 150 kV Energia Activa Entrante al medidor"/>
    <x v="19"/>
    <n v="219.96960000000001"/>
  </r>
  <r>
    <x v="35"/>
    <s v="UPM TR1 150 kV Energia Activa Saliente del medidor"/>
    <x v="19"/>
    <n v="0"/>
  </r>
  <r>
    <x v="36"/>
    <s v="G01 150 kV ENERGIA ACTIVA ENTRANTE AL MEDIDOR"/>
    <x v="19"/>
    <n v="0"/>
  </r>
  <r>
    <x v="37"/>
    <s v="G01 150 kV ENERGIA ACTIVA SALIENTE DEL MEDIDOR"/>
    <x v="19"/>
    <n v="571.36680000000001"/>
  </r>
  <r>
    <x v="38"/>
    <s v="G02 150 kV ENERGIA ACTIVA ENTRANTE AL MEDIDOR"/>
    <x v="19"/>
    <n v="0"/>
  </r>
  <r>
    <x v="39"/>
    <s v="G02 150 kV ENERGIA ACTIVA SALIENTE DEL MEDIDOR"/>
    <x v="19"/>
    <n v="714.67560000000003"/>
  </r>
  <r>
    <x v="40"/>
    <s v="G03 150 kV ENERGIA ACTIVA ENTRANTE AL MEDIDOR"/>
    <x v="19"/>
    <n v="0"/>
  </r>
  <r>
    <x v="41"/>
    <s v="G03 150 kV ENERGIA ACTIVA SALIENTE DEL MEDIDOR"/>
    <x v="19"/>
    <n v="716.35599999999999"/>
  </r>
  <r>
    <x v="42"/>
    <s v="G05  150 Kv  ENERGIA ACTIVA ENTRANTE AL MEDIDOR"/>
    <x v="19"/>
    <n v="0"/>
  </r>
  <r>
    <x v="43"/>
    <s v="G05  150 Kv  ENERGIA ACTIVA SALIENTE DEL MEDIDOR"/>
    <x v="19"/>
    <n v="0"/>
  </r>
  <r>
    <x v="44"/>
    <s v="G06  150 Kv  ENERGIA ACTIVA ENTRANTE AL MEDIDOR"/>
    <x v="19"/>
    <n v="0"/>
  </r>
  <r>
    <x v="45"/>
    <s v="G06  150 Kv  ENERGIA ACTIVA SALIENTE DEL MEDIDOR"/>
    <x v="19"/>
    <n v="0"/>
  </r>
  <r>
    <x v="46"/>
    <s v="G07 150 kV Energia Activa Entrante al medidor"/>
    <x v="19"/>
    <n v="0.10199999999999999"/>
  </r>
  <r>
    <x v="47"/>
    <s v="G07 150 kV Energia Activa Saliente del medidor"/>
    <x v="19"/>
    <n v="0"/>
  </r>
  <r>
    <x v="48"/>
    <s v="G03  30 Kv  ENERGIA ACTIVA ENTRANTE AL MEDIDOR"/>
    <x v="19"/>
    <n v="0"/>
  </r>
  <r>
    <x v="49"/>
    <s v="G03  30 Kv  ENERGIA ACTIVA SALIENTE DEL MEDIDOR"/>
    <x v="19"/>
    <n v="0"/>
  </r>
  <r>
    <x v="50"/>
    <s v="G04  30 Kv  ENERGIA ACTIVA ENTRANTE AL MEDIDOR"/>
    <x v="19"/>
    <n v="3.7755000000000001"/>
  </r>
  <r>
    <x v="51"/>
    <s v="G04  30 Kv  ENERGIA ACTIVA SALIENTE DEL MEDIDOR"/>
    <x v="19"/>
    <n v="0"/>
  </r>
  <r>
    <x v="52"/>
    <s v="G01 150 kV ENERGIA ACTIVA ENTRANTE AL MEDIDOR"/>
    <x v="19"/>
    <n v="0"/>
  </r>
  <r>
    <x v="53"/>
    <s v="G01 150 kV ENERGIA ACTIVA SALIENTE DEL MEDIDOR"/>
    <x v="19"/>
    <n v="817.61400000000003"/>
  </r>
  <r>
    <x v="54"/>
    <s v="G02 150 kV ENERGIA ACTIVA ENTRANTE AL MEDIDOR"/>
    <x v="19"/>
    <n v="0"/>
  </r>
  <r>
    <x v="55"/>
    <s v="G02 150 kV ENERGIA ACTIVA SALIENTE DEL MEDIDOR"/>
    <x v="19"/>
    <n v="818.74800000000005"/>
  </r>
  <r>
    <x v="56"/>
    <s v="G03 150 kV ENERGIA ACTIVA ENTRANTE AL MEDIDOR"/>
    <x v="19"/>
    <n v="0"/>
  </r>
  <r>
    <x v="57"/>
    <s v="G03 150 kV ENERGIA ACTIVA SALIENTE DEL MEDIDOR"/>
    <x v="19"/>
    <n v="0"/>
  </r>
  <r>
    <x v="58"/>
    <s v="G04 150 kV ENERGIA ACTIVA ENTRANTE AL MEDIDOR"/>
    <x v="19"/>
    <n v="0"/>
  </r>
  <r>
    <x v="59"/>
    <s v="G04 150 kV ENERGIA ACTIVA SALIENTE DEL MEDIDOR"/>
    <x v="19"/>
    <n v="804.33"/>
  </r>
  <r>
    <x v="60"/>
    <s v="G01  150 Kv  ENERGIA ACTIVA ENTRANTE AL MEDIDOR"/>
    <x v="19"/>
    <n v="0"/>
  </r>
  <r>
    <x v="61"/>
    <s v="G01  150 Kv  ENERGIA ACTIVA SALIENTE DEL MEDIDOR"/>
    <x v="19"/>
    <n v="0"/>
  </r>
  <r>
    <x v="62"/>
    <s v="G02  150 Kv  ENERGIA ACTIVA ENTRANTE AL MEDIDOR"/>
    <x v="19"/>
    <n v="2.3490000000000002"/>
  </r>
  <r>
    <x v="63"/>
    <s v="G02  150 Kv  ENERGIA ACTIVA SALIENTE DEL MEDIDOR"/>
    <x v="19"/>
    <n v="0"/>
  </r>
  <r>
    <x v="64"/>
    <s v="CTR G03 150 kV Energía Activa Entrante al medidor"/>
    <x v="19"/>
    <n v="1.49"/>
  </r>
  <r>
    <x v="65"/>
    <s v="CTR G03 150 kV Energía Activa Saliente del medidor"/>
    <x v="19"/>
    <n v="255.48500000000001"/>
  </r>
  <r>
    <x v="66"/>
    <s v="G01 Energía Activa Entrante al medidor"/>
    <x v="19"/>
    <n v="1.1279999999999999"/>
  </r>
  <r>
    <x v="67"/>
    <s v="G01 Energía Activa Saliente del medidor"/>
    <x v="19"/>
    <n v="224.489"/>
  </r>
  <r>
    <x v="68"/>
    <s v="G01 Energía Activa Entrante al medidor"/>
    <x v="19"/>
    <n v="0"/>
  </r>
  <r>
    <x v="69"/>
    <s v="G01 Energía Activa Saliente del medidor"/>
    <x v="19"/>
    <n v="274.68"/>
  </r>
  <r>
    <x v="70"/>
    <s v="G01 Energía Activa Entrante al medidor"/>
    <x v="19"/>
    <n v="2.4"/>
  </r>
  <r>
    <x v="71"/>
    <s v="G01 Energía Activa Saliente del medidor"/>
    <x v="19"/>
    <n v="216.9"/>
  </r>
  <r>
    <x v="72"/>
    <s v="G01 30 kV ENERGIA ACTIVA ENTRANTE AL MEDIDOR"/>
    <x v="19"/>
    <n v="0"/>
  </r>
  <r>
    <x v="73"/>
    <s v="G01 30 kV ENERGIA ACTIVA SALIENTE DEL MEDIDOR"/>
    <x v="19"/>
    <n v="0"/>
  </r>
  <r>
    <x v="74"/>
    <s v="Montevideo A Motores G01 Energia Activa Entrante"/>
    <x v="19"/>
    <n v="0.748"/>
  </r>
  <r>
    <x v="75"/>
    <s v="Montevideo A Motores G01 Energia Activa Saliente"/>
    <x v="19"/>
    <n v="0"/>
  </r>
  <r>
    <x v="76"/>
    <s v="Montevideo A Motores G02 Energia Activa Entrante"/>
    <x v="19"/>
    <n v="7.6999999999999999E-2"/>
  </r>
  <r>
    <x v="77"/>
    <s v="Montevideo A Motores G02 Energia Activa Saliente"/>
    <x v="19"/>
    <n v="0"/>
  </r>
  <r>
    <x v="78"/>
    <s v="Montevideo B Motores G01 6.3 kV Energia Activa Entrante"/>
    <x v="19"/>
    <n v="0.377"/>
  </r>
  <r>
    <x v="79"/>
    <s v="Montevideo B Motores G01 6.3 kV Energia Activa Saliente"/>
    <x v="19"/>
    <n v="0"/>
  </r>
  <r>
    <x v="80"/>
    <s v="Montevideo B Motores G02 6.3 kV Energia Activa Entrante"/>
    <x v="19"/>
    <n v="0.124"/>
  </r>
  <r>
    <x v="81"/>
    <s v="Montevideo B Motores G02 6.3 kV Energia Activa Saliente"/>
    <x v="19"/>
    <n v="0"/>
  </r>
  <r>
    <x v="82"/>
    <s v="Punta Pereira G01 Energia Activa Entrante"/>
    <x v="19"/>
    <n v="0"/>
  </r>
  <r>
    <x v="83"/>
    <s v="Punta Pereira G01 Energia Activa Saliente"/>
    <x v="19"/>
    <n v="1191.2002"/>
  </r>
  <r>
    <x v="84"/>
    <s v="Palmatir G01 Energia Activa Entrante"/>
    <x v="19"/>
    <n v="1.2889999999999999"/>
  </r>
  <r>
    <x v="85"/>
    <s v="Palmatir G01 Energia Activa Saliente"/>
    <x v="19"/>
    <n v="144.614"/>
  </r>
  <r>
    <x v="86"/>
    <s v="PAY 150 kV ENERGIA ACTIVA ENTRANTE AL MEDIDOR"/>
    <x v="19"/>
    <n v="0"/>
  </r>
  <r>
    <x v="87"/>
    <s v="PAY 150 kV ENERGIA ACTIVA SALIENTE DEL MEDIDOR"/>
    <x v="19"/>
    <n v="0"/>
  </r>
  <r>
    <x v="88"/>
    <s v="G01 Energía Activa Entrante al medidor"/>
    <x v="19"/>
    <n v="0.10299999999999999"/>
  </r>
  <r>
    <x v="89"/>
    <s v="G01 Energía Activa Saliente del medidor"/>
    <x v="19"/>
    <n v="242.83600000000001"/>
  </r>
  <r>
    <x v="90"/>
    <s v="G01 150 kV ENERGIA ACTIVA ENTRANTE AL MEDIDOR"/>
    <x v="19"/>
    <n v="0"/>
  </r>
  <r>
    <x v="91"/>
    <s v="G01 150 kV ENERGIA ACTIVA SALIENTE DEL MEDIDOR P"/>
    <x v="19"/>
    <n v="0"/>
  </r>
  <r>
    <x v="92"/>
    <s v="G02 150 kV ENERGIA ACTIVA ENTRANTE AL MEDIDOR"/>
    <x v="19"/>
    <n v="1.2200000000000001E-2"/>
  </r>
  <r>
    <x v="93"/>
    <s v="G02 150 kV ENERGIA ACTIVA SALIENTE DEL MEDIDOR"/>
    <x v="19"/>
    <n v="0"/>
  </r>
  <r>
    <x v="94"/>
    <s v="G03 150 kV ENERGIA ACTIVA ENTRANTE AL MEDIDOR"/>
    <x v="19"/>
    <n v="0"/>
  </r>
  <r>
    <x v="95"/>
    <s v="G03 150 kV ENERGIA ACTIVA SALIENTE DEL MEDIDOR"/>
    <x v="19"/>
    <n v="0"/>
  </r>
  <r>
    <x v="96"/>
    <s v="G04 150 kV ENERGIA ACTIVA ENTRANTE AL MEDIDOR"/>
    <x v="19"/>
    <n v="1.4219999999999999"/>
  </r>
  <r>
    <x v="97"/>
    <s v="G04 150 kV ENERGIA ACTIVA SALIENTE DEL MEDIDOR"/>
    <x v="19"/>
    <n v="0"/>
  </r>
  <r>
    <x v="98"/>
    <s v="G05 150 kV ENERGIA ACTIVA ENTRANTE AL MEDIDOR"/>
    <x v="19"/>
    <n v="2.3313999999999999"/>
  </r>
  <r>
    <x v="99"/>
    <s v="G05 150 kV ENERGIA ACTIVA SALIENTE DEL MEDIDOR"/>
    <x v="19"/>
    <n v="0"/>
  </r>
  <r>
    <x v="100"/>
    <s v="G06 150 kV ENERGIA ACTIVA ENTRANTE AL MEDIDOR"/>
    <x v="19"/>
    <n v="0"/>
  </r>
  <r>
    <x v="101"/>
    <s v="G06 150 kV ENERGIA ACTIVA SALIENTE DEL MEDIDOR"/>
    <x v="19"/>
    <n v="0"/>
  </r>
  <r>
    <x v="102"/>
    <s v="PTI G07 150 kV Energia Activa Entrante al medidor"/>
    <x v="19"/>
    <n v="1.835"/>
  </r>
  <r>
    <x v="103"/>
    <s v="PTI G07 150 kV Energia Activa Saliente del medidor"/>
    <x v="19"/>
    <n v="0"/>
  </r>
  <r>
    <x v="104"/>
    <s v="PTI G08 150 kV Energía Activa Entrante al medidor"/>
    <x v="19"/>
    <n v="0"/>
  </r>
  <r>
    <x v="105"/>
    <s v="PTI G08 150 kV Energía Activa Saliente del medidor"/>
    <x v="19"/>
    <n v="0"/>
  </r>
  <r>
    <x v="106"/>
    <s v="PTI G09 150 kV Energía Activa Entrante al medidor"/>
    <x v="19"/>
    <n v="0"/>
  </r>
  <r>
    <x v="107"/>
    <s v="PTI G09 150 kV Energía Activa Saliente del medidor"/>
    <x v="19"/>
    <n v="0"/>
  </r>
  <r>
    <x v="108"/>
    <s v="CRL RADIAL ENERGIA ACTIVA SALIENTE DEL MEDIDOR"/>
    <x v="19"/>
    <n v="2.129"/>
  </r>
  <r>
    <x v="109"/>
    <s v="G01 Energía Activa Entrante al medidor"/>
    <x v="19"/>
    <n v="0.02"/>
  </r>
  <r>
    <x v="110"/>
    <s v="G01 Energía Activa Saliente del medidor"/>
    <x v="19"/>
    <n v="224.46"/>
  </r>
  <r>
    <x v="111"/>
    <s v="Nuevo Manantial 1 - 60 kV Energia Activa Entrante"/>
    <x v="19"/>
    <n v="0.26469999999999999"/>
  </r>
  <r>
    <x v="112"/>
    <s v="Nuevo Manantial 1 - 60 kV Energia Activa Saliente"/>
    <x v="19"/>
    <n v="2.484"/>
  </r>
  <r>
    <x v="113"/>
    <s v="Nuevo Manantial 2 - Energia Activa Entrante  "/>
    <x v="19"/>
    <n v="2.8000000000000001E-2"/>
  </r>
  <r>
    <x v="114"/>
    <s v="Nuevo Manantial 2 -  Energia Activa Saliente"/>
    <x v="19"/>
    <n v="6.6779999999999999"/>
  </r>
  <r>
    <x v="115"/>
    <s v="Alur-G01 30 kV, Energía Activa Entrante al Medidor"/>
    <x v="19"/>
    <n v="0"/>
  </r>
  <r>
    <x v="116"/>
    <s v="Alur-G01 30 kV, Energía Activa Saliente del Medidor"/>
    <x v="19"/>
    <n v="65.948999999999998"/>
  </r>
  <r>
    <x v="117"/>
    <s v="BIO G01 30 kV Energia Activa Entrante al medidor"/>
    <x v="19"/>
    <n v="5.7725999999999997"/>
  </r>
  <r>
    <x v="118"/>
    <s v="BIO G01 30 kV Energia Activa Saliente del medidor"/>
    <x v="19"/>
    <n v="0"/>
  </r>
  <r>
    <x v="119"/>
    <s v="G01 Energia Activa Entrante"/>
    <x v="19"/>
    <n v="8.0719999999999992"/>
  </r>
  <r>
    <x v="120"/>
    <s v="G01 Energia Activa Saliente"/>
    <x v="19"/>
    <n v="1.2270000000000001"/>
  </r>
  <r>
    <x v="121"/>
    <s v="Energia Activa Entrante"/>
    <x v="19"/>
    <n v="0.70899999999999996"/>
  </r>
  <r>
    <x v="122"/>
    <s v="Energia Activa Saliente"/>
    <x v="19"/>
    <n v="0"/>
  </r>
  <r>
    <x v="123"/>
    <s v="Sierra de los Caracoles 1 - 30 kV Energia Activa Entrante"/>
    <x v="19"/>
    <n v="7.2999999999999995E-2"/>
  </r>
  <r>
    <x v="124"/>
    <s v="Sierra de los Caracoles 1 - 30 kV Energia Activa Saliente"/>
    <x v="19"/>
    <n v="44.344799999999999"/>
  </r>
  <r>
    <x v="125"/>
    <s v="Sierra de los Caracoles 2 - 30 kV Energía Activa Entrante"/>
    <x v="19"/>
    <n v="0.1106"/>
  </r>
  <r>
    <x v="126"/>
    <s v="Sierra de los Caracoles 2 - 30 kV Energía Activa Saliente"/>
    <x v="19"/>
    <n v="37.416600000000003"/>
  </r>
  <r>
    <x v="127"/>
    <s v="ENG G01 30 kV Energia Activa Entrante al medidor"/>
    <x v="19"/>
    <n v="5.53"/>
  </r>
  <r>
    <x v="128"/>
    <s v="ENG G01 30 kV Energia Activa Saliente del medidor"/>
    <x v="19"/>
    <n v="10.294"/>
  </r>
  <r>
    <x v="129"/>
    <s v="FEN G01 30 kV Energia Activa Entrante al medidor"/>
    <x v="19"/>
    <n v="0"/>
  </r>
  <r>
    <x v="130"/>
    <s v="FEN G01 30 kV Energia Activa Saliente del medidor"/>
    <x v="19"/>
    <n v="176.09"/>
  </r>
  <r>
    <x v="131"/>
    <s v="GAL G01 30 kV Energía Activa Entrante al medidor"/>
    <x v="19"/>
    <n v="0"/>
  </r>
  <r>
    <x v="132"/>
    <s v="GAL G01 30 kV Energía Activa Saliente del medidor"/>
    <x v="19"/>
    <n v="236.023"/>
  </r>
  <r>
    <x v="133"/>
    <s v="KEN G01 30 kV Energía Activa Entrante al medidor"/>
    <x v="19"/>
    <n v="4.0000000000000001E-3"/>
  </r>
  <r>
    <x v="134"/>
    <s v="KEN G01 30 kV Energía Activa Saliente del medidor"/>
    <x v="19"/>
    <n v="85.241"/>
  </r>
  <r>
    <x v="135"/>
    <s v="Energia activa entrante"/>
    <x v="19"/>
    <n v="0.34200000000000003"/>
  </r>
  <r>
    <x v="136"/>
    <s v="Energia activa saliente"/>
    <x v="19"/>
    <n v="0"/>
  </r>
  <r>
    <x v="137"/>
    <s v="G01 Energia Activa Entrante"/>
    <x v="19"/>
    <n v="0.58199999999999996"/>
  </r>
  <r>
    <x v="138"/>
    <s v="G01 Energia Activa Saliente"/>
    <x v="19"/>
    <n v="88.475999999999999"/>
  </r>
  <r>
    <x v="139"/>
    <s v="G01 Energia Activa Entrante"/>
    <x v="19"/>
    <n v="0.63700000000000001"/>
  </r>
  <r>
    <x v="140"/>
    <s v="G01 Energia Activa Saliente"/>
    <x v="19"/>
    <n v="41.423999999999999"/>
  </r>
  <r>
    <x v="141"/>
    <s v="Weyerhaeuser-G01 30 kV ,Energía Activa Entrante al medidor"/>
    <x v="19"/>
    <n v="0.36599999999999999"/>
  </r>
  <r>
    <x v="142"/>
    <s v="Weyerhaeuser-G01 30 kV ,Energía Activa Saliente del medidor"/>
    <x v="19"/>
    <n v="36.020000000000003"/>
  </r>
  <r>
    <x v="143"/>
    <s v="PON G01 30 kV Energía Activa Entrante al medidor"/>
    <x v="19"/>
    <n v="0"/>
  </r>
  <r>
    <x v="144"/>
    <s v="PON G01 30 kV Energía Activa Saliente del medidor"/>
    <x v="19"/>
    <n v="105.372"/>
  </r>
  <r>
    <x v="146"/>
    <s v="Energia Activa Saliente"/>
    <x v="19"/>
    <n v="0"/>
  </r>
  <r>
    <x v="147"/>
    <s v="G01 Energia Activa Entrante"/>
    <x v="19"/>
    <n v="6.9000000000000006E-2"/>
  </r>
  <r>
    <x v="148"/>
    <s v="G01 Energia Activa Saliente"/>
    <x v="19"/>
    <n v="38.890999999999998"/>
  </r>
  <r>
    <x v="149"/>
    <s v="Agroland-G01 15 kV, Energia Activa Entrante al medidor"/>
    <x v="19"/>
    <n v="5.0209999999999999"/>
  </r>
  <r>
    <x v="150"/>
    <s v="Agroland-G01 15 kV, Energia Activa Saliente del medidor"/>
    <x v="19"/>
    <n v="0"/>
  </r>
  <r>
    <x v="151"/>
    <s v="G01 Energía Activa Entrante al medidor"/>
    <x v="19"/>
    <n v="0"/>
  </r>
  <r>
    <x v="152"/>
    <s v="G01 Energía Activa Saliente del medidor"/>
    <x v="19"/>
    <n v="5.76"/>
  </r>
  <r>
    <x v="153"/>
    <s v="Energia Activa Saliente"/>
    <x v="19"/>
    <n v="2.9340000000000002"/>
  </r>
  <r>
    <x v="154"/>
    <s v="TR1 150 kV ENERGIA ACTIVA ENTRANTE AL MEDIDOR"/>
    <x v="19"/>
    <n v="0"/>
  </r>
  <r>
    <x v="155"/>
    <s v="TR1 150 kV ENERGIA ACTIVA SALIENTE DEL MEDIDOR"/>
    <x v="19"/>
    <n v="5.64"/>
  </r>
  <r>
    <x v="156"/>
    <s v="TR2 230 kV ENERGIA ACTIVA ENTRANTE AL MEDIDOR"/>
    <x v="19"/>
    <n v="0"/>
  </r>
  <r>
    <x v="157"/>
    <s v="TR2 230 kV ENERGIA ACTIVA SALIENTE DEL MEDIDOR"/>
    <x v="19"/>
    <n v="0"/>
  </r>
  <r>
    <x v="0"/>
    <s v="TR1 132 kV ENERGIA ACTIVA ENTRANTE"/>
    <x v="20"/>
    <n v="0"/>
  </r>
  <r>
    <x v="1"/>
    <s v="TR1 132 kV ENERGIA ACTIVA SALIENTE"/>
    <x v="20"/>
    <n v="1567.4603999999999"/>
  </r>
  <r>
    <x v="2"/>
    <s v="CE5 TR2 132 kV ENERGIA ACTIVA ENTRANTE"/>
    <x v="20"/>
    <n v="0"/>
  </r>
  <r>
    <x v="3"/>
    <s v="CE5 TR2 132 kV ENERGIA ACTIVA SALIENTE"/>
    <x v="20"/>
    <n v="1617.0522000000001"/>
  </r>
  <r>
    <x v="4"/>
    <s v="CE5 BE5 500 kV Energia Activa Entrante"/>
    <x v="20"/>
    <n v="0"/>
  </r>
  <r>
    <x v="5"/>
    <s v="CE5 BE5 500 kV Energia Activa Saliente"/>
    <x v="20"/>
    <n v="15848.0414"/>
  </r>
  <r>
    <x v="6"/>
    <s v="CE5 500 kV ENERGIA ACTIVA ENTRANTE"/>
    <x v="20"/>
    <n v="0"/>
  </r>
  <r>
    <x v="7"/>
    <s v="CE5 500 kV ENERGIA ACTIVA SALIENTE"/>
    <x v="20"/>
    <n v="17696.875"/>
  </r>
  <r>
    <x v="8"/>
    <s v="CE5 MR5 500 kV Energia Activa Entrante"/>
    <x v="20"/>
    <n v="11868.820100000001"/>
  </r>
  <r>
    <x v="9"/>
    <s v="CE5 MR5 500 kV Energia Activa Saliente"/>
    <x v="20"/>
    <n v="0"/>
  </r>
  <r>
    <x v="10"/>
    <s v="G01  15 Kv  ENERGIA ACTIVA ENTRANTE AL MEDIDOR"/>
    <x v="20"/>
    <n v="0"/>
  </r>
  <r>
    <x v="11"/>
    <s v="G01  15 Kv  ENERGIA ACTIVA SALIENTE DEL MEDIDOR"/>
    <x v="20"/>
    <n v="2622.7683000000002"/>
  </r>
  <r>
    <x v="12"/>
    <s v="G02  15 Kv  ENERGIA ACTIVA ENTRANTE AL MEDIDOR"/>
    <x v="20"/>
    <n v="0"/>
  </r>
  <r>
    <x v="13"/>
    <s v="G02  15 Kv  ENERGIA ACTIVA SALIENTE DEL MEDIDOR"/>
    <x v="20"/>
    <n v="2624.9067"/>
  </r>
  <r>
    <x v="14"/>
    <s v="G03  15 Kv  ENERGIA ACTIVA ENTRANTE AL MEDIDOR"/>
    <x v="20"/>
    <n v="0"/>
  </r>
  <r>
    <x v="15"/>
    <s v="G03  15 Kv  ENERGIA ACTIVA SALIENTE DEL MEDIDOR"/>
    <x v="20"/>
    <n v="2637.6183000000001"/>
  </r>
  <r>
    <x v="16"/>
    <s v="TR2 500 kV ENERGIA ACTIVA ENTRANTE AL MEDIDOR"/>
    <x v="20"/>
    <n v="0"/>
  </r>
  <r>
    <x v="17"/>
    <s v="TR2 500 kV ENERGIA ACTIVA SALIENTE DEL MEDIDOR"/>
    <x v="20"/>
    <n v="1827.7272"/>
  </r>
  <r>
    <x v="18"/>
    <s v="TR1 132 kV ENERGIA ACTIVA ENTRANTE AL MEDIDOR"/>
    <x v="20"/>
    <n v="0"/>
  </r>
  <r>
    <x v="19"/>
    <s v="TR1 132 kV ENERGIA ACTIVA SALIENTE DEL MEDIDOR"/>
    <x v="20"/>
    <n v="1790.91"/>
  </r>
  <r>
    <x v="20"/>
    <s v="SA5 500 kV ENERGIA ACTIVA ENTRANTE AL MEDIDOR"/>
    <x v="20"/>
    <n v="9448.375"/>
  </r>
  <r>
    <x v="21"/>
    <s v="SA5 500 kV ENERGIA ACTIVA SALIENTE DEL MEDIDOR"/>
    <x v="20"/>
    <n v="0"/>
  </r>
  <r>
    <x v="22"/>
    <s v="SA5 500 kV ENERGIA ACTIVA ENTRANTE AL MEDIDOR"/>
    <x v="20"/>
    <n v="0"/>
  </r>
  <r>
    <x v="23"/>
    <s v="SA5 500 kV ENERGIA ACTIVA SALIENTE DEL MEDIDOR"/>
    <x v="20"/>
    <n v="15070.625"/>
  </r>
  <r>
    <x v="24"/>
    <s v="TR1 150 kV ENERGIA ACTIVA ENTRANTE AL MEDIDOR"/>
    <x v="20"/>
    <n v="0"/>
  </r>
  <r>
    <x v="25"/>
    <s v="TR1 150 kV ENERGIA ACTIVA SALIENTE DEL MEDIDOR"/>
    <x v="20"/>
    <n v="685.8"/>
  </r>
  <r>
    <x v="26"/>
    <s v="SJ5 500 kV ENERGIA ACTIVA ENTRANTE AL MEDIDOR"/>
    <x v="20"/>
    <n v="9.25"/>
  </r>
  <r>
    <x v="27"/>
    <s v="SJ5 500 kV ENERGIA ACTIVA SALIENTE DEL MEDIDOR"/>
    <x v="20"/>
    <n v="3547.3125"/>
  </r>
  <r>
    <x v="28"/>
    <s v="SJ5 500 kV ENERGIA ACTIVA ENTRANTE AL MEDIDOR"/>
    <x v="20"/>
    <n v="12.0625"/>
  </r>
  <r>
    <x v="29"/>
    <s v="SJ5 500 kV ENERGIA ACTIVA SALIENTE DEL MEDIDOR"/>
    <x v="20"/>
    <n v="3382.3125"/>
  </r>
  <r>
    <x v="30"/>
    <s v="TR1 150 kV ENERGIA ACTIVA ENTRANTE AL MEDIDOR"/>
    <x v="20"/>
    <n v="0"/>
  </r>
  <r>
    <x v="31"/>
    <s v="TR1 150 kV ENERGIA ACTIVA SALIENTE DEL MEDIDOR"/>
    <x v="20"/>
    <n v="1485.72"/>
  </r>
  <r>
    <x v="32"/>
    <s v="G01 Energia Activa Entrante"/>
    <x v="20"/>
    <n v="5.2999999999999999E-2"/>
  </r>
  <r>
    <x v="33"/>
    <s v="G01 Energia Activa Saliente"/>
    <x v="20"/>
    <n v="2.9969999999999999"/>
  </r>
  <r>
    <x v="34"/>
    <s v="UPM TR1 150 kV Energia Activa Entrante al medidor"/>
    <x v="20"/>
    <n v="323.75639999999999"/>
  </r>
  <r>
    <x v="35"/>
    <s v="UPM TR1 150 kV Energia Activa Saliente del medidor"/>
    <x v="20"/>
    <n v="70.956000000000003"/>
  </r>
  <r>
    <x v="36"/>
    <s v="G01 150 kV ENERGIA ACTIVA ENTRANTE AL MEDIDOR"/>
    <x v="20"/>
    <n v="0"/>
  </r>
  <r>
    <x v="37"/>
    <s v="G01 150 kV ENERGIA ACTIVA SALIENTE DEL MEDIDOR"/>
    <x v="20"/>
    <n v="567.21450000000004"/>
  </r>
  <r>
    <x v="38"/>
    <s v="G02 150 kV ENERGIA ACTIVA ENTRANTE AL MEDIDOR"/>
    <x v="20"/>
    <n v="0"/>
  </r>
  <r>
    <x v="39"/>
    <s v="G02 150 kV ENERGIA ACTIVA SALIENTE DEL MEDIDOR"/>
    <x v="20"/>
    <n v="733.85209999999995"/>
  </r>
  <r>
    <x v="40"/>
    <s v="G03 150 kV ENERGIA ACTIVA ENTRANTE AL MEDIDOR"/>
    <x v="20"/>
    <n v="0"/>
  </r>
  <r>
    <x v="41"/>
    <s v="G03 150 kV ENERGIA ACTIVA SALIENTE DEL MEDIDOR"/>
    <x v="20"/>
    <n v="725.75250000000005"/>
  </r>
  <r>
    <x v="42"/>
    <s v="G05  150 Kv  ENERGIA ACTIVA ENTRANTE AL MEDIDOR"/>
    <x v="20"/>
    <n v="0"/>
  </r>
  <r>
    <x v="43"/>
    <s v="G05  150 Kv  ENERGIA ACTIVA SALIENTE DEL MEDIDOR"/>
    <x v="20"/>
    <n v="0"/>
  </r>
  <r>
    <x v="44"/>
    <s v="G06  150 Kv  ENERGIA ACTIVA ENTRANTE AL MEDIDOR"/>
    <x v="20"/>
    <n v="0"/>
  </r>
  <r>
    <x v="45"/>
    <s v="G06  150 Kv  ENERGIA ACTIVA SALIENTE DEL MEDIDOR"/>
    <x v="20"/>
    <n v="0"/>
  </r>
  <r>
    <x v="46"/>
    <s v="G07 150 kV Energia Activa Entrante al medidor"/>
    <x v="20"/>
    <n v="0.10050000000000001"/>
  </r>
  <r>
    <x v="47"/>
    <s v="G07 150 kV Energia Activa Saliente del medidor"/>
    <x v="20"/>
    <n v="0"/>
  </r>
  <r>
    <x v="48"/>
    <s v="G03  30 Kv  ENERGIA ACTIVA ENTRANTE AL MEDIDOR"/>
    <x v="20"/>
    <n v="0"/>
  </r>
  <r>
    <x v="49"/>
    <s v="G03  30 Kv  ENERGIA ACTIVA SALIENTE DEL MEDIDOR"/>
    <x v="20"/>
    <n v="0"/>
  </r>
  <r>
    <x v="50"/>
    <s v="G04  30 Kv  ENERGIA ACTIVA ENTRANTE AL MEDIDOR"/>
    <x v="20"/>
    <n v="3.7921999999999998"/>
  </r>
  <r>
    <x v="51"/>
    <s v="G04  30 Kv  ENERGIA ACTIVA SALIENTE DEL MEDIDOR"/>
    <x v="20"/>
    <n v="0"/>
  </r>
  <r>
    <x v="52"/>
    <s v="G01 150 kV ENERGIA ACTIVA ENTRANTE AL MEDIDOR"/>
    <x v="20"/>
    <n v="0"/>
  </r>
  <r>
    <x v="53"/>
    <s v="G01 150 kV ENERGIA ACTIVA SALIENTE DEL MEDIDOR"/>
    <x v="20"/>
    <n v="812.97"/>
  </r>
  <r>
    <x v="54"/>
    <s v="G02 150 kV ENERGIA ACTIVA ENTRANTE AL MEDIDOR"/>
    <x v="20"/>
    <n v="0"/>
  </r>
  <r>
    <x v="55"/>
    <s v="G02 150 kV ENERGIA ACTIVA SALIENTE DEL MEDIDOR"/>
    <x v="20"/>
    <n v="812.59199999999998"/>
  </r>
  <r>
    <x v="56"/>
    <s v="G03 150 kV ENERGIA ACTIVA ENTRANTE AL MEDIDOR"/>
    <x v="20"/>
    <n v="0"/>
  </r>
  <r>
    <x v="57"/>
    <s v="G03 150 kV ENERGIA ACTIVA SALIENTE DEL MEDIDOR"/>
    <x v="20"/>
    <n v="0"/>
  </r>
  <r>
    <x v="58"/>
    <s v="G04 150 kV ENERGIA ACTIVA ENTRANTE AL MEDIDOR"/>
    <x v="20"/>
    <n v="0"/>
  </r>
  <r>
    <x v="59"/>
    <s v="G04 150 kV ENERGIA ACTIVA SALIENTE DEL MEDIDOR"/>
    <x v="20"/>
    <n v="804.51959999999997"/>
  </r>
  <r>
    <x v="60"/>
    <s v="G01  150 Kv  ENERGIA ACTIVA ENTRANTE AL MEDIDOR"/>
    <x v="20"/>
    <n v="0"/>
  </r>
  <r>
    <x v="61"/>
    <s v="G01  150 Kv  ENERGIA ACTIVA SALIENTE DEL MEDIDOR"/>
    <x v="20"/>
    <n v="0"/>
  </r>
  <r>
    <x v="62"/>
    <s v="G02  150 Kv  ENERGIA ACTIVA ENTRANTE AL MEDIDOR"/>
    <x v="20"/>
    <n v="0.89100000000000001"/>
  </r>
  <r>
    <x v="63"/>
    <s v="G02  150 Kv  ENERGIA ACTIVA SALIENTE DEL MEDIDOR"/>
    <x v="20"/>
    <n v="0"/>
  </r>
  <r>
    <x v="64"/>
    <s v="CTR G03 150 kV Energía Activa Entrante al medidor"/>
    <x v="20"/>
    <n v="1.9850000000000001"/>
  </r>
  <r>
    <x v="65"/>
    <s v="CTR G03 150 kV Energía Activa Saliente del medidor"/>
    <x v="20"/>
    <n v="0"/>
  </r>
  <r>
    <x v="66"/>
    <s v="G01 Energía Activa Entrante al medidor"/>
    <x v="20"/>
    <n v="0"/>
  </r>
  <r>
    <x v="67"/>
    <s v="G01 Energía Activa Saliente del medidor"/>
    <x v="20"/>
    <n v="485.07100000000003"/>
  </r>
  <r>
    <x v="68"/>
    <s v="G01 Energía Activa Entrante al medidor"/>
    <x v="20"/>
    <n v="1.2E-2"/>
  </r>
  <r>
    <x v="69"/>
    <s v="G01 Energía Activa Saliente del medidor"/>
    <x v="20"/>
    <n v="328.38"/>
  </r>
  <r>
    <x v="70"/>
    <s v="G01 Energía Activa Entrante al medidor"/>
    <x v="20"/>
    <n v="0"/>
  </r>
  <r>
    <x v="71"/>
    <s v="G01 Energía Activa Saliente del medidor"/>
    <x v="20"/>
    <n v="609.79999999999995"/>
  </r>
  <r>
    <x v="72"/>
    <s v="G01 30 kV ENERGIA ACTIVA ENTRANTE AL MEDIDOR"/>
    <x v="20"/>
    <n v="0"/>
  </r>
  <r>
    <x v="73"/>
    <s v="G01 30 kV ENERGIA ACTIVA SALIENTE DEL MEDIDOR"/>
    <x v="20"/>
    <n v="0"/>
  </r>
  <r>
    <x v="74"/>
    <s v="Montevideo A Motores G01 Energia Activa Entrante"/>
    <x v="20"/>
    <n v="0.75800000000000001"/>
  </r>
  <r>
    <x v="75"/>
    <s v="Montevideo A Motores G01 Energia Activa Saliente"/>
    <x v="20"/>
    <n v="0"/>
  </r>
  <r>
    <x v="76"/>
    <s v="Montevideo A Motores G02 Energia Activa Entrante"/>
    <x v="20"/>
    <n v="9.6000000000000002E-2"/>
  </r>
  <r>
    <x v="77"/>
    <s v="Montevideo A Motores G02 Energia Activa Saliente"/>
    <x v="20"/>
    <n v="0"/>
  </r>
  <r>
    <x v="78"/>
    <s v="Montevideo B Motores G01 6.3 kV Energia Activa Entrante"/>
    <x v="20"/>
    <n v="0.39700000000000002"/>
  </r>
  <r>
    <x v="79"/>
    <s v="Montevideo B Motores G01 6.3 kV Energia Activa Saliente"/>
    <x v="20"/>
    <n v="0"/>
  </r>
  <r>
    <x v="80"/>
    <s v="Montevideo B Motores G02 6.3 kV Energia Activa Entrante"/>
    <x v="20"/>
    <n v="0.13700000000000001"/>
  </r>
  <r>
    <x v="81"/>
    <s v="Montevideo B Motores G02 6.3 kV Energia Activa Saliente"/>
    <x v="20"/>
    <n v="0"/>
  </r>
  <r>
    <x v="82"/>
    <s v="Punta Pereira G01 Energia Activa Entrante"/>
    <x v="20"/>
    <n v="1.1000000000000001E-3"/>
  </r>
  <r>
    <x v="83"/>
    <s v="Punta Pereira G01 Energia Activa Saliente"/>
    <x v="20"/>
    <n v="1007.0312"/>
  </r>
  <r>
    <x v="84"/>
    <s v="Palmatir G01 Energia Activa Entrante"/>
    <x v="20"/>
    <n v="0"/>
  </r>
  <r>
    <x v="85"/>
    <s v="Palmatir G01 Energia Activa Saliente"/>
    <x v="20"/>
    <n v="383.63900000000001"/>
  </r>
  <r>
    <x v="86"/>
    <s v="PAY 150 kV ENERGIA ACTIVA ENTRANTE AL MEDIDOR"/>
    <x v="20"/>
    <n v="0"/>
  </r>
  <r>
    <x v="87"/>
    <s v="PAY 150 kV ENERGIA ACTIVA SALIENTE DEL MEDIDOR"/>
    <x v="20"/>
    <n v="0"/>
  </r>
  <r>
    <x v="88"/>
    <s v="G01 Energía Activa Entrante al medidor"/>
    <x v="20"/>
    <n v="0"/>
  </r>
  <r>
    <x v="89"/>
    <s v="G01 Energía Activa Saliente del medidor"/>
    <x v="20"/>
    <n v="692.11800000000005"/>
  </r>
  <r>
    <x v="90"/>
    <s v="G01 150 kV ENERGIA ACTIVA ENTRANTE AL MEDIDOR"/>
    <x v="20"/>
    <n v="0"/>
  </r>
  <r>
    <x v="91"/>
    <s v="G01 150 kV ENERGIA ACTIVA SALIENTE DEL MEDIDOR P"/>
    <x v="20"/>
    <n v="0"/>
  </r>
  <r>
    <x v="92"/>
    <s v="G02 150 kV ENERGIA ACTIVA ENTRANTE AL MEDIDOR"/>
    <x v="20"/>
    <n v="0"/>
  </r>
  <r>
    <x v="93"/>
    <s v="G02 150 kV ENERGIA ACTIVA SALIENTE DEL MEDIDOR"/>
    <x v="20"/>
    <n v="0"/>
  </r>
  <r>
    <x v="94"/>
    <s v="G03 150 kV ENERGIA ACTIVA ENTRANTE AL MEDIDOR"/>
    <x v="20"/>
    <n v="0"/>
  </r>
  <r>
    <x v="95"/>
    <s v="G03 150 kV ENERGIA ACTIVA SALIENTE DEL MEDIDOR"/>
    <x v="20"/>
    <n v="0"/>
  </r>
  <r>
    <x v="96"/>
    <s v="G04 150 kV ENERGIA ACTIVA ENTRANTE AL MEDIDOR"/>
    <x v="20"/>
    <n v="1.3804000000000001"/>
  </r>
  <r>
    <x v="97"/>
    <s v="G04 150 kV ENERGIA ACTIVA SALIENTE DEL MEDIDOR"/>
    <x v="20"/>
    <n v="0"/>
  </r>
  <r>
    <x v="98"/>
    <s v="G05 150 kV ENERGIA ACTIVA ENTRANTE AL MEDIDOR"/>
    <x v="20"/>
    <n v="1.6749000000000001"/>
  </r>
  <r>
    <x v="99"/>
    <s v="G05 150 kV ENERGIA ACTIVA SALIENTE DEL MEDIDOR"/>
    <x v="20"/>
    <n v="0"/>
  </r>
  <r>
    <x v="100"/>
    <s v="G06 150 kV ENERGIA ACTIVA ENTRANTE AL MEDIDOR"/>
    <x v="20"/>
    <n v="0"/>
  </r>
  <r>
    <x v="101"/>
    <s v="G06 150 kV ENERGIA ACTIVA SALIENTE DEL MEDIDOR"/>
    <x v="20"/>
    <n v="0"/>
  </r>
  <r>
    <x v="102"/>
    <s v="PTI G07 150 kV Energia Activa Entrante al medidor"/>
    <x v="20"/>
    <n v="1.8280000000000001"/>
  </r>
  <r>
    <x v="103"/>
    <s v="PTI G07 150 kV Energia Activa Saliente del medidor"/>
    <x v="20"/>
    <n v="0"/>
  </r>
  <r>
    <x v="104"/>
    <s v="PTI G08 150 kV Energía Activa Entrante al medidor"/>
    <x v="20"/>
    <n v="0"/>
  </r>
  <r>
    <x v="105"/>
    <s v="PTI G08 150 kV Energía Activa Saliente del medidor"/>
    <x v="20"/>
    <n v="0"/>
  </r>
  <r>
    <x v="106"/>
    <s v="PTI G09 150 kV Energía Activa Entrante al medidor"/>
    <x v="20"/>
    <n v="0"/>
  </r>
  <r>
    <x v="107"/>
    <s v="PTI G09 150 kV Energía Activa Saliente del medidor"/>
    <x v="20"/>
    <n v="0"/>
  </r>
  <r>
    <x v="108"/>
    <s v="CRL RADIAL ENERGIA ACTIVA SALIENTE DEL MEDIDOR"/>
    <x v="20"/>
    <n v="2.1501999999999999"/>
  </r>
  <r>
    <x v="109"/>
    <s v="G01 Energía Activa Entrante al medidor"/>
    <x v="20"/>
    <n v="0"/>
  </r>
  <r>
    <x v="110"/>
    <s v="G01 Energía Activa Saliente del medidor"/>
    <x v="20"/>
    <n v="668.03"/>
  </r>
  <r>
    <x v="111"/>
    <s v="Nuevo Manantial 1 - 60 kV Energia Activa Entrante"/>
    <x v="20"/>
    <n v="0.13489999999999999"/>
  </r>
  <r>
    <x v="112"/>
    <s v="Nuevo Manantial 1 - 60 kV Energia Activa Saliente"/>
    <x v="20"/>
    <n v="8.1539999999999999"/>
  </r>
  <r>
    <x v="113"/>
    <s v="Nuevo Manantial 2 - Energia Activa Entrante  "/>
    <x v="20"/>
    <n v="8.0000000000000002E-3"/>
  </r>
  <r>
    <x v="114"/>
    <s v="Nuevo Manantial 2 -  Energia Activa Saliente"/>
    <x v="20"/>
    <n v="14.183999999999999"/>
  </r>
  <r>
    <x v="115"/>
    <s v="Alur-G01 30 kV, Energía Activa Entrante al Medidor"/>
    <x v="20"/>
    <n v="0"/>
  </r>
  <r>
    <x v="116"/>
    <s v="Alur-G01 30 kV, Energía Activa Saliente del Medidor"/>
    <x v="20"/>
    <n v="64.602999999999994"/>
  </r>
  <r>
    <x v="117"/>
    <s v="BIO G01 30 kV Energia Activa Entrante al medidor"/>
    <x v="20"/>
    <n v="3.718"/>
  </r>
  <r>
    <x v="118"/>
    <s v="BIO G01 30 kV Energia Activa Saliente del medidor"/>
    <x v="20"/>
    <n v="0"/>
  </r>
  <r>
    <x v="119"/>
    <s v="G01 Energia Activa Entrante"/>
    <x v="20"/>
    <n v="1.103"/>
  </r>
  <r>
    <x v="120"/>
    <s v="G01 Energia Activa Saliente"/>
    <x v="20"/>
    <n v="6.2539999999999996"/>
  </r>
  <r>
    <x v="121"/>
    <s v="Energia Activa Entrante"/>
    <x v="20"/>
    <n v="0.65800000000000003"/>
  </r>
  <r>
    <x v="122"/>
    <s v="Energia Activa Saliente"/>
    <x v="20"/>
    <n v="0"/>
  </r>
  <r>
    <x v="123"/>
    <s v="Sierra de los Caracoles 1 - 30 kV Energia Activa Entrante"/>
    <x v="20"/>
    <n v="0"/>
  </r>
  <r>
    <x v="124"/>
    <s v="Sierra de los Caracoles 1 - 30 kV Energia Activa Saliente"/>
    <x v="20"/>
    <n v="112.13639999999999"/>
  </r>
  <r>
    <x v="125"/>
    <s v="Sierra de los Caracoles 2 - 30 kV Energía Activa Entrante"/>
    <x v="20"/>
    <n v="0"/>
  </r>
  <r>
    <x v="126"/>
    <s v="Sierra de los Caracoles 2 - 30 kV Energía Activa Saliente"/>
    <x v="20"/>
    <n v="92.150999999999996"/>
  </r>
  <r>
    <x v="127"/>
    <s v="ENG G01 30 kV Energia Activa Entrante al medidor"/>
    <x v="20"/>
    <n v="2.5999999999999999E-2"/>
  </r>
  <r>
    <x v="128"/>
    <s v="ENG G01 30 kV Energia Activa Saliente del medidor"/>
    <x v="20"/>
    <n v="20.878"/>
  </r>
  <r>
    <x v="129"/>
    <s v="FEN G01 30 kV Energia Activa Entrante al medidor"/>
    <x v="20"/>
    <n v="0"/>
  </r>
  <r>
    <x v="130"/>
    <s v="FEN G01 30 kV Energia Activa Saliente del medidor"/>
    <x v="20"/>
    <n v="206.47399999999999"/>
  </r>
  <r>
    <x v="131"/>
    <s v="GAL G01 30 kV Energía Activa Entrante al medidor"/>
    <x v="20"/>
    <n v="0"/>
  </r>
  <r>
    <x v="132"/>
    <s v="GAL G01 30 kV Energía Activa Saliente del medidor"/>
    <x v="20"/>
    <n v="241.99199999999999"/>
  </r>
  <r>
    <x v="133"/>
    <s v="KEN G01 30 kV Energía Activa Entrante al medidor"/>
    <x v="20"/>
    <n v="5.0000000000000001E-3"/>
  </r>
  <r>
    <x v="134"/>
    <s v="KEN G01 30 kV Energía Activa Saliente del medidor"/>
    <x v="20"/>
    <n v="158.68"/>
  </r>
  <r>
    <x v="135"/>
    <s v="Energia activa entrante"/>
    <x v="20"/>
    <n v="0.34899999999999998"/>
  </r>
  <r>
    <x v="136"/>
    <s v="Energia activa saliente"/>
    <x v="20"/>
    <n v="0"/>
  </r>
  <r>
    <x v="137"/>
    <s v="G01 Energia Activa Entrante"/>
    <x v="20"/>
    <n v="0.01"/>
  </r>
  <r>
    <x v="138"/>
    <s v="G01 Energia Activa Saliente"/>
    <x v="20"/>
    <n v="285.35599999999999"/>
  </r>
  <r>
    <x v="139"/>
    <s v="G01 Energia Activa Entrante"/>
    <x v="20"/>
    <n v="0"/>
  </r>
  <r>
    <x v="140"/>
    <s v="G01 Energia Activa Saliente"/>
    <x v="20"/>
    <n v="196.64099999999999"/>
  </r>
  <r>
    <x v="141"/>
    <s v="Weyerhaeuser-G01 30 kV ,Energía Activa Entrante al medidor"/>
    <x v="20"/>
    <n v="0.46200000000000002"/>
  </r>
  <r>
    <x v="142"/>
    <s v="Weyerhaeuser-G01 30 kV ,Energía Activa Saliente del medidor"/>
    <x v="20"/>
    <n v="30.411999999999999"/>
  </r>
  <r>
    <x v="143"/>
    <s v="PON G01 30 kV Energía Activa Entrante al medidor"/>
    <x v="20"/>
    <n v="0"/>
  </r>
  <r>
    <x v="144"/>
    <s v="PON G01 30 kV Energía Activa Saliente del medidor"/>
    <x v="20"/>
    <n v="103.47799999999999"/>
  </r>
  <r>
    <x v="146"/>
    <s v="Energia Activa Saliente"/>
    <x v="20"/>
    <n v="0"/>
  </r>
  <r>
    <x v="147"/>
    <s v="G01 Energia Activa Entrante"/>
    <x v="20"/>
    <n v="0"/>
  </r>
  <r>
    <x v="148"/>
    <s v="G01 Energia Activa Saliente"/>
    <x v="20"/>
    <n v="60.372999999999998"/>
  </r>
  <r>
    <x v="149"/>
    <s v="Agroland-G01 15 kV, Energia Activa Entrante al medidor"/>
    <x v="20"/>
    <n v="5.7839999999999998"/>
  </r>
  <r>
    <x v="150"/>
    <s v="Agroland-G01 15 kV, Energia Activa Saliente del medidor"/>
    <x v="20"/>
    <n v="0"/>
  </r>
  <r>
    <x v="151"/>
    <s v="G01 Energía Activa Entrante al medidor"/>
    <x v="20"/>
    <n v="8.9999999999999993E-3"/>
  </r>
  <r>
    <x v="152"/>
    <s v="G01 Energía Activa Saliente del medidor"/>
    <x v="20"/>
    <n v="5.2590000000000003"/>
  </r>
  <r>
    <x v="153"/>
    <s v="Energia Activa Saliente"/>
    <x v="20"/>
    <n v="2.4729999999999999"/>
  </r>
  <r>
    <x v="154"/>
    <s v="TR1 150 kV ENERGIA ACTIVA ENTRANTE AL MEDIDOR"/>
    <x v="20"/>
    <n v="0"/>
  </r>
  <r>
    <x v="155"/>
    <s v="TR1 150 kV ENERGIA ACTIVA SALIENTE DEL MEDIDOR"/>
    <x v="20"/>
    <n v="5.7773000000000003"/>
  </r>
  <r>
    <x v="156"/>
    <s v="TR2 230 kV ENERGIA ACTIVA ENTRANTE AL MEDIDOR"/>
    <x v="20"/>
    <n v="0"/>
  </r>
  <r>
    <x v="157"/>
    <s v="TR2 230 kV ENERGIA ACTIVA SALIENTE DEL MEDIDOR"/>
    <x v="20"/>
    <n v="0"/>
  </r>
  <r>
    <x v="0"/>
    <s v="TR1 132 kV ENERGIA ACTIVA ENTRANTE"/>
    <x v="21"/>
    <n v="0"/>
  </r>
  <r>
    <x v="1"/>
    <s v="TR1 132 kV ENERGIA ACTIVA SALIENTE"/>
    <x v="21"/>
    <n v="1574.76"/>
  </r>
  <r>
    <x v="2"/>
    <s v="CE5 TR2 132 kV ENERGIA ACTIVA ENTRANTE"/>
    <x v="21"/>
    <n v="0"/>
  </r>
  <r>
    <x v="3"/>
    <s v="CE5 TR2 132 kV ENERGIA ACTIVA SALIENTE"/>
    <x v="21"/>
    <n v="1620.0299"/>
  </r>
  <r>
    <x v="4"/>
    <s v="CE5 BE5 500 kV Energia Activa Entrante"/>
    <x v="21"/>
    <n v="0"/>
  </r>
  <r>
    <x v="5"/>
    <s v="CE5 BE5 500 kV Energia Activa Saliente"/>
    <x v="21"/>
    <n v="14748.2163"/>
  </r>
  <r>
    <x v="6"/>
    <s v="CE5 500 kV ENERGIA ACTIVA ENTRANTE"/>
    <x v="21"/>
    <n v="0"/>
  </r>
  <r>
    <x v="7"/>
    <s v="CE5 500 kV ENERGIA ACTIVA SALIENTE"/>
    <x v="21"/>
    <n v="17192.125"/>
  </r>
  <r>
    <x v="8"/>
    <s v="CE5 MR5 500 kV Energia Activa Entrante"/>
    <x v="21"/>
    <n v="11399.646699999999"/>
  </r>
  <r>
    <x v="9"/>
    <s v="CE5 MR5 500 kV Energia Activa Saliente"/>
    <x v="21"/>
    <n v="0"/>
  </r>
  <r>
    <x v="10"/>
    <s v="G01  15 Kv  ENERGIA ACTIVA ENTRANTE AL MEDIDOR"/>
    <x v="21"/>
    <n v="0"/>
  </r>
  <r>
    <x v="11"/>
    <s v="G01  15 Kv  ENERGIA ACTIVA SALIENTE DEL MEDIDOR"/>
    <x v="21"/>
    <n v="2621.6442000000002"/>
  </r>
  <r>
    <x v="12"/>
    <s v="G02  15 Kv  ENERGIA ACTIVA ENTRANTE AL MEDIDOR"/>
    <x v="21"/>
    <n v="0"/>
  </r>
  <r>
    <x v="13"/>
    <s v="G02  15 Kv  ENERGIA ACTIVA SALIENTE DEL MEDIDOR"/>
    <x v="21"/>
    <n v="2623.8933000000002"/>
  </r>
  <r>
    <x v="14"/>
    <s v="G03  15 Kv  ENERGIA ACTIVA ENTRANTE AL MEDIDOR"/>
    <x v="21"/>
    <n v="0"/>
  </r>
  <r>
    <x v="15"/>
    <s v="G03  15 Kv  ENERGIA ACTIVA SALIENTE DEL MEDIDOR"/>
    <x v="21"/>
    <n v="2631.6567"/>
  </r>
  <r>
    <x v="16"/>
    <s v="TR2 500 kV ENERGIA ACTIVA ENTRANTE AL MEDIDOR"/>
    <x v="21"/>
    <n v="0"/>
  </r>
  <r>
    <x v="17"/>
    <s v="TR2 500 kV ENERGIA ACTIVA SALIENTE DEL MEDIDOR"/>
    <x v="21"/>
    <n v="1876.385"/>
  </r>
  <r>
    <x v="18"/>
    <s v="TR1 132 kV ENERGIA ACTIVA ENTRANTE AL MEDIDOR"/>
    <x v="21"/>
    <n v="0"/>
  </r>
  <r>
    <x v="19"/>
    <s v="TR1 132 kV ENERGIA ACTIVA SALIENTE DEL MEDIDOR"/>
    <x v="21"/>
    <n v="1837.4136000000001"/>
  </r>
  <r>
    <x v="20"/>
    <s v="SA5 500 kV ENERGIA ACTIVA ENTRANTE AL MEDIDOR"/>
    <x v="21"/>
    <n v="9282.875"/>
  </r>
  <r>
    <x v="21"/>
    <s v="SA5 500 kV ENERGIA ACTIVA SALIENTE DEL MEDIDOR"/>
    <x v="21"/>
    <n v="0"/>
  </r>
  <r>
    <x v="22"/>
    <s v="SA5 500 kV ENERGIA ACTIVA ENTRANTE AL MEDIDOR"/>
    <x v="21"/>
    <n v="0"/>
  </r>
  <r>
    <x v="23"/>
    <s v="SA5 500 kV ENERGIA ACTIVA SALIENTE DEL MEDIDOR"/>
    <x v="21"/>
    <n v="14538.375"/>
  </r>
  <r>
    <x v="24"/>
    <s v="TR1 150 kV ENERGIA ACTIVA ENTRANTE AL MEDIDOR"/>
    <x v="21"/>
    <n v="16.8"/>
  </r>
  <r>
    <x v="25"/>
    <s v="TR1 150 kV ENERGIA ACTIVA SALIENTE DEL MEDIDOR"/>
    <x v="21"/>
    <n v="233.91749999999999"/>
  </r>
  <r>
    <x v="26"/>
    <s v="SJ5 500 kV ENERGIA ACTIVA ENTRANTE AL MEDIDOR"/>
    <x v="21"/>
    <n v="42.25"/>
  </r>
  <r>
    <x v="27"/>
    <s v="SJ5 500 kV ENERGIA ACTIVA SALIENTE DEL MEDIDOR"/>
    <x v="21"/>
    <n v="3335.625"/>
  </r>
  <r>
    <x v="28"/>
    <s v="SJ5 500 kV ENERGIA ACTIVA ENTRANTE AL MEDIDOR"/>
    <x v="21"/>
    <n v="46.9375"/>
  </r>
  <r>
    <x v="29"/>
    <s v="SJ5 500 kV ENERGIA ACTIVA SALIENTE DEL MEDIDOR"/>
    <x v="21"/>
    <n v="3181.1875"/>
  </r>
  <r>
    <x v="30"/>
    <s v="TR1 150 kV ENERGIA ACTIVA ENTRANTE AL MEDIDOR"/>
    <x v="21"/>
    <n v="0"/>
  </r>
  <r>
    <x v="31"/>
    <s v="TR1 150 kV ENERGIA ACTIVA SALIENTE DEL MEDIDOR"/>
    <x v="21"/>
    <n v="1314.7049999999999"/>
  </r>
  <r>
    <x v="32"/>
    <s v="G01 Energia Activa Entrante"/>
    <x v="21"/>
    <n v="5.3999999999999999E-2"/>
  </r>
  <r>
    <x v="33"/>
    <s v="G01 Energia Activa Saliente"/>
    <x v="21"/>
    <n v="2.972"/>
  </r>
  <r>
    <x v="34"/>
    <s v="UPM TR1 150 kV Energia Activa Entrante al medidor"/>
    <x v="21"/>
    <n v="0"/>
  </r>
  <r>
    <x v="35"/>
    <s v="UPM TR1 150 kV Energia Activa Saliente del medidor"/>
    <x v="21"/>
    <n v="719.84760000000006"/>
  </r>
  <r>
    <x v="36"/>
    <s v="G01 150 kV ENERGIA ACTIVA ENTRANTE AL MEDIDOR"/>
    <x v="21"/>
    <n v="0"/>
  </r>
  <r>
    <x v="37"/>
    <s v="G01 150 kV ENERGIA ACTIVA SALIENTE DEL MEDIDOR"/>
    <x v="21"/>
    <n v="588.95330000000001"/>
  </r>
  <r>
    <x v="38"/>
    <s v="G02 150 kV ENERGIA ACTIVA ENTRANTE AL MEDIDOR"/>
    <x v="21"/>
    <n v="0"/>
  </r>
  <r>
    <x v="39"/>
    <s v="G02 150 kV ENERGIA ACTIVA SALIENTE DEL MEDIDOR"/>
    <x v="21"/>
    <n v="711.97209999999995"/>
  </r>
  <r>
    <x v="40"/>
    <s v="G03 150 kV ENERGIA ACTIVA ENTRANTE AL MEDIDOR"/>
    <x v="21"/>
    <n v="0"/>
  </r>
  <r>
    <x v="41"/>
    <s v="G03 150 kV ENERGIA ACTIVA SALIENTE DEL MEDIDOR"/>
    <x v="21"/>
    <n v="700.41880000000003"/>
  </r>
  <r>
    <x v="42"/>
    <s v="G05  150 Kv  ENERGIA ACTIVA ENTRANTE AL MEDIDOR"/>
    <x v="21"/>
    <n v="0"/>
  </r>
  <r>
    <x v="43"/>
    <s v="G05  150 Kv  ENERGIA ACTIVA SALIENTE DEL MEDIDOR"/>
    <x v="21"/>
    <n v="0"/>
  </r>
  <r>
    <x v="44"/>
    <s v="G06  150 Kv  ENERGIA ACTIVA ENTRANTE AL MEDIDOR"/>
    <x v="21"/>
    <n v="0"/>
  </r>
  <r>
    <x v="45"/>
    <s v="G06  150 Kv  ENERGIA ACTIVA SALIENTE DEL MEDIDOR"/>
    <x v="21"/>
    <n v="0"/>
  </r>
  <r>
    <x v="46"/>
    <s v="G07 150 kV Energia Activa Entrante al medidor"/>
    <x v="21"/>
    <n v="0.20250000000000001"/>
  </r>
  <r>
    <x v="47"/>
    <s v="G07 150 kV Energia Activa Saliente del medidor"/>
    <x v="21"/>
    <n v="0"/>
  </r>
  <r>
    <x v="48"/>
    <s v="G03  30 Kv  ENERGIA ACTIVA ENTRANTE AL MEDIDOR"/>
    <x v="21"/>
    <n v="0"/>
  </r>
  <r>
    <x v="49"/>
    <s v="G03  30 Kv  ENERGIA ACTIVA SALIENTE DEL MEDIDOR"/>
    <x v="21"/>
    <n v="0"/>
  </r>
  <r>
    <x v="50"/>
    <s v="G04  30 Kv  ENERGIA ACTIVA ENTRANTE AL MEDIDOR"/>
    <x v="21"/>
    <n v="3.827"/>
  </r>
  <r>
    <x v="51"/>
    <s v="G04  30 Kv  ENERGIA ACTIVA SALIENTE DEL MEDIDOR"/>
    <x v="21"/>
    <n v="0"/>
  </r>
  <r>
    <x v="52"/>
    <s v="G01 150 kV ENERGIA ACTIVA ENTRANTE AL MEDIDOR"/>
    <x v="21"/>
    <n v="0"/>
  </r>
  <r>
    <x v="53"/>
    <s v="G01 150 kV ENERGIA ACTIVA SALIENTE DEL MEDIDOR"/>
    <x v="21"/>
    <n v="810.64800000000002"/>
  </r>
  <r>
    <x v="54"/>
    <s v="G02 150 kV ENERGIA ACTIVA ENTRANTE AL MEDIDOR"/>
    <x v="21"/>
    <n v="0"/>
  </r>
  <r>
    <x v="55"/>
    <s v="G02 150 kV ENERGIA ACTIVA SALIENTE DEL MEDIDOR"/>
    <x v="21"/>
    <n v="810.97199999999998"/>
  </r>
  <r>
    <x v="56"/>
    <s v="G03 150 kV ENERGIA ACTIVA ENTRANTE AL MEDIDOR"/>
    <x v="21"/>
    <n v="0"/>
  </r>
  <r>
    <x v="57"/>
    <s v="G03 150 kV ENERGIA ACTIVA SALIENTE DEL MEDIDOR"/>
    <x v="21"/>
    <n v="0"/>
  </r>
  <r>
    <x v="58"/>
    <s v="G04 150 kV ENERGIA ACTIVA ENTRANTE AL MEDIDOR"/>
    <x v="21"/>
    <n v="0"/>
  </r>
  <r>
    <x v="59"/>
    <s v="G04 150 kV ENERGIA ACTIVA SALIENTE DEL MEDIDOR"/>
    <x v="21"/>
    <n v="803.89800000000002"/>
  </r>
  <r>
    <x v="60"/>
    <s v="G01  150 Kv  ENERGIA ACTIVA ENTRANTE AL MEDIDOR"/>
    <x v="21"/>
    <n v="0"/>
  </r>
  <r>
    <x v="61"/>
    <s v="G01  150 Kv  ENERGIA ACTIVA SALIENTE DEL MEDIDOR"/>
    <x v="21"/>
    <n v="0"/>
  </r>
  <r>
    <x v="62"/>
    <s v="G02  150 Kv  ENERGIA ACTIVA ENTRANTE AL MEDIDOR"/>
    <x v="21"/>
    <n v="0.52559999999999996"/>
  </r>
  <r>
    <x v="63"/>
    <s v="G02  150 Kv  ENERGIA ACTIVA SALIENTE DEL MEDIDOR"/>
    <x v="21"/>
    <n v="0"/>
  </r>
  <r>
    <x v="64"/>
    <s v="CTR G03 150 kV Energía Activa Entrante al medidor"/>
    <x v="21"/>
    <n v="2.0310000000000001"/>
  </r>
  <r>
    <x v="65"/>
    <s v="CTR G03 150 kV Energía Activa Saliente del medidor"/>
    <x v="21"/>
    <n v="0"/>
  </r>
  <r>
    <x v="66"/>
    <s v="G01 Energía Activa Entrante al medidor"/>
    <x v="21"/>
    <n v="0"/>
  </r>
  <r>
    <x v="67"/>
    <s v="G01 Energía Activa Saliente del medidor"/>
    <x v="21"/>
    <n v="557.20100000000002"/>
  </r>
  <r>
    <x v="68"/>
    <s v="G01 Energía Activa Entrante al medidor"/>
    <x v="21"/>
    <n v="0"/>
  </r>
  <r>
    <x v="69"/>
    <s v="G01 Energía Activa Saliente del medidor"/>
    <x v="21"/>
    <n v="416.04"/>
  </r>
  <r>
    <x v="70"/>
    <s v="G01 Energía Activa Entrante al medidor"/>
    <x v="21"/>
    <n v="0"/>
  </r>
  <r>
    <x v="71"/>
    <s v="G01 Energía Activa Saliente del medidor"/>
    <x v="21"/>
    <n v="836.1"/>
  </r>
  <r>
    <x v="72"/>
    <s v="G01 30 kV ENERGIA ACTIVA ENTRANTE AL MEDIDOR"/>
    <x v="21"/>
    <n v="0"/>
  </r>
  <r>
    <x v="73"/>
    <s v="G01 30 kV ENERGIA ACTIVA SALIENTE DEL MEDIDOR"/>
    <x v="21"/>
    <n v="0"/>
  </r>
  <r>
    <x v="74"/>
    <s v="Montevideo A Motores G01 Energia Activa Entrante"/>
    <x v="21"/>
    <n v="0.753"/>
  </r>
  <r>
    <x v="75"/>
    <s v="Montevideo A Motores G01 Energia Activa Saliente"/>
    <x v="21"/>
    <n v="0"/>
  </r>
  <r>
    <x v="76"/>
    <s v="Montevideo A Motores G02 Energia Activa Entrante"/>
    <x v="21"/>
    <n v="0.113"/>
  </r>
  <r>
    <x v="77"/>
    <s v="Montevideo A Motores G02 Energia Activa Saliente"/>
    <x v="21"/>
    <n v="0"/>
  </r>
  <r>
    <x v="78"/>
    <s v="Montevideo B Motores G01 6.3 kV Energia Activa Entrante"/>
    <x v="21"/>
    <n v="0.39300000000000002"/>
  </r>
  <r>
    <x v="79"/>
    <s v="Montevideo B Motores G01 6.3 kV Energia Activa Saliente"/>
    <x v="21"/>
    <n v="0"/>
  </r>
  <r>
    <x v="80"/>
    <s v="Montevideo B Motores G02 6.3 kV Energia Activa Entrante"/>
    <x v="21"/>
    <n v="0.16400000000000001"/>
  </r>
  <r>
    <x v="81"/>
    <s v="Montevideo B Motores G02 6.3 kV Energia Activa Saliente"/>
    <x v="21"/>
    <n v="0"/>
  </r>
  <r>
    <x v="82"/>
    <s v="Punta Pereira G01 Energia Activa Entrante"/>
    <x v="21"/>
    <n v="0"/>
  </r>
  <r>
    <x v="83"/>
    <s v="Punta Pereira G01 Energia Activa Saliente"/>
    <x v="21"/>
    <n v="863.13620000000003"/>
  </r>
  <r>
    <x v="84"/>
    <s v="Palmatir G01 Energia Activa Entrante"/>
    <x v="21"/>
    <n v="0"/>
  </r>
  <r>
    <x v="85"/>
    <s v="Palmatir G01 Energia Activa Saliente"/>
    <x v="21"/>
    <n v="481.07600000000002"/>
  </r>
  <r>
    <x v="86"/>
    <s v="PAY 150 kV ENERGIA ACTIVA ENTRANTE AL MEDIDOR"/>
    <x v="21"/>
    <n v="0"/>
  </r>
  <r>
    <x v="87"/>
    <s v="PAY 150 kV ENERGIA ACTIVA SALIENTE DEL MEDIDOR"/>
    <x v="21"/>
    <n v="0"/>
  </r>
  <r>
    <x v="88"/>
    <s v="G01 Energía Activa Entrante al medidor"/>
    <x v="21"/>
    <n v="0"/>
  </r>
  <r>
    <x v="89"/>
    <s v="G01 Energía Activa Saliente del medidor"/>
    <x v="21"/>
    <n v="711.08799999999997"/>
  </r>
  <r>
    <x v="90"/>
    <s v="G01 150 kV ENERGIA ACTIVA ENTRANTE AL MEDIDOR"/>
    <x v="21"/>
    <n v="0"/>
  </r>
  <r>
    <x v="91"/>
    <s v="G01 150 kV ENERGIA ACTIVA SALIENTE DEL MEDIDOR P"/>
    <x v="21"/>
    <n v="0"/>
  </r>
  <r>
    <x v="92"/>
    <s v="G02 150 kV ENERGIA ACTIVA ENTRANTE AL MEDIDOR"/>
    <x v="21"/>
    <n v="4.4999999999999997E-3"/>
  </r>
  <r>
    <x v="93"/>
    <s v="G02 150 kV ENERGIA ACTIVA SALIENTE DEL MEDIDOR"/>
    <x v="21"/>
    <n v="0"/>
  </r>
  <r>
    <x v="94"/>
    <s v="G03 150 kV ENERGIA ACTIVA ENTRANTE AL MEDIDOR"/>
    <x v="21"/>
    <n v="1E-4"/>
  </r>
  <r>
    <x v="95"/>
    <s v="G03 150 kV ENERGIA ACTIVA SALIENTE DEL MEDIDOR"/>
    <x v="21"/>
    <n v="0"/>
  </r>
  <r>
    <x v="96"/>
    <s v="G04 150 kV ENERGIA ACTIVA ENTRANTE AL MEDIDOR"/>
    <x v="21"/>
    <n v="1.3577999999999999"/>
  </r>
  <r>
    <x v="97"/>
    <s v="G04 150 kV ENERGIA ACTIVA SALIENTE DEL MEDIDOR"/>
    <x v="21"/>
    <n v="0"/>
  </r>
  <r>
    <x v="98"/>
    <s v="G05 150 kV ENERGIA ACTIVA ENTRANTE AL MEDIDOR"/>
    <x v="21"/>
    <n v="1.6281000000000001"/>
  </r>
  <r>
    <x v="99"/>
    <s v="G05 150 kV ENERGIA ACTIVA SALIENTE DEL MEDIDOR"/>
    <x v="21"/>
    <n v="0"/>
  </r>
  <r>
    <x v="100"/>
    <s v="G06 150 kV ENERGIA ACTIVA ENTRANTE AL MEDIDOR"/>
    <x v="21"/>
    <n v="2.9999999999999997E-4"/>
  </r>
  <r>
    <x v="101"/>
    <s v="G06 150 kV ENERGIA ACTIVA SALIENTE DEL MEDIDOR"/>
    <x v="21"/>
    <n v="0"/>
  </r>
  <r>
    <x v="102"/>
    <s v="PTI G07 150 kV Energia Activa Entrante al medidor"/>
    <x v="21"/>
    <n v="1.8740000000000001"/>
  </r>
  <r>
    <x v="103"/>
    <s v="PTI G07 150 kV Energia Activa Saliente del medidor"/>
    <x v="21"/>
    <n v="0"/>
  </r>
  <r>
    <x v="104"/>
    <s v="PTI G08 150 kV Energía Activa Entrante al medidor"/>
    <x v="21"/>
    <n v="0"/>
  </r>
  <r>
    <x v="105"/>
    <s v="PTI G08 150 kV Energía Activa Saliente del medidor"/>
    <x v="21"/>
    <n v="0"/>
  </r>
  <r>
    <x v="106"/>
    <s v="PTI G09 150 kV Energía Activa Entrante al medidor"/>
    <x v="21"/>
    <n v="0"/>
  </r>
  <r>
    <x v="107"/>
    <s v="PTI G09 150 kV Energía Activa Saliente del medidor"/>
    <x v="21"/>
    <n v="0"/>
  </r>
  <r>
    <x v="108"/>
    <s v="CRL RADIAL ENERGIA ACTIVA SALIENTE DEL MEDIDOR"/>
    <x v="21"/>
    <n v="2.2509000000000001"/>
  </r>
  <r>
    <x v="109"/>
    <s v="G01 Energía Activa Entrante al medidor"/>
    <x v="21"/>
    <n v="0"/>
  </r>
  <r>
    <x v="110"/>
    <s v="G01 Energía Activa Saliente del medidor"/>
    <x v="21"/>
    <n v="798.3"/>
  </r>
  <r>
    <x v="111"/>
    <s v="Nuevo Manantial 1 - 60 kV Energia Activa Entrante"/>
    <x v="21"/>
    <n v="9.1899999999999996E-2"/>
  </r>
  <r>
    <x v="112"/>
    <s v="Nuevo Manantial 1 - 60 kV Energia Activa Saliente"/>
    <x v="21"/>
    <n v="6.9048999999999996"/>
  </r>
  <r>
    <x v="113"/>
    <s v="Nuevo Manantial 2 - Energia Activa Entrante  "/>
    <x v="21"/>
    <n v="1E-3"/>
  </r>
  <r>
    <x v="114"/>
    <s v="Nuevo Manantial 2 -  Energia Activa Saliente"/>
    <x v="21"/>
    <n v="29.207999999999998"/>
  </r>
  <r>
    <x v="115"/>
    <s v="Alur-G01 30 kV, Energía Activa Entrante al Medidor"/>
    <x v="21"/>
    <n v="13.618"/>
  </r>
  <r>
    <x v="116"/>
    <s v="Alur-G01 30 kV, Energía Activa Saliente del Medidor"/>
    <x v="21"/>
    <n v="46.357999999999997"/>
  </r>
  <r>
    <x v="117"/>
    <s v="BIO G01 30 kV Energia Activa Entrante al medidor"/>
    <x v="21"/>
    <n v="3.4668000000000001"/>
  </r>
  <r>
    <x v="118"/>
    <s v="BIO G01 30 kV Energia Activa Saliente del medidor"/>
    <x v="21"/>
    <n v="0"/>
  </r>
  <r>
    <x v="119"/>
    <s v="G01 Energia Activa Entrante"/>
    <x v="21"/>
    <n v="0.59399999999999997"/>
  </r>
  <r>
    <x v="120"/>
    <s v="G01 Energia Activa Saliente"/>
    <x v="21"/>
    <n v="10.537000000000001"/>
  </r>
  <r>
    <x v="121"/>
    <s v="Energia Activa Entrante"/>
    <x v="21"/>
    <n v="0.628"/>
  </r>
  <r>
    <x v="122"/>
    <s v="Energia Activa Saliente"/>
    <x v="21"/>
    <n v="0"/>
  </r>
  <r>
    <x v="123"/>
    <s v="Sierra de los Caracoles 1 - 30 kV Energia Activa Entrante"/>
    <x v="21"/>
    <n v="0"/>
  </r>
  <r>
    <x v="124"/>
    <s v="Sierra de los Caracoles 1 - 30 kV Energia Activa Saliente"/>
    <x v="21"/>
    <n v="133.7876"/>
  </r>
  <r>
    <x v="125"/>
    <s v="Sierra de los Caracoles 2 - 30 kV Energía Activa Entrante"/>
    <x v="21"/>
    <n v="0"/>
  </r>
  <r>
    <x v="126"/>
    <s v="Sierra de los Caracoles 2 - 30 kV Energía Activa Saliente"/>
    <x v="21"/>
    <n v="123.0822"/>
  </r>
  <r>
    <x v="127"/>
    <s v="ENG G01 30 kV Energia Activa Entrante al medidor"/>
    <x v="21"/>
    <n v="0.26100000000000001"/>
  </r>
  <r>
    <x v="128"/>
    <s v="ENG G01 30 kV Energia Activa Saliente del medidor"/>
    <x v="21"/>
    <n v="19.57"/>
  </r>
  <r>
    <x v="129"/>
    <s v="FEN G01 30 kV Energia Activa Entrante al medidor"/>
    <x v="21"/>
    <n v="0"/>
  </r>
  <r>
    <x v="130"/>
    <s v="FEN G01 30 kV Energia Activa Saliente del medidor"/>
    <x v="21"/>
    <n v="213.25"/>
  </r>
  <r>
    <x v="131"/>
    <s v="GAL G01 30 kV Energía Activa Entrante al medidor"/>
    <x v="21"/>
    <n v="0"/>
  </r>
  <r>
    <x v="132"/>
    <s v="GAL G01 30 kV Energía Activa Saliente del medidor"/>
    <x v="21"/>
    <n v="239.578"/>
  </r>
  <r>
    <x v="133"/>
    <s v="KEN G01 30 kV Energía Activa Entrante al medidor"/>
    <x v="21"/>
    <n v="0"/>
  </r>
  <r>
    <x v="134"/>
    <s v="KEN G01 30 kV Energía Activa Saliente del medidor"/>
    <x v="21"/>
    <n v="207.19800000000001"/>
  </r>
  <r>
    <x v="135"/>
    <s v="Energia activa entrante"/>
    <x v="21"/>
    <n v="0.36299999999999999"/>
  </r>
  <r>
    <x v="136"/>
    <s v="Energia activa saliente"/>
    <x v="21"/>
    <n v="0"/>
  </r>
  <r>
    <x v="137"/>
    <s v="G01 Energia Activa Entrante"/>
    <x v="21"/>
    <n v="0"/>
  </r>
  <r>
    <x v="138"/>
    <s v="G01 Energia Activa Saliente"/>
    <x v="21"/>
    <n v="376.67899999999997"/>
  </r>
  <r>
    <x v="139"/>
    <s v="G01 Energia Activa Entrante"/>
    <x v="21"/>
    <n v="0"/>
  </r>
  <r>
    <x v="140"/>
    <s v="G01 Energia Activa Saliente"/>
    <x v="21"/>
    <n v="255.137"/>
  </r>
  <r>
    <x v="141"/>
    <s v="Weyerhaeuser-G01 30 kV ,Energía Activa Entrante al medidor"/>
    <x v="21"/>
    <n v="0.27600000000000002"/>
  </r>
  <r>
    <x v="142"/>
    <s v="Weyerhaeuser-G01 30 kV ,Energía Activa Saliente del medidor"/>
    <x v="21"/>
    <n v="30.963999999999999"/>
  </r>
  <r>
    <x v="143"/>
    <s v="PON G01 30 kV Energía Activa Entrante al medidor"/>
    <x v="21"/>
    <n v="0"/>
  </r>
  <r>
    <x v="144"/>
    <s v="PON G01 30 kV Energía Activa Saliente del medidor"/>
    <x v="21"/>
    <n v="102.422"/>
  </r>
  <r>
    <x v="145"/>
    <s v="Energia Activa Saliente"/>
    <x v="21"/>
    <n v="0"/>
  </r>
  <r>
    <x v="146"/>
    <s v="Energia Activa Saliente"/>
    <x v="21"/>
    <n v="0"/>
  </r>
  <r>
    <x v="147"/>
    <s v="G01 Energia Activa Entrante"/>
    <x v="21"/>
    <n v="0"/>
  </r>
  <r>
    <x v="148"/>
    <s v="G01 Energia Activa Saliente"/>
    <x v="21"/>
    <n v="119.892"/>
  </r>
  <r>
    <x v="149"/>
    <s v="Agroland-G01 15 kV, Energia Activa Entrante al medidor"/>
    <x v="21"/>
    <n v="6.2530000000000001"/>
  </r>
  <r>
    <x v="150"/>
    <s v="Agroland-G01 15 kV, Energia Activa Saliente del medidor"/>
    <x v="21"/>
    <n v="0"/>
  </r>
  <r>
    <x v="151"/>
    <s v="G01 Energía Activa Entrante al medidor"/>
    <x v="21"/>
    <n v="4.0000000000000001E-3"/>
  </r>
  <r>
    <x v="152"/>
    <s v="G01 Energía Activa Saliente del medidor"/>
    <x v="21"/>
    <n v="4.1230000000000002"/>
  </r>
  <r>
    <x v="153"/>
    <s v="Energia Activa Saliente"/>
    <x v="21"/>
    <n v="2.621"/>
  </r>
  <r>
    <x v="154"/>
    <s v="TR1 150 kV ENERGIA ACTIVA ENTRANTE AL MEDIDOR"/>
    <x v="21"/>
    <n v="0"/>
  </r>
  <r>
    <x v="155"/>
    <s v="TR1 150 kV ENERGIA ACTIVA SALIENTE DEL MEDIDOR"/>
    <x v="21"/>
    <n v="4.5441000000000003"/>
  </r>
  <r>
    <x v="156"/>
    <s v="TR2 230 kV ENERGIA ACTIVA ENTRANTE AL MEDIDOR"/>
    <x v="21"/>
    <n v="0"/>
  </r>
  <r>
    <x v="157"/>
    <s v="TR2 230 kV ENERGIA ACTIVA SALIENTE DEL MEDIDOR"/>
    <x v="21"/>
    <n v="0"/>
  </r>
  <r>
    <x v="0"/>
    <s v="TR1 132 kV ENERGIA ACTIVA ENTRANTE"/>
    <x v="22"/>
    <n v="0"/>
  </r>
  <r>
    <x v="1"/>
    <s v="TR1 132 kV ENERGIA ACTIVA SALIENTE"/>
    <x v="22"/>
    <n v="1496.748"/>
  </r>
  <r>
    <x v="2"/>
    <s v="CE5 TR2 132 kV ENERGIA ACTIVA ENTRANTE"/>
    <x v="22"/>
    <n v="0"/>
  </r>
  <r>
    <x v="3"/>
    <s v="CE5 TR2 132 kV ENERGIA ACTIVA SALIENTE"/>
    <x v="22"/>
    <n v="1543.3864000000001"/>
  </r>
  <r>
    <x v="4"/>
    <s v="CE5 BE5 500 kV Energia Activa Entrante"/>
    <x v="22"/>
    <n v="0"/>
  </r>
  <r>
    <x v="5"/>
    <s v="CE5 BE5 500 kV Energia Activa Saliente"/>
    <x v="22"/>
    <n v="14113.908100000001"/>
  </r>
  <r>
    <x v="6"/>
    <s v="CE5 500 kV ENERGIA ACTIVA ENTRANTE"/>
    <x v="22"/>
    <n v="0"/>
  </r>
  <r>
    <x v="7"/>
    <s v="CE5 500 kV ENERGIA ACTIVA SALIENTE"/>
    <x v="22"/>
    <n v="16704.875"/>
  </r>
  <r>
    <x v="8"/>
    <s v="CE5 MR5 500 kV Energia Activa Entrante"/>
    <x v="22"/>
    <n v="11281.194299999999"/>
  </r>
  <r>
    <x v="9"/>
    <s v="CE5 MR5 500 kV Energia Activa Saliente"/>
    <x v="22"/>
    <n v="0"/>
  </r>
  <r>
    <x v="10"/>
    <s v="G01  15 Kv  ENERGIA ACTIVA ENTRANTE AL MEDIDOR"/>
    <x v="22"/>
    <n v="0"/>
  </r>
  <r>
    <x v="11"/>
    <s v="G01  15 Kv  ENERGIA ACTIVA SALIENTE DEL MEDIDOR"/>
    <x v="22"/>
    <n v="2610.2249999999999"/>
  </r>
  <r>
    <x v="12"/>
    <s v="G02  15 Kv  ENERGIA ACTIVA ENTRANTE AL MEDIDOR"/>
    <x v="22"/>
    <n v="0"/>
  </r>
  <r>
    <x v="13"/>
    <s v="G02  15 Kv  ENERGIA ACTIVA SALIENTE DEL MEDIDOR"/>
    <x v="22"/>
    <n v="2617.5374999999999"/>
  </r>
  <r>
    <x v="14"/>
    <s v="G03  15 Kv  ENERGIA ACTIVA ENTRANTE AL MEDIDOR"/>
    <x v="22"/>
    <n v="0"/>
  </r>
  <r>
    <x v="15"/>
    <s v="G03  15 Kv  ENERGIA ACTIVA SALIENTE DEL MEDIDOR"/>
    <x v="22"/>
    <n v="2629.2375000000002"/>
  </r>
  <r>
    <x v="16"/>
    <s v="TR2 500 kV ENERGIA ACTIVA ENTRANTE AL MEDIDOR"/>
    <x v="22"/>
    <n v="0"/>
  </r>
  <r>
    <x v="17"/>
    <s v="TR2 500 kV ENERGIA ACTIVA SALIENTE DEL MEDIDOR"/>
    <x v="22"/>
    <n v="1963.567"/>
  </r>
  <r>
    <x v="18"/>
    <s v="TR1 132 kV ENERGIA ACTIVA ENTRANTE AL MEDIDOR"/>
    <x v="22"/>
    <n v="0"/>
  </r>
  <r>
    <x v="19"/>
    <s v="TR1 132 kV ENERGIA ACTIVA SALIENTE DEL MEDIDOR"/>
    <x v="22"/>
    <n v="1919.7552000000001"/>
  </r>
  <r>
    <x v="20"/>
    <s v="SA5 500 kV ENERGIA ACTIVA ENTRANTE AL MEDIDOR"/>
    <x v="22"/>
    <n v="8886.375"/>
  </r>
  <r>
    <x v="21"/>
    <s v="SA5 500 kV ENERGIA ACTIVA SALIENTE DEL MEDIDOR"/>
    <x v="22"/>
    <n v="0"/>
  </r>
  <r>
    <x v="22"/>
    <s v="SA5 500 kV ENERGIA ACTIVA ENTRANTE AL MEDIDOR"/>
    <x v="22"/>
    <n v="0"/>
  </r>
  <r>
    <x v="23"/>
    <s v="SA5 500 kV ENERGIA ACTIVA SALIENTE DEL MEDIDOR"/>
    <x v="22"/>
    <n v="12676.25"/>
  </r>
  <r>
    <x v="24"/>
    <s v="TR1 150 kV ENERGIA ACTIVA ENTRANTE AL MEDIDOR"/>
    <x v="22"/>
    <n v="4.4999999999999998E-2"/>
  </r>
  <r>
    <x v="25"/>
    <s v="TR1 150 kV ENERGIA ACTIVA SALIENTE DEL MEDIDOR"/>
    <x v="22"/>
    <n v="572.00250000000005"/>
  </r>
  <r>
    <x v="26"/>
    <s v="SJ5 500 kV ENERGIA ACTIVA ENTRANTE AL MEDIDOR"/>
    <x v="22"/>
    <n v="0"/>
  </r>
  <r>
    <x v="27"/>
    <s v="SJ5 500 kV ENERGIA ACTIVA SALIENTE DEL MEDIDOR"/>
    <x v="22"/>
    <n v="4980.3125"/>
  </r>
  <r>
    <x v="28"/>
    <s v="SJ5 500 kV ENERGIA ACTIVA ENTRANTE AL MEDIDOR"/>
    <x v="22"/>
    <n v="0"/>
  </r>
  <r>
    <x v="29"/>
    <s v="SJ5 500 kV ENERGIA ACTIVA SALIENTE DEL MEDIDOR"/>
    <x v="22"/>
    <n v="4762.3125"/>
  </r>
  <r>
    <x v="30"/>
    <s v="TR1 150 kV ENERGIA ACTIVA ENTRANTE AL MEDIDOR"/>
    <x v="22"/>
    <n v="0"/>
  </r>
  <r>
    <x v="31"/>
    <s v="TR1 150 kV ENERGIA ACTIVA SALIENTE DEL MEDIDOR"/>
    <x v="22"/>
    <n v="1726.8150000000001"/>
  </r>
  <r>
    <x v="32"/>
    <s v="G01 Energia Activa Entrante"/>
    <x v="22"/>
    <n v="5.6000000000000001E-2"/>
  </r>
  <r>
    <x v="33"/>
    <s v="G01 Energia Activa Saliente"/>
    <x v="22"/>
    <n v="2.657"/>
  </r>
  <r>
    <x v="34"/>
    <s v="UPM TR1 150 kV Energia Activa Entrante al medidor"/>
    <x v="22"/>
    <n v="30.267600000000002"/>
  </r>
  <r>
    <x v="35"/>
    <s v="UPM TR1 150 kV Energia Activa Saliente del medidor"/>
    <x v="22"/>
    <n v="323.4864"/>
  </r>
  <r>
    <x v="36"/>
    <s v="G01 150 kV ENERGIA ACTIVA ENTRANTE AL MEDIDOR"/>
    <x v="22"/>
    <n v="0"/>
  </r>
  <r>
    <x v="37"/>
    <s v="G01 150 kV ENERGIA ACTIVA SALIENTE DEL MEDIDOR"/>
    <x v="22"/>
    <n v="589.3691"/>
  </r>
  <r>
    <x v="38"/>
    <s v="G02 150 kV ENERGIA ACTIVA ENTRANTE AL MEDIDOR"/>
    <x v="22"/>
    <n v="0"/>
  </r>
  <r>
    <x v="39"/>
    <s v="G02 150 kV ENERGIA ACTIVA SALIENTE DEL MEDIDOR"/>
    <x v="22"/>
    <n v="705.37080000000003"/>
  </r>
  <r>
    <x v="40"/>
    <s v="G03 150 kV ENERGIA ACTIVA ENTRANTE AL MEDIDOR"/>
    <x v="22"/>
    <n v="0"/>
  </r>
  <r>
    <x v="41"/>
    <s v="G03 150 kV ENERGIA ACTIVA SALIENTE DEL MEDIDOR"/>
    <x v="22"/>
    <n v="594.11670000000004"/>
  </r>
  <r>
    <x v="42"/>
    <s v="G05  150 Kv  ENERGIA ACTIVA ENTRANTE AL MEDIDOR"/>
    <x v="22"/>
    <n v="0"/>
  </r>
  <r>
    <x v="43"/>
    <s v="G05  150 Kv  ENERGIA ACTIVA SALIENTE DEL MEDIDOR"/>
    <x v="22"/>
    <n v="0"/>
  </r>
  <r>
    <x v="44"/>
    <s v="G06  150 Kv  ENERGIA ACTIVA ENTRANTE AL MEDIDOR"/>
    <x v="22"/>
    <n v="0"/>
  </r>
  <r>
    <x v="45"/>
    <s v="G06  150 Kv  ENERGIA ACTIVA SALIENTE DEL MEDIDOR"/>
    <x v="22"/>
    <n v="0"/>
  </r>
  <r>
    <x v="46"/>
    <s v="G07 150 kV Energia Activa Entrante al medidor"/>
    <x v="22"/>
    <n v="3.3075000000000001"/>
  </r>
  <r>
    <x v="47"/>
    <s v="G07 150 kV Energia Activa Saliente del medidor"/>
    <x v="22"/>
    <n v="0"/>
  </r>
  <r>
    <x v="48"/>
    <s v="G03  30 Kv  ENERGIA ACTIVA ENTRANTE AL MEDIDOR"/>
    <x v="22"/>
    <n v="0"/>
  </r>
  <r>
    <x v="49"/>
    <s v="G03  30 Kv  ENERGIA ACTIVA SALIENTE DEL MEDIDOR"/>
    <x v="22"/>
    <n v="0"/>
  </r>
  <r>
    <x v="50"/>
    <s v="G04  30 Kv  ENERGIA ACTIVA ENTRANTE AL MEDIDOR"/>
    <x v="22"/>
    <n v="3.8778000000000001"/>
  </r>
  <r>
    <x v="51"/>
    <s v="G04  30 Kv  ENERGIA ACTIVA SALIENTE DEL MEDIDOR"/>
    <x v="22"/>
    <n v="0"/>
  </r>
  <r>
    <x v="52"/>
    <s v="G01 150 kV ENERGIA ACTIVA ENTRANTE AL MEDIDOR"/>
    <x v="22"/>
    <n v="0"/>
  </r>
  <r>
    <x v="53"/>
    <s v="G01 150 kV ENERGIA ACTIVA SALIENTE DEL MEDIDOR"/>
    <x v="22"/>
    <n v="810.75599999999997"/>
  </r>
  <r>
    <x v="54"/>
    <s v="G02 150 kV ENERGIA ACTIVA ENTRANTE AL MEDIDOR"/>
    <x v="22"/>
    <n v="0"/>
  </r>
  <r>
    <x v="55"/>
    <s v="G02 150 kV ENERGIA ACTIVA SALIENTE DEL MEDIDOR"/>
    <x v="22"/>
    <n v="810.78240000000005"/>
  </r>
  <r>
    <x v="56"/>
    <s v="G03 150 kV ENERGIA ACTIVA ENTRANTE AL MEDIDOR"/>
    <x v="22"/>
    <n v="0"/>
  </r>
  <r>
    <x v="57"/>
    <s v="G03 150 kV ENERGIA ACTIVA SALIENTE DEL MEDIDOR"/>
    <x v="22"/>
    <n v="0"/>
  </r>
  <r>
    <x v="58"/>
    <s v="G04 150 kV ENERGIA ACTIVA ENTRANTE AL MEDIDOR"/>
    <x v="22"/>
    <n v="0"/>
  </r>
  <r>
    <x v="59"/>
    <s v="G04 150 kV ENERGIA ACTIVA SALIENTE DEL MEDIDOR"/>
    <x v="22"/>
    <n v="804.22199999999998"/>
  </r>
  <r>
    <x v="60"/>
    <s v="G01  150 Kv  ENERGIA ACTIVA ENTRANTE AL MEDIDOR"/>
    <x v="22"/>
    <n v="0"/>
  </r>
  <r>
    <x v="61"/>
    <s v="G01  150 Kv  ENERGIA ACTIVA SALIENTE DEL MEDIDOR"/>
    <x v="22"/>
    <n v="0"/>
  </r>
  <r>
    <x v="62"/>
    <s v="G02  150 Kv  ENERGIA ACTIVA ENTRANTE AL MEDIDOR"/>
    <x v="22"/>
    <n v="1.0529999999999999"/>
  </r>
  <r>
    <x v="63"/>
    <s v="G02  150 Kv  ENERGIA ACTIVA SALIENTE DEL MEDIDOR"/>
    <x v="22"/>
    <n v="0"/>
  </r>
  <r>
    <x v="64"/>
    <s v="CTR G03 150 kV Energía Activa Entrante al medidor"/>
    <x v="22"/>
    <n v="1.833"/>
  </r>
  <r>
    <x v="65"/>
    <s v="CTR G03 150 kV Energía Activa Saliente del medidor"/>
    <x v="22"/>
    <n v="0"/>
  </r>
  <r>
    <x v="66"/>
    <s v="G01 Energía Activa Entrante al medidor"/>
    <x v="22"/>
    <n v="0.26"/>
  </r>
  <r>
    <x v="67"/>
    <s v="G01 Energía Activa Saliente del medidor"/>
    <x v="22"/>
    <n v="196.45599999999999"/>
  </r>
  <r>
    <x v="68"/>
    <s v="G01 Energía Activa Entrante al medidor"/>
    <x v="22"/>
    <n v="0.63600000000000001"/>
  </r>
  <r>
    <x v="69"/>
    <s v="G01 Energía Activa Saliente del medidor"/>
    <x v="22"/>
    <n v="241.16399999999999"/>
  </r>
  <r>
    <x v="70"/>
    <s v="G01 Energía Activa Entrante al medidor"/>
    <x v="22"/>
    <n v="0.6"/>
  </r>
  <r>
    <x v="71"/>
    <s v="G01 Energía Activa Saliente del medidor"/>
    <x v="22"/>
    <n v="244.9"/>
  </r>
  <r>
    <x v="72"/>
    <s v="G01 30 kV ENERGIA ACTIVA ENTRANTE AL MEDIDOR"/>
    <x v="22"/>
    <n v="0"/>
  </r>
  <r>
    <x v="73"/>
    <s v="G01 30 kV ENERGIA ACTIVA SALIENTE DEL MEDIDOR"/>
    <x v="22"/>
    <n v="0"/>
  </r>
  <r>
    <x v="74"/>
    <s v="Montevideo A Motores G01 Energia Activa Entrante"/>
    <x v="22"/>
    <n v="0.73399999999999999"/>
  </r>
  <r>
    <x v="75"/>
    <s v="Montevideo A Motores G01 Energia Activa Saliente"/>
    <x v="22"/>
    <n v="0"/>
  </r>
  <r>
    <x v="76"/>
    <s v="Montevideo A Motores G02 Energia Activa Entrante"/>
    <x v="22"/>
    <n v="0.113"/>
  </r>
  <r>
    <x v="77"/>
    <s v="Montevideo A Motores G02 Energia Activa Saliente"/>
    <x v="22"/>
    <n v="0.27100000000000002"/>
  </r>
  <r>
    <x v="78"/>
    <s v="Montevideo B Motores G01 6.3 kV Energia Activa Entrante"/>
    <x v="22"/>
    <n v="0.39700000000000002"/>
  </r>
  <r>
    <x v="79"/>
    <s v="Montevideo B Motores G01 6.3 kV Energia Activa Saliente"/>
    <x v="22"/>
    <n v="0"/>
  </r>
  <r>
    <x v="80"/>
    <s v="Montevideo B Motores G02 6.3 kV Energia Activa Entrante"/>
    <x v="22"/>
    <n v="0.17"/>
  </r>
  <r>
    <x v="81"/>
    <s v="Montevideo B Motores G02 6.3 kV Energia Activa Saliente"/>
    <x v="22"/>
    <n v="0"/>
  </r>
  <r>
    <x v="82"/>
    <s v="Punta Pereira G01 Energia Activa Entrante"/>
    <x v="22"/>
    <n v="0"/>
  </r>
  <r>
    <x v="83"/>
    <s v="Punta Pereira G01 Energia Activa Saliente"/>
    <x v="22"/>
    <n v="1189.0326"/>
  </r>
  <r>
    <x v="84"/>
    <s v="Palmatir G01 Energia Activa Entrante"/>
    <x v="22"/>
    <n v="0.03"/>
  </r>
  <r>
    <x v="85"/>
    <s v="Palmatir G01 Energia Activa Saliente"/>
    <x v="22"/>
    <n v="146.244"/>
  </r>
  <r>
    <x v="86"/>
    <s v="PAY 150 kV ENERGIA ACTIVA ENTRANTE AL MEDIDOR"/>
    <x v="22"/>
    <n v="0"/>
  </r>
  <r>
    <x v="87"/>
    <s v="PAY 150 kV ENERGIA ACTIVA SALIENTE DEL MEDIDOR"/>
    <x v="22"/>
    <n v="0"/>
  </r>
  <r>
    <x v="88"/>
    <s v="G01 Energía Activa Entrante al medidor"/>
    <x v="22"/>
    <n v="0.59599999999999997"/>
  </r>
  <r>
    <x v="89"/>
    <s v="G01 Energía Activa Saliente del medidor"/>
    <x v="22"/>
    <n v="299.24099999999999"/>
  </r>
  <r>
    <x v="90"/>
    <s v="G01 150 kV ENERGIA ACTIVA ENTRANTE AL MEDIDOR"/>
    <x v="22"/>
    <n v="1.17E-2"/>
  </r>
  <r>
    <x v="91"/>
    <s v="G01 150 kV ENERGIA ACTIVA SALIENTE DEL MEDIDOR P"/>
    <x v="22"/>
    <n v="0"/>
  </r>
  <r>
    <x v="92"/>
    <s v="G02 150 kV ENERGIA ACTIVA ENTRANTE AL MEDIDOR"/>
    <x v="22"/>
    <n v="0.73129999999999995"/>
  </r>
  <r>
    <x v="93"/>
    <s v="G02 150 kV ENERGIA ACTIVA SALIENTE DEL MEDIDOR"/>
    <x v="22"/>
    <n v="0"/>
  </r>
  <r>
    <x v="94"/>
    <s v="G03 150 kV ENERGIA ACTIVA ENTRANTE AL MEDIDOR"/>
    <x v="22"/>
    <n v="1.83E-2"/>
  </r>
  <r>
    <x v="95"/>
    <s v="G03 150 kV ENERGIA ACTIVA SALIENTE DEL MEDIDOR"/>
    <x v="22"/>
    <n v="0"/>
  </r>
  <r>
    <x v="96"/>
    <s v="G04 150 kV ENERGIA ACTIVA ENTRANTE AL MEDIDOR"/>
    <x v="22"/>
    <n v="1.2526999999999999"/>
  </r>
  <r>
    <x v="97"/>
    <s v="G04 150 kV ENERGIA ACTIVA SALIENTE DEL MEDIDOR"/>
    <x v="22"/>
    <n v="0"/>
  </r>
  <r>
    <x v="98"/>
    <s v="G05 150 kV ENERGIA ACTIVA ENTRANTE AL MEDIDOR"/>
    <x v="22"/>
    <n v="1.4947999999999999"/>
  </r>
  <r>
    <x v="99"/>
    <s v="G05 150 kV ENERGIA ACTIVA SALIENTE DEL MEDIDOR"/>
    <x v="22"/>
    <n v="0"/>
  </r>
  <r>
    <x v="100"/>
    <s v="G06 150 kV ENERGIA ACTIVA ENTRANTE AL MEDIDOR"/>
    <x v="22"/>
    <n v="8.9999999999999998E-4"/>
  </r>
  <r>
    <x v="101"/>
    <s v="G06 150 kV ENERGIA ACTIVA SALIENTE DEL MEDIDOR"/>
    <x v="22"/>
    <n v="0"/>
  </r>
  <r>
    <x v="102"/>
    <s v="PTI G07 150 kV Energia Activa Entrante al medidor"/>
    <x v="22"/>
    <n v="1.8779999999999999"/>
  </r>
  <r>
    <x v="103"/>
    <s v="PTI G07 150 kV Energia Activa Saliente del medidor"/>
    <x v="22"/>
    <n v="0"/>
  </r>
  <r>
    <x v="104"/>
    <s v="PTI G08 150 kV Energía Activa Entrante al medidor"/>
    <x v="22"/>
    <n v="3.0999999999999999E-3"/>
  </r>
  <r>
    <x v="105"/>
    <s v="PTI G08 150 kV Energía Activa Saliente del medidor"/>
    <x v="22"/>
    <n v="0"/>
  </r>
  <r>
    <x v="106"/>
    <s v="PTI G09 150 kV Energía Activa Entrante al medidor"/>
    <x v="22"/>
    <n v="0"/>
  </r>
  <r>
    <x v="107"/>
    <s v="PTI G09 150 kV Energía Activa Saliente del medidor"/>
    <x v="22"/>
    <n v="0"/>
  </r>
  <r>
    <x v="108"/>
    <s v="CRL RADIAL ENERGIA ACTIVA SALIENTE DEL MEDIDOR"/>
    <x v="22"/>
    <n v="2.3306"/>
  </r>
  <r>
    <x v="109"/>
    <s v="G01 Energía Activa Entrante al medidor"/>
    <x v="22"/>
    <n v="0.68"/>
  </r>
  <r>
    <x v="110"/>
    <s v="G01 Energía Activa Saliente del medidor"/>
    <x v="22"/>
    <n v="349.32"/>
  </r>
  <r>
    <x v="111"/>
    <s v="Nuevo Manantial 1 - 60 kV Energia Activa Entrante"/>
    <x v="22"/>
    <n v="1.0044"/>
  </r>
  <r>
    <x v="112"/>
    <s v="Nuevo Manantial 1 - 60 kV Energia Activa Saliente"/>
    <x v="22"/>
    <n v="3.4451000000000001"/>
  </r>
  <r>
    <x v="113"/>
    <s v="Nuevo Manantial 2 - Energia Activa Entrante  "/>
    <x v="22"/>
    <n v="0.20300000000000001"/>
  </r>
  <r>
    <x v="114"/>
    <s v="Nuevo Manantial 2 -  Energia Activa Saliente"/>
    <x v="22"/>
    <n v="21.378"/>
  </r>
  <r>
    <x v="115"/>
    <s v="Alur-G01 30 kV, Energía Activa Entrante al Medidor"/>
    <x v="22"/>
    <n v="0"/>
  </r>
  <r>
    <x v="116"/>
    <s v="Alur-G01 30 kV, Energía Activa Saliente del Medidor"/>
    <x v="22"/>
    <n v="73.795000000000002"/>
  </r>
  <r>
    <x v="117"/>
    <s v="BIO G01 30 kV Energia Activa Entrante al medidor"/>
    <x v="22"/>
    <n v="3.5478000000000001"/>
  </r>
  <r>
    <x v="118"/>
    <s v="BIO G01 30 kV Energia Activa Saliente del medidor"/>
    <x v="22"/>
    <n v="0"/>
  </r>
  <r>
    <x v="119"/>
    <s v="G01 Energia Activa Entrante"/>
    <x v="22"/>
    <n v="5.2450000000000001"/>
  </r>
  <r>
    <x v="120"/>
    <s v="G01 Energia Activa Saliente"/>
    <x v="22"/>
    <n v="3.391"/>
  </r>
  <r>
    <x v="121"/>
    <s v="Energia Activa Entrante"/>
    <x v="22"/>
    <n v="0.629"/>
  </r>
  <r>
    <x v="122"/>
    <s v="Energia Activa Saliente"/>
    <x v="22"/>
    <n v="0"/>
  </r>
  <r>
    <x v="123"/>
    <s v="Sierra de los Caracoles 1 - 30 kV Energia Activa Entrante"/>
    <x v="22"/>
    <n v="3.2399999999999998E-2"/>
  </r>
  <r>
    <x v="124"/>
    <s v="Sierra de los Caracoles 1 - 30 kV Energia Activa Saliente"/>
    <x v="22"/>
    <n v="67.035600000000002"/>
  </r>
  <r>
    <x v="125"/>
    <s v="Sierra de los Caracoles 2 - 30 kV Energía Activa Entrante"/>
    <x v="22"/>
    <n v="0.14580000000000001"/>
  </r>
  <r>
    <x v="126"/>
    <s v="Sierra de los Caracoles 2 - 30 kV Energía Activa Saliente"/>
    <x v="22"/>
    <n v="64.948599999999999"/>
  </r>
  <r>
    <x v="127"/>
    <s v="ENG G01 30 kV Energia Activa Entrante al medidor"/>
    <x v="22"/>
    <n v="7.4980000000000002"/>
  </r>
  <r>
    <x v="128"/>
    <s v="ENG G01 30 kV Energia Activa Saliente del medidor"/>
    <x v="22"/>
    <n v="2.1280000000000001"/>
  </r>
  <r>
    <x v="129"/>
    <s v="FEN G01 30 kV Energia Activa Entrante al medidor"/>
    <x v="22"/>
    <n v="0"/>
  </r>
  <r>
    <x v="130"/>
    <s v="FEN G01 30 kV Energia Activa Saliente del medidor"/>
    <x v="22"/>
    <n v="213.56700000000001"/>
  </r>
  <r>
    <x v="131"/>
    <s v="GAL G01 30 kV Energía Activa Entrante al medidor"/>
    <x v="22"/>
    <n v="0"/>
  </r>
  <r>
    <x v="132"/>
    <s v="GAL G01 30 kV Energía Activa Saliente del medidor"/>
    <x v="22"/>
    <n v="240.399"/>
  </r>
  <r>
    <x v="133"/>
    <s v="KEN G01 30 kV Energía Activa Entrante al medidor"/>
    <x v="22"/>
    <n v="0.41099999999999998"/>
  </r>
  <r>
    <x v="134"/>
    <s v="KEN G01 30 kV Energía Activa Saliente del medidor"/>
    <x v="22"/>
    <n v="90.234999999999999"/>
  </r>
  <r>
    <x v="135"/>
    <s v="Energia activa entrante"/>
    <x v="22"/>
    <n v="0.33"/>
  </r>
  <r>
    <x v="136"/>
    <s v="Energia activa saliente"/>
    <x v="22"/>
    <n v="0"/>
  </r>
  <r>
    <x v="137"/>
    <s v="G01 Energia Activa Entrante"/>
    <x v="22"/>
    <n v="0.307"/>
  </r>
  <r>
    <x v="138"/>
    <s v="G01 Energia Activa Saliente"/>
    <x v="22"/>
    <n v="122.86"/>
  </r>
  <r>
    <x v="139"/>
    <s v="G01 Energia Activa Entrante"/>
    <x v="22"/>
    <n v="9.8000000000000004E-2"/>
  </r>
  <r>
    <x v="140"/>
    <s v="G01 Energia Activa Saliente"/>
    <x v="22"/>
    <n v="66.534000000000006"/>
  </r>
  <r>
    <x v="141"/>
    <s v="Weyerhaeuser-G01 30 kV ,Energía Activa Entrante al medidor"/>
    <x v="22"/>
    <n v="0.11799999999999999"/>
  </r>
  <r>
    <x v="142"/>
    <s v="Weyerhaeuser-G01 30 kV ,Energía Activa Saliente del medidor"/>
    <x v="22"/>
    <n v="34.392000000000003"/>
  </r>
  <r>
    <x v="143"/>
    <s v="PON G01 30 kV Energía Activa Entrante al medidor"/>
    <x v="22"/>
    <n v="0"/>
  </r>
  <r>
    <x v="144"/>
    <s v="PON G01 30 kV Energía Activa Saliente del medidor"/>
    <x v="22"/>
    <n v="102.895"/>
  </r>
  <r>
    <x v="145"/>
    <s v="Energia Activa Saliente"/>
    <x v="22"/>
    <n v="0"/>
  </r>
  <r>
    <x v="146"/>
    <s v="Energia Activa Saliente"/>
    <x v="22"/>
    <n v="0"/>
  </r>
  <r>
    <x v="147"/>
    <s v="G01 Energia Activa Entrante"/>
    <x v="22"/>
    <n v="0.22900000000000001"/>
  </r>
  <r>
    <x v="148"/>
    <s v="G01 Energia Activa Saliente"/>
    <x v="22"/>
    <n v="41.064"/>
  </r>
  <r>
    <x v="149"/>
    <s v="Agroland-G01 15 kV, Energia Activa Entrante al medidor"/>
    <x v="22"/>
    <n v="6.8019999999999996"/>
  </r>
  <r>
    <x v="150"/>
    <s v="Agroland-G01 15 kV, Energia Activa Saliente del medidor"/>
    <x v="22"/>
    <n v="0"/>
  </r>
  <r>
    <x v="151"/>
    <s v="G01 Energía Activa Entrante al medidor"/>
    <x v="22"/>
    <n v="1E-3"/>
  </r>
  <r>
    <x v="152"/>
    <s v="G01 Energía Activa Saliente del medidor"/>
    <x v="22"/>
    <n v="7.2080000000000002"/>
  </r>
  <r>
    <x v="153"/>
    <s v="Energia Activa Saliente"/>
    <x v="22"/>
    <n v="2.2290000000000001"/>
  </r>
  <r>
    <x v="154"/>
    <s v="TR1 150 kV ENERGIA ACTIVA ENTRANTE AL MEDIDOR"/>
    <x v="22"/>
    <n v="0"/>
  </r>
  <r>
    <x v="155"/>
    <s v="TR1 150 kV ENERGIA ACTIVA SALIENTE DEL MEDIDOR"/>
    <x v="22"/>
    <n v="4.4070999999999998"/>
  </r>
  <r>
    <x v="156"/>
    <s v="TR2 230 kV ENERGIA ACTIVA ENTRANTE AL MEDIDOR"/>
    <x v="22"/>
    <n v="0"/>
  </r>
  <r>
    <x v="157"/>
    <s v="TR2 230 kV ENERGIA ACTIVA SALIENTE DEL MEDIDOR"/>
    <x v="22"/>
    <n v="0"/>
  </r>
  <r>
    <x v="0"/>
    <s v="TR1 132 kV ENERGIA ACTIVA ENTRANTE"/>
    <x v="23"/>
    <n v="0"/>
  </r>
  <r>
    <x v="1"/>
    <s v="TR1 132 kV ENERGIA ACTIVA SALIENTE"/>
    <x v="23"/>
    <n v="1571.7503999999999"/>
  </r>
  <r>
    <x v="2"/>
    <s v="CE5 TR2 132 kV ENERGIA ACTIVA ENTRANTE"/>
    <x v="23"/>
    <n v="0"/>
  </r>
  <r>
    <x v="3"/>
    <s v="CE5 TR2 132 kV ENERGIA ACTIVA SALIENTE"/>
    <x v="23"/>
    <n v="1618.8956000000001"/>
  </r>
  <r>
    <x v="4"/>
    <s v="CE5 BE5 500 kV Energia Activa Entrante"/>
    <x v="23"/>
    <n v="0"/>
  </r>
  <r>
    <x v="5"/>
    <s v="CE5 BE5 500 kV Energia Activa Saliente"/>
    <x v="23"/>
    <n v="13297.9064"/>
  </r>
  <r>
    <x v="6"/>
    <s v="CE5 500 kV ENERGIA ACTIVA ENTRANTE"/>
    <x v="23"/>
    <n v="0"/>
  </r>
  <r>
    <x v="7"/>
    <s v="CE5 500 kV ENERGIA ACTIVA SALIENTE"/>
    <x v="23"/>
    <n v="15836.125"/>
  </r>
  <r>
    <x v="8"/>
    <s v="CE5 MR5 500 kV Energia Activa Entrante"/>
    <x v="23"/>
    <n v="11025.693799999999"/>
  </r>
  <r>
    <x v="9"/>
    <s v="CE5 MR5 500 kV Energia Activa Saliente"/>
    <x v="23"/>
    <n v="0"/>
  </r>
  <r>
    <x v="10"/>
    <s v="G01  15 Kv  ENERGIA ACTIVA ENTRANTE AL MEDIDOR"/>
    <x v="23"/>
    <n v="0"/>
  </r>
  <r>
    <x v="11"/>
    <s v="G01  15 Kv  ENERGIA ACTIVA SALIENTE DEL MEDIDOR"/>
    <x v="23"/>
    <n v="2556.1682999999998"/>
  </r>
  <r>
    <x v="12"/>
    <s v="G02  15 Kv  ENERGIA ACTIVA ENTRANTE AL MEDIDOR"/>
    <x v="23"/>
    <n v="0"/>
  </r>
  <r>
    <x v="13"/>
    <s v="G02  15 Kv  ENERGIA ACTIVA SALIENTE DEL MEDIDOR"/>
    <x v="23"/>
    <n v="2617.3125"/>
  </r>
  <r>
    <x v="14"/>
    <s v="G03  15 Kv  ENERGIA ACTIVA ENTRANTE AL MEDIDOR"/>
    <x v="23"/>
    <n v="0"/>
  </r>
  <r>
    <x v="15"/>
    <s v="G03  15 Kv  ENERGIA ACTIVA SALIENTE DEL MEDIDOR"/>
    <x v="23"/>
    <n v="2631.0933"/>
  </r>
  <r>
    <x v="16"/>
    <s v="TR2 500 kV ENERGIA ACTIVA ENTRANTE AL MEDIDOR"/>
    <x v="23"/>
    <n v="0"/>
  </r>
  <r>
    <x v="17"/>
    <s v="TR2 500 kV ENERGIA ACTIVA SALIENTE DEL MEDIDOR"/>
    <x v="23"/>
    <n v="2042.3462999999999"/>
  </r>
  <r>
    <x v="18"/>
    <s v="TR1 132 kV ENERGIA ACTIVA ENTRANTE AL MEDIDOR"/>
    <x v="23"/>
    <n v="0"/>
  </r>
  <r>
    <x v="19"/>
    <s v="TR1 132 kV ENERGIA ACTIVA SALIENTE DEL MEDIDOR"/>
    <x v="23"/>
    <n v="1995.3384000000001"/>
  </r>
  <r>
    <x v="20"/>
    <s v="SA5 500 kV ENERGIA ACTIVA ENTRANTE AL MEDIDOR"/>
    <x v="23"/>
    <n v="8756.75"/>
  </r>
  <r>
    <x v="21"/>
    <s v="SA5 500 kV ENERGIA ACTIVA SALIENTE DEL MEDIDOR"/>
    <x v="23"/>
    <n v="0"/>
  </r>
  <r>
    <x v="22"/>
    <s v="SA5 500 kV ENERGIA ACTIVA ENTRANTE AL MEDIDOR"/>
    <x v="23"/>
    <n v="0"/>
  </r>
  <r>
    <x v="23"/>
    <s v="SA5 500 kV ENERGIA ACTIVA SALIENTE DEL MEDIDOR"/>
    <x v="23"/>
    <n v="13150.125"/>
  </r>
  <r>
    <x v="24"/>
    <s v="TR1 150 kV ENERGIA ACTIVA ENTRANTE AL MEDIDOR"/>
    <x v="23"/>
    <n v="0"/>
  </r>
  <r>
    <x v="25"/>
    <s v="TR1 150 kV ENERGIA ACTIVA SALIENTE DEL MEDIDOR"/>
    <x v="23"/>
    <n v="554.79750000000001"/>
  </r>
  <r>
    <x v="26"/>
    <s v="SJ5 500 kV ENERGIA ACTIVA ENTRANTE AL MEDIDOR"/>
    <x v="23"/>
    <n v="0"/>
  </r>
  <r>
    <x v="27"/>
    <s v="SJ5 500 kV ENERGIA ACTIVA SALIENTE DEL MEDIDOR"/>
    <x v="23"/>
    <n v="5075.8125"/>
  </r>
  <r>
    <x v="28"/>
    <s v="SJ5 500 kV ENERGIA ACTIVA ENTRANTE AL MEDIDOR"/>
    <x v="23"/>
    <n v="0"/>
  </r>
  <r>
    <x v="29"/>
    <s v="SJ5 500 kV ENERGIA ACTIVA SALIENTE DEL MEDIDOR"/>
    <x v="23"/>
    <n v="4855.5"/>
  </r>
  <r>
    <x v="30"/>
    <s v="TR1 150 kV ENERGIA ACTIVA ENTRANTE AL MEDIDOR"/>
    <x v="23"/>
    <n v="0"/>
  </r>
  <r>
    <x v="31"/>
    <s v="TR1 150 kV ENERGIA ACTIVA SALIENTE DEL MEDIDOR"/>
    <x v="23"/>
    <n v="1827.675"/>
  </r>
  <r>
    <x v="32"/>
    <s v="G01 Energia Activa Entrante"/>
    <x v="23"/>
    <n v="5.6000000000000001E-2"/>
  </r>
  <r>
    <x v="33"/>
    <s v="G01 Energia Activa Saliente"/>
    <x v="23"/>
    <n v="2.8820000000000001"/>
  </r>
  <r>
    <x v="34"/>
    <s v="UPM TR1 150 kV Energia Activa Entrante al medidor"/>
    <x v="23"/>
    <n v="1.62"/>
  </r>
  <r>
    <x v="35"/>
    <s v="UPM TR1 150 kV Energia Activa Saliente del medidor"/>
    <x v="23"/>
    <n v="378.5136"/>
  </r>
  <r>
    <x v="36"/>
    <s v="G01 150 kV ENERGIA ACTIVA ENTRANTE AL MEDIDOR"/>
    <x v="23"/>
    <n v="0"/>
  </r>
  <r>
    <x v="37"/>
    <s v="G01 150 kV ENERGIA ACTIVA SALIENTE DEL MEDIDOR"/>
    <x v="23"/>
    <n v="603.62480000000005"/>
  </r>
  <r>
    <x v="38"/>
    <s v="G02 150 kV ENERGIA ACTIVA ENTRANTE AL MEDIDOR"/>
    <x v="23"/>
    <n v="0"/>
  </r>
  <r>
    <x v="39"/>
    <s v="G02 150 kV ENERGIA ACTIVA SALIENTE DEL MEDIDOR"/>
    <x v="23"/>
    <n v="702.22209999999995"/>
  </r>
  <r>
    <x v="40"/>
    <s v="G03 150 kV ENERGIA ACTIVA ENTRANTE AL MEDIDOR"/>
    <x v="23"/>
    <n v="0"/>
  </r>
  <r>
    <x v="41"/>
    <s v="G03 150 kV ENERGIA ACTIVA SALIENTE DEL MEDIDOR"/>
    <x v="23"/>
    <n v="678.31690000000003"/>
  </r>
  <r>
    <x v="42"/>
    <s v="G05  150 Kv  ENERGIA ACTIVA ENTRANTE AL MEDIDOR"/>
    <x v="23"/>
    <n v="0"/>
  </r>
  <r>
    <x v="43"/>
    <s v="G05  150 Kv  ENERGIA ACTIVA SALIENTE DEL MEDIDOR"/>
    <x v="23"/>
    <n v="0"/>
  </r>
  <r>
    <x v="44"/>
    <s v="G06  150 Kv  ENERGIA ACTIVA ENTRANTE AL MEDIDOR"/>
    <x v="23"/>
    <n v="0"/>
  </r>
  <r>
    <x v="45"/>
    <s v="G06  150 Kv  ENERGIA ACTIVA SALIENTE DEL MEDIDOR"/>
    <x v="23"/>
    <n v="0"/>
  </r>
  <r>
    <x v="46"/>
    <s v="G07 150 kV Energia Activa Entrante al medidor"/>
    <x v="23"/>
    <n v="0.84450000000000003"/>
  </r>
  <r>
    <x v="47"/>
    <s v="G07 150 kV Energia Activa Saliente del medidor"/>
    <x v="23"/>
    <n v="0"/>
  </r>
  <r>
    <x v="48"/>
    <s v="G03  30 Kv  ENERGIA ACTIVA ENTRANTE AL MEDIDOR"/>
    <x v="23"/>
    <n v="0"/>
  </r>
  <r>
    <x v="49"/>
    <s v="G03  30 Kv  ENERGIA ACTIVA SALIENTE DEL MEDIDOR"/>
    <x v="23"/>
    <n v="0"/>
  </r>
  <r>
    <x v="50"/>
    <s v="G04  30 Kv  ENERGIA ACTIVA ENTRANTE AL MEDIDOR"/>
    <x v="23"/>
    <n v="3.8437000000000001"/>
  </r>
  <r>
    <x v="51"/>
    <s v="G04  30 Kv  ENERGIA ACTIVA SALIENTE DEL MEDIDOR"/>
    <x v="23"/>
    <n v="0"/>
  </r>
  <r>
    <x v="52"/>
    <s v="G01 150 kV ENERGIA ACTIVA ENTRANTE AL MEDIDOR"/>
    <x v="23"/>
    <n v="0"/>
  </r>
  <r>
    <x v="53"/>
    <s v="G01 150 kV ENERGIA ACTIVA SALIENTE DEL MEDIDOR"/>
    <x v="23"/>
    <n v="812.26800000000003"/>
  </r>
  <r>
    <x v="54"/>
    <s v="G02 150 kV ENERGIA ACTIVA ENTRANTE AL MEDIDOR"/>
    <x v="23"/>
    <n v="0"/>
  </r>
  <r>
    <x v="55"/>
    <s v="G02 150 kV ENERGIA ACTIVA SALIENTE DEL MEDIDOR"/>
    <x v="23"/>
    <n v="811.86360000000002"/>
  </r>
  <r>
    <x v="56"/>
    <s v="G03 150 kV ENERGIA ACTIVA ENTRANTE AL MEDIDOR"/>
    <x v="23"/>
    <n v="0"/>
  </r>
  <r>
    <x v="57"/>
    <s v="G03 150 kV ENERGIA ACTIVA SALIENTE DEL MEDIDOR"/>
    <x v="23"/>
    <n v="217.512"/>
  </r>
  <r>
    <x v="58"/>
    <s v="G04 150 kV ENERGIA ACTIVA ENTRANTE AL MEDIDOR"/>
    <x v="23"/>
    <n v="0"/>
  </r>
  <r>
    <x v="59"/>
    <s v="G04 150 kV ENERGIA ACTIVA SALIENTE DEL MEDIDOR"/>
    <x v="23"/>
    <n v="802.14239999999995"/>
  </r>
  <r>
    <x v="60"/>
    <s v="G01  150 Kv  ENERGIA ACTIVA ENTRANTE AL MEDIDOR"/>
    <x v="23"/>
    <n v="0"/>
  </r>
  <r>
    <x v="61"/>
    <s v="G01  150 Kv  ENERGIA ACTIVA SALIENTE DEL MEDIDOR"/>
    <x v="23"/>
    <n v="0"/>
  </r>
  <r>
    <x v="62"/>
    <s v="G02  150 Kv  ENERGIA ACTIVA ENTRANTE AL MEDIDOR"/>
    <x v="23"/>
    <n v="0.85140000000000005"/>
  </r>
  <r>
    <x v="63"/>
    <s v="G02  150 Kv  ENERGIA ACTIVA SALIENTE DEL MEDIDOR"/>
    <x v="23"/>
    <n v="0.72899999999999998"/>
  </r>
  <r>
    <x v="64"/>
    <s v="CTR G03 150 kV Energía Activa Entrante al medidor"/>
    <x v="23"/>
    <n v="1.9370000000000001"/>
  </r>
  <r>
    <x v="65"/>
    <s v="CTR G03 150 kV Energía Activa Saliente del medidor"/>
    <x v="23"/>
    <n v="0"/>
  </r>
  <r>
    <x v="66"/>
    <s v="G01 Energía Activa Entrante al medidor"/>
    <x v="23"/>
    <n v="0.11"/>
  </r>
  <r>
    <x v="67"/>
    <s v="G01 Energía Activa Saliente del medidor"/>
    <x v="23"/>
    <n v="177.822"/>
  </r>
  <r>
    <x v="68"/>
    <s v="G01 Energía Activa Entrante al medidor"/>
    <x v="23"/>
    <n v="0.16800000000000001"/>
  </r>
  <r>
    <x v="69"/>
    <s v="G01 Energía Activa Saliente del medidor"/>
    <x v="23"/>
    <n v="163.572"/>
  </r>
  <r>
    <x v="70"/>
    <s v="G01 Energía Activa Entrante al medidor"/>
    <x v="23"/>
    <n v="0"/>
  </r>
  <r>
    <x v="71"/>
    <s v="G01 Energía Activa Saliente del medidor"/>
    <x v="23"/>
    <n v="245"/>
  </r>
  <r>
    <x v="72"/>
    <s v="G01 30 kV ENERGIA ACTIVA ENTRANTE AL MEDIDOR"/>
    <x v="23"/>
    <n v="0"/>
  </r>
  <r>
    <x v="73"/>
    <s v="G01 30 kV ENERGIA ACTIVA SALIENTE DEL MEDIDOR"/>
    <x v="23"/>
    <n v="0"/>
  </r>
  <r>
    <x v="74"/>
    <s v="Montevideo A Motores G01 Energia Activa Entrante"/>
    <x v="23"/>
    <n v="0.70899999999999996"/>
  </r>
  <r>
    <x v="75"/>
    <s v="Montevideo A Motores G01 Energia Activa Saliente"/>
    <x v="23"/>
    <n v="0"/>
  </r>
  <r>
    <x v="76"/>
    <s v="Montevideo A Motores G02 Energia Activa Entrante"/>
    <x v="23"/>
    <n v="0.104"/>
  </r>
  <r>
    <x v="77"/>
    <s v="Montevideo A Motores G02 Energia Activa Saliente"/>
    <x v="23"/>
    <n v="0"/>
  </r>
  <r>
    <x v="78"/>
    <s v="Montevideo B Motores G01 6.3 kV Energia Activa Entrante"/>
    <x v="23"/>
    <n v="0.39300000000000002"/>
  </r>
  <r>
    <x v="79"/>
    <s v="Montevideo B Motores G01 6.3 kV Energia Activa Saliente"/>
    <x v="23"/>
    <n v="0"/>
  </r>
  <r>
    <x v="80"/>
    <s v="Montevideo B Motores G02 6.3 kV Energia Activa Entrante"/>
    <x v="23"/>
    <n v="0.17100000000000001"/>
  </r>
  <r>
    <x v="81"/>
    <s v="Montevideo B Motores G02 6.3 kV Energia Activa Saliente"/>
    <x v="23"/>
    <n v="0"/>
  </r>
  <r>
    <x v="82"/>
    <s v="Punta Pereira G01 Energia Activa Entrante"/>
    <x v="23"/>
    <n v="0"/>
  </r>
  <r>
    <x v="83"/>
    <s v="Punta Pereira G01 Energia Activa Saliente"/>
    <x v="23"/>
    <n v="1159.8689999999999"/>
  </r>
  <r>
    <x v="84"/>
    <s v="Palmatir G01 Energia Activa Entrante"/>
    <x v="23"/>
    <n v="0"/>
  </r>
  <r>
    <x v="85"/>
    <s v="Palmatir G01 Energia Activa Saliente"/>
    <x v="23"/>
    <n v="341.19"/>
  </r>
  <r>
    <x v="86"/>
    <s v="PAY 150 kV ENERGIA ACTIVA ENTRANTE AL MEDIDOR"/>
    <x v="23"/>
    <n v="0"/>
  </r>
  <r>
    <x v="87"/>
    <s v="PAY 150 kV ENERGIA ACTIVA SALIENTE DEL MEDIDOR"/>
    <x v="23"/>
    <n v="0"/>
  </r>
  <r>
    <x v="88"/>
    <s v="G01 Energía Activa Entrante al medidor"/>
    <x v="23"/>
    <n v="0.108"/>
  </r>
  <r>
    <x v="89"/>
    <s v="G01 Energía Activa Saliente del medidor"/>
    <x v="23"/>
    <n v="200.44"/>
  </r>
  <r>
    <x v="90"/>
    <s v="G01 150 kV ENERGIA ACTIVA ENTRANTE AL MEDIDOR"/>
    <x v="23"/>
    <n v="0"/>
  </r>
  <r>
    <x v="91"/>
    <s v="G01 150 kV ENERGIA ACTIVA SALIENTE DEL MEDIDOR P"/>
    <x v="23"/>
    <n v="0"/>
  </r>
  <r>
    <x v="92"/>
    <s v="G02 150 kV ENERGIA ACTIVA ENTRANTE AL MEDIDOR"/>
    <x v="23"/>
    <n v="1.6339999999999999"/>
  </r>
  <r>
    <x v="93"/>
    <s v="G02 150 kV ENERGIA ACTIVA SALIENTE DEL MEDIDOR"/>
    <x v="23"/>
    <n v="0"/>
  </r>
  <r>
    <x v="94"/>
    <s v="G03 150 kV ENERGIA ACTIVA ENTRANTE AL MEDIDOR"/>
    <x v="23"/>
    <n v="0"/>
  </r>
  <r>
    <x v="95"/>
    <s v="G03 150 kV ENERGIA ACTIVA SALIENTE DEL MEDIDOR"/>
    <x v="23"/>
    <n v="0"/>
  </r>
  <r>
    <x v="96"/>
    <s v="G04 150 kV ENERGIA ACTIVA ENTRANTE AL MEDIDOR"/>
    <x v="23"/>
    <n v="1.0486"/>
  </r>
  <r>
    <x v="97"/>
    <s v="G04 150 kV ENERGIA ACTIVA SALIENTE DEL MEDIDOR"/>
    <x v="23"/>
    <n v="0"/>
  </r>
  <r>
    <x v="98"/>
    <s v="G05 150 kV ENERGIA ACTIVA ENTRANTE AL MEDIDOR"/>
    <x v="23"/>
    <n v="1.5759000000000001"/>
  </r>
  <r>
    <x v="99"/>
    <s v="G05 150 kV ENERGIA ACTIVA SALIENTE DEL MEDIDOR"/>
    <x v="23"/>
    <n v="0"/>
  </r>
  <r>
    <x v="100"/>
    <s v="G06 150 kV ENERGIA ACTIVA ENTRANTE AL MEDIDOR"/>
    <x v="23"/>
    <n v="0"/>
  </r>
  <r>
    <x v="101"/>
    <s v="G06 150 kV ENERGIA ACTIVA SALIENTE DEL MEDIDOR"/>
    <x v="23"/>
    <n v="0"/>
  </r>
  <r>
    <x v="102"/>
    <s v="PTI G07 150 kV Energia Activa Entrante al medidor"/>
    <x v="23"/>
    <n v="1.88"/>
  </r>
  <r>
    <x v="103"/>
    <s v="PTI G07 150 kV Energia Activa Saliente del medidor"/>
    <x v="23"/>
    <n v="0"/>
  </r>
  <r>
    <x v="104"/>
    <s v="PTI G08 150 kV Energía Activa Entrante al medidor"/>
    <x v="23"/>
    <n v="0"/>
  </r>
  <r>
    <x v="105"/>
    <s v="PTI G08 150 kV Energía Activa Saliente del medidor"/>
    <x v="23"/>
    <n v="0"/>
  </r>
  <r>
    <x v="106"/>
    <s v="PTI G09 150 kV Energía Activa Entrante al medidor"/>
    <x v="23"/>
    <n v="0"/>
  </r>
  <r>
    <x v="107"/>
    <s v="PTI G09 150 kV Energía Activa Saliente del medidor"/>
    <x v="23"/>
    <n v="0"/>
  </r>
  <r>
    <x v="108"/>
    <s v="CRL RADIAL ENERGIA ACTIVA SALIENTE DEL MEDIDOR"/>
    <x v="23"/>
    <n v="2.4140000000000001"/>
  </r>
  <r>
    <x v="109"/>
    <s v="G01 Energía Activa Entrante al medidor"/>
    <x v="23"/>
    <n v="0.54"/>
  </r>
  <r>
    <x v="110"/>
    <s v="G01 Energía Activa Saliente del medidor"/>
    <x v="23"/>
    <n v="98.2"/>
  </r>
  <r>
    <x v="111"/>
    <s v="Nuevo Manantial 1 - 60 kV Energia Activa Entrante"/>
    <x v="23"/>
    <n v="0.78839999999999999"/>
  </r>
  <r>
    <x v="112"/>
    <s v="Nuevo Manantial 1 - 60 kV Energia Activa Saliente"/>
    <x v="23"/>
    <n v="2.2031999999999998"/>
  </r>
  <r>
    <x v="113"/>
    <s v="Nuevo Manantial 2 - Energia Activa Entrante  "/>
    <x v="23"/>
    <n v="0.33"/>
  </r>
  <r>
    <x v="114"/>
    <s v="Nuevo Manantial 2 -  Energia Activa Saliente"/>
    <x v="23"/>
    <n v="5.0060000000000002"/>
  </r>
  <r>
    <x v="115"/>
    <s v="Alur-G01 30 kV, Energía Activa Entrante al Medidor"/>
    <x v="23"/>
    <n v="1E-3"/>
  </r>
  <r>
    <x v="116"/>
    <s v="Alur-G01 30 kV, Energía Activa Saliente del Medidor"/>
    <x v="23"/>
    <n v="69.822999999999993"/>
  </r>
  <r>
    <x v="117"/>
    <s v="BIO G01 30 kV Energia Activa Entrante al medidor"/>
    <x v="23"/>
    <n v="3.1345999999999998"/>
  </r>
  <r>
    <x v="118"/>
    <s v="BIO G01 30 kV Energia Activa Saliente del medidor"/>
    <x v="23"/>
    <n v="0"/>
  </r>
  <r>
    <x v="119"/>
    <s v="G01 Energia Activa Entrante"/>
    <x v="23"/>
    <n v="7.2190000000000003"/>
  </r>
  <r>
    <x v="120"/>
    <s v="G01 Energia Activa Saliente"/>
    <x v="23"/>
    <n v="0.63200000000000001"/>
  </r>
  <r>
    <x v="121"/>
    <s v="Energia Activa Entrante"/>
    <x v="23"/>
    <n v="0.65"/>
  </r>
  <r>
    <x v="122"/>
    <s v="Energia Activa Saliente"/>
    <x v="23"/>
    <n v="0"/>
  </r>
  <r>
    <x v="123"/>
    <s v="Sierra de los Caracoles 1 - 30 kV Energia Activa Entrante"/>
    <x v="23"/>
    <n v="0.15379999999999999"/>
  </r>
  <r>
    <x v="124"/>
    <s v="Sierra de los Caracoles 1 - 30 kV Energia Activa Saliente"/>
    <x v="23"/>
    <n v="28.404"/>
  </r>
  <r>
    <x v="125"/>
    <s v="Sierra de los Caracoles 2 - 30 kV Energía Activa Entrante"/>
    <x v="23"/>
    <n v="0.22420000000000001"/>
  </r>
  <r>
    <x v="126"/>
    <s v="Sierra de los Caracoles 2 - 30 kV Energía Activa Saliente"/>
    <x v="23"/>
    <n v="32.7348"/>
  </r>
  <r>
    <x v="127"/>
    <s v="ENG G01 30 kV Energia Activa Entrante al medidor"/>
    <x v="23"/>
    <n v="4.9509999999999996"/>
  </r>
  <r>
    <x v="128"/>
    <s v="ENG G01 30 kV Energia Activa Saliente del medidor"/>
    <x v="23"/>
    <n v="5.1909999999999998"/>
  </r>
  <r>
    <x v="129"/>
    <s v="FEN G01 30 kV Energia Activa Entrante al medidor"/>
    <x v="23"/>
    <n v="0"/>
  </r>
  <r>
    <x v="130"/>
    <s v="FEN G01 30 kV Energia Activa Saliente del medidor"/>
    <x v="23"/>
    <n v="213.19399999999999"/>
  </r>
  <r>
    <x v="131"/>
    <s v="GAL G01 30 kV Energía Activa Entrante al medidor"/>
    <x v="23"/>
    <n v="0"/>
  </r>
  <r>
    <x v="132"/>
    <s v="GAL G01 30 kV Energía Activa Saliente del medidor"/>
    <x v="23"/>
    <n v="237.85599999999999"/>
  </r>
  <r>
    <x v="133"/>
    <s v="KEN G01 30 kV Energía Activa Entrante al medidor"/>
    <x v="23"/>
    <n v="0.39100000000000001"/>
  </r>
  <r>
    <x v="134"/>
    <s v="KEN G01 30 kV Energía Activa Saliente del medidor"/>
    <x v="23"/>
    <n v="68.435000000000002"/>
  </r>
  <r>
    <x v="135"/>
    <s v="Energia activa entrante"/>
    <x v="23"/>
    <n v="0.32900000000000001"/>
  </r>
  <r>
    <x v="136"/>
    <s v="Energia activa saliente"/>
    <x v="23"/>
    <n v="0"/>
  </r>
  <r>
    <x v="137"/>
    <s v="G01 Energia Activa Entrante"/>
    <x v="23"/>
    <n v="2E-3"/>
  </r>
  <r>
    <x v="138"/>
    <s v="G01 Energia Activa Saliente"/>
    <x v="23"/>
    <n v="113.455"/>
  </r>
  <r>
    <x v="139"/>
    <s v="G01 Energia Activa Entrante"/>
    <x v="23"/>
    <n v="1.6E-2"/>
  </r>
  <r>
    <x v="140"/>
    <s v="G01 Energia Activa Saliente"/>
    <x v="23"/>
    <n v="66.948999999999998"/>
  </r>
  <r>
    <x v="141"/>
    <s v="Weyerhaeuser-G01 30 kV ,Energía Activa Entrante al medidor"/>
    <x v="23"/>
    <n v="9.5000000000000001E-2"/>
  </r>
  <r>
    <x v="142"/>
    <s v="Weyerhaeuser-G01 30 kV ,Energía Activa Saliente del medidor"/>
    <x v="23"/>
    <n v="34.375999999999998"/>
  </r>
  <r>
    <x v="143"/>
    <s v="PON G01 30 kV Energía Activa Entrante al medidor"/>
    <x v="23"/>
    <n v="0"/>
  </r>
  <r>
    <x v="144"/>
    <s v="PON G01 30 kV Energía Activa Saliente del medidor"/>
    <x v="23"/>
    <n v="100.944"/>
  </r>
  <r>
    <x v="145"/>
    <s v="Energia Activa Saliente"/>
    <x v="23"/>
    <n v="0"/>
  </r>
  <r>
    <x v="146"/>
    <s v="Energia Activa Saliente"/>
    <x v="23"/>
    <n v="0"/>
  </r>
  <r>
    <x v="147"/>
    <s v="G01 Energia Activa Entrante"/>
    <x v="23"/>
    <n v="9.5000000000000001E-2"/>
  </r>
  <r>
    <x v="148"/>
    <s v="G01 Energia Activa Saliente"/>
    <x v="23"/>
    <n v="34.47"/>
  </r>
  <r>
    <x v="149"/>
    <s v="Agroland-G01 15 kV, Energia Activa Entrante al medidor"/>
    <x v="23"/>
    <n v="6.7350000000000003"/>
  </r>
  <r>
    <x v="150"/>
    <s v="Agroland-G01 15 kV, Energia Activa Saliente del medidor"/>
    <x v="23"/>
    <n v="0"/>
  </r>
  <r>
    <x v="151"/>
    <s v="G01 Energía Activa Entrante al medidor"/>
    <x v="23"/>
    <n v="0"/>
  </r>
  <r>
    <x v="152"/>
    <s v="G01 Energía Activa Saliente del medidor"/>
    <x v="23"/>
    <n v="7.1150000000000002"/>
  </r>
  <r>
    <x v="153"/>
    <s v="Energia Activa Saliente"/>
    <x v="23"/>
    <n v="2.9209999999999998"/>
  </r>
  <r>
    <x v="154"/>
    <s v="TR1 150 kV ENERGIA ACTIVA ENTRANTE AL MEDIDOR"/>
    <x v="23"/>
    <n v="0"/>
  </r>
  <r>
    <x v="155"/>
    <s v="TR1 150 kV ENERGIA ACTIVA SALIENTE DEL MEDIDOR"/>
    <x v="23"/>
    <n v="4.3304"/>
  </r>
  <r>
    <x v="156"/>
    <s v="TR2 230 kV ENERGIA ACTIVA ENTRANTE AL MEDIDOR"/>
    <x v="23"/>
    <n v="0"/>
  </r>
  <r>
    <x v="157"/>
    <s v="TR2 230 kV ENERGIA ACTIVA SALIENTE DEL MEDIDOR"/>
    <x v="23"/>
    <n v="0"/>
  </r>
  <r>
    <x v="0"/>
    <s v="TR1 132 kV ENERGIA ACTIVA ENTRANTE"/>
    <x v="24"/>
    <n v="0"/>
  </r>
  <r>
    <x v="1"/>
    <s v="TR1 132 kV ENERGIA ACTIVA SALIENTE"/>
    <x v="24"/>
    <n v="1576.146"/>
  </r>
  <r>
    <x v="2"/>
    <s v="CE5 TR2 132 kV ENERGIA ACTIVA ENTRANTE"/>
    <x v="24"/>
    <n v="0"/>
  </r>
  <r>
    <x v="3"/>
    <s v="CE5 TR2 132 kV ENERGIA ACTIVA SALIENTE"/>
    <x v="24"/>
    <n v="1623.3255999999999"/>
  </r>
  <r>
    <x v="4"/>
    <s v="CE5 BE5 500 kV Energia Activa Entrante"/>
    <x v="24"/>
    <n v="0"/>
  </r>
  <r>
    <x v="5"/>
    <s v="CE5 BE5 500 kV Energia Activa Saliente"/>
    <x v="24"/>
    <n v="14427.397000000001"/>
  </r>
  <r>
    <x v="6"/>
    <s v="CE5 500 kV ENERGIA ACTIVA ENTRANTE"/>
    <x v="24"/>
    <n v="0"/>
  </r>
  <r>
    <x v="7"/>
    <s v="CE5 500 kV ENERGIA ACTIVA SALIENTE"/>
    <x v="24"/>
    <n v="16861.375"/>
  </r>
  <r>
    <x v="8"/>
    <s v="CE5 MR5 500 kV Energia Activa Entrante"/>
    <x v="24"/>
    <n v="10734.500099999999"/>
  </r>
  <r>
    <x v="9"/>
    <s v="CE5 MR5 500 kV Energia Activa Saliente"/>
    <x v="24"/>
    <n v="0"/>
  </r>
  <r>
    <x v="10"/>
    <s v="G01  15 Kv  ENERGIA ACTIVA ENTRANTE AL MEDIDOR"/>
    <x v="24"/>
    <n v="0"/>
  </r>
  <r>
    <x v="11"/>
    <s v="G01  15 Kv  ENERGIA ACTIVA SALIENTE DEL MEDIDOR"/>
    <x v="24"/>
    <n v="2542.7249999999999"/>
  </r>
  <r>
    <x v="12"/>
    <s v="G02  15 Kv  ENERGIA ACTIVA ENTRANTE AL MEDIDOR"/>
    <x v="24"/>
    <n v="0"/>
  </r>
  <r>
    <x v="13"/>
    <s v="G02  15 Kv  ENERGIA ACTIVA SALIENTE DEL MEDIDOR"/>
    <x v="24"/>
    <n v="2623.6691999999998"/>
  </r>
  <r>
    <x v="14"/>
    <s v="G03  15 Kv  ENERGIA ACTIVA ENTRANTE AL MEDIDOR"/>
    <x v="24"/>
    <n v="0"/>
  </r>
  <r>
    <x v="15"/>
    <s v="G03  15 Kv  ENERGIA ACTIVA SALIENTE DEL MEDIDOR"/>
    <x v="24"/>
    <n v="2641.1066999999998"/>
  </r>
  <r>
    <x v="16"/>
    <s v="TR2 500 kV ENERGIA ACTIVA ENTRANTE AL MEDIDOR"/>
    <x v="24"/>
    <n v="0"/>
  </r>
  <r>
    <x v="17"/>
    <s v="TR2 500 kV ENERGIA ACTIVA SALIENTE DEL MEDIDOR"/>
    <x v="24"/>
    <n v="1980.4837"/>
  </r>
  <r>
    <x v="18"/>
    <s v="TR1 132 kV ENERGIA ACTIVA ENTRANTE AL MEDIDOR"/>
    <x v="24"/>
    <n v="0"/>
  </r>
  <r>
    <x v="19"/>
    <s v="TR1 132 kV ENERGIA ACTIVA SALIENTE DEL MEDIDOR"/>
    <x v="24"/>
    <n v="1927.4376"/>
  </r>
  <r>
    <x v="20"/>
    <s v="SA5 500 kV ENERGIA ACTIVA ENTRANTE AL MEDIDOR"/>
    <x v="24"/>
    <n v="8507.25"/>
  </r>
  <r>
    <x v="21"/>
    <s v="SA5 500 kV ENERGIA ACTIVA SALIENTE DEL MEDIDOR"/>
    <x v="24"/>
    <n v="0"/>
  </r>
  <r>
    <x v="22"/>
    <s v="SA5 500 kV ENERGIA ACTIVA ENTRANTE AL MEDIDOR"/>
    <x v="24"/>
    <n v="0"/>
  </r>
  <r>
    <x v="23"/>
    <s v="SA5 500 kV ENERGIA ACTIVA SALIENTE DEL MEDIDOR"/>
    <x v="24"/>
    <n v="15947.375"/>
  </r>
  <r>
    <x v="24"/>
    <s v="TR1 150 kV ENERGIA ACTIVA ENTRANTE AL MEDIDOR"/>
    <x v="24"/>
    <n v="39.840000000000003"/>
  </r>
  <r>
    <x v="25"/>
    <s v="TR1 150 kV ENERGIA ACTIVA SALIENTE DEL MEDIDOR"/>
    <x v="24"/>
    <n v="182.02500000000001"/>
  </r>
  <r>
    <x v="26"/>
    <s v="SJ5 500 kV ENERGIA ACTIVA ENTRANTE AL MEDIDOR"/>
    <x v="24"/>
    <n v="0"/>
  </r>
  <r>
    <x v="27"/>
    <s v="SJ5 500 kV ENERGIA ACTIVA SALIENTE DEL MEDIDOR"/>
    <x v="24"/>
    <n v="3478.0625"/>
  </r>
  <r>
    <x v="28"/>
    <s v="SJ5 500 kV ENERGIA ACTIVA ENTRANTE AL MEDIDOR"/>
    <x v="24"/>
    <n v="0"/>
  </r>
  <r>
    <x v="29"/>
    <s v="SJ5 500 kV ENERGIA ACTIVA SALIENTE DEL MEDIDOR"/>
    <x v="24"/>
    <n v="3312.8125"/>
  </r>
  <r>
    <x v="30"/>
    <s v="TR1 150 kV ENERGIA ACTIVA ENTRANTE AL MEDIDOR"/>
    <x v="24"/>
    <n v="0"/>
  </r>
  <r>
    <x v="31"/>
    <s v="TR1 150 kV ENERGIA ACTIVA SALIENTE DEL MEDIDOR"/>
    <x v="24"/>
    <n v="1485.915"/>
  </r>
  <r>
    <x v="32"/>
    <s v="G01 Energia Activa Entrante"/>
    <x v="24"/>
    <n v="5.3999999999999999E-2"/>
  </r>
  <r>
    <x v="33"/>
    <s v="G01 Energia Activa Saliente"/>
    <x v="24"/>
    <n v="2.843"/>
  </r>
  <r>
    <x v="34"/>
    <s v="UPM TR1 150 kV Energia Activa Entrante al medidor"/>
    <x v="24"/>
    <n v="0"/>
  </r>
  <r>
    <x v="35"/>
    <s v="UPM TR1 150 kV Energia Activa Saliente del medidor"/>
    <x v="24"/>
    <n v="853.41600000000005"/>
  </r>
  <r>
    <x v="36"/>
    <s v="G01 150 kV ENERGIA ACTIVA ENTRANTE AL MEDIDOR"/>
    <x v="24"/>
    <n v="0"/>
  </r>
  <r>
    <x v="37"/>
    <s v="G01 150 kV ENERGIA ACTIVA SALIENTE DEL MEDIDOR"/>
    <x v="24"/>
    <n v="579.36540000000002"/>
  </r>
  <r>
    <x v="38"/>
    <s v="G02 150 kV ENERGIA ACTIVA ENTRANTE AL MEDIDOR"/>
    <x v="24"/>
    <n v="0"/>
  </r>
  <r>
    <x v="39"/>
    <s v="G02 150 kV ENERGIA ACTIVA SALIENTE DEL MEDIDOR"/>
    <x v="24"/>
    <n v="699.64030000000002"/>
  </r>
  <r>
    <x v="40"/>
    <s v="G03 150 kV ENERGIA ACTIVA ENTRANTE AL MEDIDOR"/>
    <x v="24"/>
    <n v="0"/>
  </r>
  <r>
    <x v="41"/>
    <s v="G03 150 kV ENERGIA ACTIVA SALIENTE DEL MEDIDOR"/>
    <x v="24"/>
    <n v="675.55229999999995"/>
  </r>
  <r>
    <x v="42"/>
    <s v="G05  150 Kv  ENERGIA ACTIVA ENTRANTE AL MEDIDOR"/>
    <x v="24"/>
    <n v="0"/>
  </r>
  <r>
    <x v="43"/>
    <s v="G05  150 Kv  ENERGIA ACTIVA SALIENTE DEL MEDIDOR"/>
    <x v="24"/>
    <n v="0"/>
  </r>
  <r>
    <x v="44"/>
    <s v="G06  150 Kv  ENERGIA ACTIVA ENTRANTE AL MEDIDOR"/>
    <x v="24"/>
    <n v="0"/>
  </r>
  <r>
    <x v="45"/>
    <s v="G06  150 Kv  ENERGIA ACTIVA SALIENTE DEL MEDIDOR"/>
    <x v="24"/>
    <n v="0"/>
  </r>
  <r>
    <x v="46"/>
    <s v="G07 150 kV Energia Activa Entrante al medidor"/>
    <x v="24"/>
    <n v="3.3000000000000002E-2"/>
  </r>
  <r>
    <x v="47"/>
    <s v="G07 150 kV Energia Activa Saliente del medidor"/>
    <x v="24"/>
    <n v="0"/>
  </r>
  <r>
    <x v="48"/>
    <s v="G03  30 Kv  ENERGIA ACTIVA ENTRANTE AL MEDIDOR"/>
    <x v="24"/>
    <n v="0"/>
  </r>
  <r>
    <x v="49"/>
    <s v="G03  30 Kv  ENERGIA ACTIVA SALIENTE DEL MEDIDOR"/>
    <x v="24"/>
    <n v="0"/>
  </r>
  <r>
    <x v="50"/>
    <s v="G04  30 Kv  ENERGIA ACTIVA ENTRANTE AL MEDIDOR"/>
    <x v="24"/>
    <n v="3.7755000000000001"/>
  </r>
  <r>
    <x v="51"/>
    <s v="G04  30 Kv  ENERGIA ACTIVA SALIENTE DEL MEDIDOR"/>
    <x v="24"/>
    <n v="0"/>
  </r>
  <r>
    <x v="52"/>
    <s v="G01 150 kV ENERGIA ACTIVA ENTRANTE AL MEDIDOR"/>
    <x v="24"/>
    <n v="0"/>
  </r>
  <r>
    <x v="53"/>
    <s v="G01 150 kV ENERGIA ACTIVA SALIENTE DEL MEDIDOR"/>
    <x v="24"/>
    <n v="812.94240000000002"/>
  </r>
  <r>
    <x v="54"/>
    <s v="G02 150 kV ENERGIA ACTIVA ENTRANTE AL MEDIDOR"/>
    <x v="24"/>
    <n v="0"/>
  </r>
  <r>
    <x v="55"/>
    <s v="G02 150 kV ENERGIA ACTIVA SALIENTE DEL MEDIDOR"/>
    <x v="24"/>
    <n v="810.27"/>
  </r>
  <r>
    <x v="56"/>
    <s v="G03 150 kV ENERGIA ACTIVA ENTRANTE AL MEDIDOR"/>
    <x v="24"/>
    <n v="0"/>
  </r>
  <r>
    <x v="57"/>
    <s v="G03 150 kV ENERGIA ACTIVA SALIENTE DEL MEDIDOR"/>
    <x v="24"/>
    <n v="807.24599999999998"/>
  </r>
  <r>
    <x v="58"/>
    <s v="G04 150 kV ENERGIA ACTIVA ENTRANTE AL MEDIDOR"/>
    <x v="24"/>
    <n v="0"/>
  </r>
  <r>
    <x v="59"/>
    <s v="G04 150 kV ENERGIA ACTIVA SALIENTE DEL MEDIDOR"/>
    <x v="24"/>
    <n v="796.79759999999999"/>
  </r>
  <r>
    <x v="60"/>
    <s v="G01  150 Kv  ENERGIA ACTIVA ENTRANTE AL MEDIDOR"/>
    <x v="24"/>
    <n v="0"/>
  </r>
  <r>
    <x v="61"/>
    <s v="G01  150 Kv  ENERGIA ACTIVA SALIENTE DEL MEDIDOR"/>
    <x v="24"/>
    <n v="0"/>
  </r>
  <r>
    <x v="62"/>
    <s v="G02  150 Kv  ENERGIA ACTIVA ENTRANTE AL MEDIDOR"/>
    <x v="24"/>
    <n v="0.93059999999999998"/>
  </r>
  <r>
    <x v="63"/>
    <s v="G02  150 Kv  ENERGIA ACTIVA SALIENTE DEL MEDIDOR"/>
    <x v="24"/>
    <n v="0"/>
  </r>
  <r>
    <x v="64"/>
    <s v="CTR G03 150 kV Energía Activa Entrante al medidor"/>
    <x v="24"/>
    <n v="2.0089999999999999"/>
  </r>
  <r>
    <x v="65"/>
    <s v="CTR G03 150 kV Energía Activa Saliente del medidor"/>
    <x v="24"/>
    <n v="0"/>
  </r>
  <r>
    <x v="66"/>
    <s v="G01 Energía Activa Entrante al medidor"/>
    <x v="24"/>
    <n v="6.8000000000000005E-2"/>
  </r>
  <r>
    <x v="67"/>
    <s v="G01 Energía Activa Saliente del medidor"/>
    <x v="24"/>
    <n v="254.56100000000001"/>
  </r>
  <r>
    <x v="68"/>
    <s v="G01 Energía Activa Entrante al medidor"/>
    <x v="24"/>
    <n v="0"/>
  </r>
  <r>
    <x v="69"/>
    <s v="G01 Energía Activa Saliente del medidor"/>
    <x v="24"/>
    <n v="251.58"/>
  </r>
  <r>
    <x v="70"/>
    <s v="G01 Energía Activa Entrante al medidor"/>
    <x v="24"/>
    <n v="0.1"/>
  </r>
  <r>
    <x v="71"/>
    <s v="G01 Energía Activa Saliente del medidor"/>
    <x v="24"/>
    <n v="300.8"/>
  </r>
  <r>
    <x v="72"/>
    <s v="G01 30 kV ENERGIA ACTIVA ENTRANTE AL MEDIDOR"/>
    <x v="24"/>
    <n v="0"/>
  </r>
  <r>
    <x v="73"/>
    <s v="G01 30 kV ENERGIA ACTIVA SALIENTE DEL MEDIDOR"/>
    <x v="24"/>
    <n v="0"/>
  </r>
  <r>
    <x v="74"/>
    <s v="Montevideo A Motores G01 Energia Activa Entrante"/>
    <x v="24"/>
    <n v="0.69899999999999995"/>
  </r>
  <r>
    <x v="75"/>
    <s v="Montevideo A Motores G01 Energia Activa Saliente"/>
    <x v="24"/>
    <n v="0"/>
  </r>
  <r>
    <x v="76"/>
    <s v="Montevideo A Motores G02 Energia Activa Entrante"/>
    <x v="24"/>
    <n v="0.108"/>
  </r>
  <r>
    <x v="77"/>
    <s v="Montevideo A Motores G02 Energia Activa Saliente"/>
    <x v="24"/>
    <n v="0"/>
  </r>
  <r>
    <x v="78"/>
    <s v="Montevideo B Motores G01 6.3 kV Energia Activa Entrante"/>
    <x v="24"/>
    <n v="0.38500000000000001"/>
  </r>
  <r>
    <x v="79"/>
    <s v="Montevideo B Motores G01 6.3 kV Energia Activa Saliente"/>
    <x v="24"/>
    <n v="0"/>
  </r>
  <r>
    <x v="80"/>
    <s v="Montevideo B Motores G02 6.3 kV Energia Activa Entrante"/>
    <x v="24"/>
    <n v="0.17499999999999999"/>
  </r>
  <r>
    <x v="81"/>
    <s v="Montevideo B Motores G02 6.3 kV Energia Activa Saliente"/>
    <x v="24"/>
    <n v="0"/>
  </r>
  <r>
    <x v="82"/>
    <s v="Punta Pereira G01 Energia Activa Entrante"/>
    <x v="24"/>
    <n v="0"/>
  </r>
  <r>
    <x v="83"/>
    <s v="Punta Pereira G01 Energia Activa Saliente"/>
    <x v="24"/>
    <n v="1186.4166"/>
  </r>
  <r>
    <x v="84"/>
    <s v="Palmatir G01 Energia Activa Entrante"/>
    <x v="24"/>
    <n v="2.4E-2"/>
  </r>
  <r>
    <x v="85"/>
    <s v="Palmatir G01 Energia Activa Saliente"/>
    <x v="24"/>
    <n v="333.15600000000001"/>
  </r>
  <r>
    <x v="86"/>
    <s v="PAY 150 kV ENERGIA ACTIVA ENTRANTE AL MEDIDOR"/>
    <x v="24"/>
    <n v="0"/>
  </r>
  <r>
    <x v="87"/>
    <s v="PAY 150 kV ENERGIA ACTIVA SALIENTE DEL MEDIDOR"/>
    <x v="24"/>
    <n v="0"/>
  </r>
  <r>
    <x v="88"/>
    <s v="G01 Energía Activa Entrante al medidor"/>
    <x v="24"/>
    <n v="6.0000000000000001E-3"/>
  </r>
  <r>
    <x v="89"/>
    <s v="G01 Energía Activa Saliente del medidor"/>
    <x v="24"/>
    <n v="322.065"/>
  </r>
  <r>
    <x v="90"/>
    <s v="G01 150 kV ENERGIA ACTIVA ENTRANTE AL MEDIDOR"/>
    <x v="24"/>
    <n v="0"/>
  </r>
  <r>
    <x v="91"/>
    <s v="G01 150 kV ENERGIA ACTIVA SALIENTE DEL MEDIDOR P"/>
    <x v="24"/>
    <n v="0"/>
  </r>
  <r>
    <x v="92"/>
    <s v="G02 150 kV ENERGIA ACTIVA ENTRANTE AL MEDIDOR"/>
    <x v="24"/>
    <n v="0.82789999999999997"/>
  </r>
  <r>
    <x v="93"/>
    <s v="G02 150 kV ENERGIA ACTIVA SALIENTE DEL MEDIDOR"/>
    <x v="24"/>
    <n v="0"/>
  </r>
  <r>
    <x v="94"/>
    <s v="G03 150 kV ENERGIA ACTIVA ENTRANTE AL MEDIDOR"/>
    <x v="24"/>
    <n v="0"/>
  </r>
  <r>
    <x v="95"/>
    <s v="G03 150 kV ENERGIA ACTIVA SALIENTE DEL MEDIDOR"/>
    <x v="24"/>
    <n v="0"/>
  </r>
  <r>
    <x v="96"/>
    <s v="G04 150 kV ENERGIA ACTIVA ENTRANTE AL MEDIDOR"/>
    <x v="24"/>
    <n v="1.3615999999999999"/>
  </r>
  <r>
    <x v="97"/>
    <s v="G04 150 kV ENERGIA ACTIVA SALIENTE DEL MEDIDOR"/>
    <x v="24"/>
    <n v="0"/>
  </r>
  <r>
    <x v="98"/>
    <s v="G05 150 kV ENERGIA ACTIVA ENTRANTE AL MEDIDOR"/>
    <x v="24"/>
    <n v="1.7571000000000001"/>
  </r>
  <r>
    <x v="99"/>
    <s v="G05 150 kV ENERGIA ACTIVA SALIENTE DEL MEDIDOR"/>
    <x v="24"/>
    <n v="0"/>
  </r>
  <r>
    <x v="100"/>
    <s v="G06 150 kV ENERGIA ACTIVA ENTRANTE AL MEDIDOR"/>
    <x v="24"/>
    <n v="0"/>
  </r>
  <r>
    <x v="101"/>
    <s v="G06 150 kV ENERGIA ACTIVA SALIENTE DEL MEDIDOR"/>
    <x v="24"/>
    <n v="0"/>
  </r>
  <r>
    <x v="102"/>
    <s v="PTI G07 150 kV Energia Activa Entrante al medidor"/>
    <x v="24"/>
    <n v="1.8859999999999999"/>
  </r>
  <r>
    <x v="103"/>
    <s v="PTI G07 150 kV Energia Activa Saliente del medidor"/>
    <x v="24"/>
    <n v="0"/>
  </r>
  <r>
    <x v="104"/>
    <s v="PTI G08 150 kV Energía Activa Entrante al medidor"/>
    <x v="24"/>
    <n v="0"/>
  </r>
  <r>
    <x v="105"/>
    <s v="PTI G08 150 kV Energía Activa Saliente del medidor"/>
    <x v="24"/>
    <n v="0"/>
  </r>
  <r>
    <x v="106"/>
    <s v="PTI G09 150 kV Energía Activa Entrante al medidor"/>
    <x v="24"/>
    <n v="0"/>
  </r>
  <r>
    <x v="107"/>
    <s v="PTI G09 150 kV Energía Activa Saliente del medidor"/>
    <x v="24"/>
    <n v="0"/>
  </r>
  <r>
    <x v="108"/>
    <s v="CRL RADIAL ENERGIA ACTIVA SALIENTE DEL MEDIDOR"/>
    <x v="24"/>
    <n v="2.3149999999999999"/>
  </r>
  <r>
    <x v="109"/>
    <s v="G01 Energía Activa Entrante al medidor"/>
    <x v="24"/>
    <n v="0.56000000000000005"/>
  </r>
  <r>
    <x v="110"/>
    <s v="G01 Energía Activa Saliente del medidor"/>
    <x v="24"/>
    <n v="257.52"/>
  </r>
  <r>
    <x v="111"/>
    <s v="Nuevo Manantial 1 - 60 kV Energia Activa Entrante"/>
    <x v="24"/>
    <n v="0.6492"/>
  </r>
  <r>
    <x v="112"/>
    <s v="Nuevo Manantial 1 - 60 kV Energia Activa Saliente"/>
    <x v="24"/>
    <n v="2.3778000000000001"/>
  </r>
  <r>
    <x v="113"/>
    <s v="Nuevo Manantial 2 - Energia Activa Entrante  "/>
    <x v="24"/>
    <n v="0.33900000000000002"/>
  </r>
  <r>
    <x v="114"/>
    <s v="Nuevo Manantial 2 -  Energia Activa Saliente"/>
    <x v="24"/>
    <n v="6.39"/>
  </r>
  <r>
    <x v="115"/>
    <s v="Alur-G01 30 kV, Energía Activa Entrante al Medidor"/>
    <x v="24"/>
    <n v="0.48699999999999999"/>
  </r>
  <r>
    <x v="116"/>
    <s v="Alur-G01 30 kV, Energía Activa Saliente del Medidor"/>
    <x v="24"/>
    <n v="69.212000000000003"/>
  </r>
  <r>
    <x v="117"/>
    <s v="BIO G01 30 kV Energia Activa Entrante al medidor"/>
    <x v="24"/>
    <n v="3.4075000000000002"/>
  </r>
  <r>
    <x v="118"/>
    <s v="BIO G01 30 kV Energia Activa Saliente del medidor"/>
    <x v="24"/>
    <n v="0"/>
  </r>
  <r>
    <x v="119"/>
    <s v="G01 Energia Activa Entrante"/>
    <x v="24"/>
    <n v="4.0750000000000002"/>
  </r>
  <r>
    <x v="120"/>
    <s v="G01 Energia Activa Saliente"/>
    <x v="24"/>
    <n v="4.1890000000000001"/>
  </r>
  <r>
    <x v="121"/>
    <s v="Energia Activa Entrante"/>
    <x v="24"/>
    <n v="0.59199999999999997"/>
  </r>
  <r>
    <x v="122"/>
    <s v="Energia Activa Saliente"/>
    <x v="24"/>
    <n v="0"/>
  </r>
  <r>
    <x v="123"/>
    <s v="Sierra de los Caracoles 1 - 30 kV Energia Activa Entrante"/>
    <x v="24"/>
    <n v="0.12959999999999999"/>
  </r>
  <r>
    <x v="124"/>
    <s v="Sierra de los Caracoles 1 - 30 kV Energia Activa Saliente"/>
    <x v="24"/>
    <n v="47.360799999999998"/>
  </r>
  <r>
    <x v="125"/>
    <s v="Sierra de los Caracoles 2 - 30 kV Energía Activa Entrante"/>
    <x v="24"/>
    <n v="0.1862"/>
  </r>
  <r>
    <x v="126"/>
    <s v="Sierra de los Caracoles 2 - 30 kV Energía Activa Saliente"/>
    <x v="24"/>
    <n v="40.265000000000001"/>
  </r>
  <r>
    <x v="127"/>
    <s v="ENG G01 30 kV Energia Activa Entrante al medidor"/>
    <x v="24"/>
    <n v="5.23"/>
  </r>
  <r>
    <x v="128"/>
    <s v="ENG G01 30 kV Energia Activa Saliente del medidor"/>
    <x v="24"/>
    <n v="11.005000000000001"/>
  </r>
  <r>
    <x v="129"/>
    <s v="FEN G01 30 kV Energia Activa Entrante al medidor"/>
    <x v="24"/>
    <n v="0"/>
  </r>
  <r>
    <x v="130"/>
    <s v="FEN G01 30 kV Energia Activa Saliente del medidor"/>
    <x v="24"/>
    <n v="212.62799999999999"/>
  </r>
  <r>
    <x v="131"/>
    <s v="GAL G01 30 kV Energía Activa Entrante al medidor"/>
    <x v="24"/>
    <n v="0"/>
  </r>
  <r>
    <x v="132"/>
    <s v="GAL G01 30 kV Energía Activa Saliente del medidor"/>
    <x v="24"/>
    <n v="236.00899999999999"/>
  </r>
  <r>
    <x v="133"/>
    <s v="KEN G01 30 kV Energía Activa Entrante al medidor"/>
    <x v="24"/>
    <n v="0.17599999999999999"/>
  </r>
  <r>
    <x v="134"/>
    <s v="KEN G01 30 kV Energía Activa Saliente del medidor"/>
    <x v="24"/>
    <n v="116.426"/>
  </r>
  <r>
    <x v="135"/>
    <s v="Energia activa entrante"/>
    <x v="24"/>
    <n v="0.34899999999999998"/>
  </r>
  <r>
    <x v="136"/>
    <s v="Energia activa saliente"/>
    <x v="24"/>
    <n v="0"/>
  </r>
  <r>
    <x v="137"/>
    <s v="G01 Energia Activa Entrante"/>
    <x v="24"/>
    <n v="0.104"/>
  </r>
  <r>
    <x v="138"/>
    <s v="G01 Energia Activa Saliente"/>
    <x v="24"/>
    <n v="133.02799999999999"/>
  </r>
  <r>
    <x v="139"/>
    <s v="G01 Energia Activa Entrante"/>
    <x v="24"/>
    <n v="1.7999999999999999E-2"/>
  </r>
  <r>
    <x v="140"/>
    <s v="G01 Energia Activa Saliente"/>
    <x v="24"/>
    <n v="91.533000000000001"/>
  </r>
  <r>
    <x v="141"/>
    <s v="Weyerhaeuser-G01 30 kV ,Energía Activa Entrante al medidor"/>
    <x v="24"/>
    <n v="2.8000000000000001E-2"/>
  </r>
  <r>
    <x v="142"/>
    <s v="Weyerhaeuser-G01 30 kV ,Energía Activa Saliente del medidor"/>
    <x v="24"/>
    <n v="48.877000000000002"/>
  </r>
  <r>
    <x v="143"/>
    <s v="PON G01 30 kV Energía Activa Entrante al medidor"/>
    <x v="24"/>
    <n v="0"/>
  </r>
  <r>
    <x v="144"/>
    <s v="PON G01 30 kV Energía Activa Saliente del medidor"/>
    <x v="24"/>
    <n v="93.281000000000006"/>
  </r>
  <r>
    <x v="145"/>
    <s v="Energia Activa Saliente"/>
    <x v="24"/>
    <n v="0"/>
  </r>
  <r>
    <x v="146"/>
    <s v="Energia Activa Saliente"/>
    <x v="24"/>
    <n v="0"/>
  </r>
  <r>
    <x v="147"/>
    <s v="G01 Energia Activa Entrante"/>
    <x v="24"/>
    <n v="3.3000000000000002E-2"/>
  </r>
  <r>
    <x v="148"/>
    <s v="G01 Energia Activa Saliente"/>
    <x v="24"/>
    <n v="44.972999999999999"/>
  </r>
  <r>
    <x v="149"/>
    <s v="Agroland-G01 15 kV, Energia Activa Entrante al medidor"/>
    <x v="24"/>
    <n v="5.2569999999999997"/>
  </r>
  <r>
    <x v="150"/>
    <s v="Agroland-G01 15 kV, Energia Activa Saliente del medidor"/>
    <x v="24"/>
    <n v="0"/>
  </r>
  <r>
    <x v="151"/>
    <s v="G01 Energía Activa Entrante al medidor"/>
    <x v="24"/>
    <n v="0"/>
  </r>
  <r>
    <x v="152"/>
    <s v="G01 Energía Activa Saliente del medidor"/>
    <x v="24"/>
    <n v="5.7370000000000001"/>
  </r>
  <r>
    <x v="153"/>
    <s v="Energia Activa Saliente"/>
    <x v="24"/>
    <n v="2.7010000000000001"/>
  </r>
  <r>
    <x v="154"/>
    <s v="TR1 150 kV ENERGIA ACTIVA ENTRANTE AL MEDIDOR"/>
    <x v="24"/>
    <n v="0"/>
  </r>
  <r>
    <x v="155"/>
    <s v="TR1 150 kV ENERGIA ACTIVA SALIENTE DEL MEDIDOR"/>
    <x v="24"/>
    <n v="5.0925000000000002"/>
  </r>
  <r>
    <x v="156"/>
    <s v="TR2 230 kV ENERGIA ACTIVA ENTRANTE AL MEDIDOR"/>
    <x v="24"/>
    <n v="0"/>
  </r>
  <r>
    <x v="157"/>
    <s v="TR2 230 kV ENERGIA ACTIVA SALIENTE DEL MEDIDOR"/>
    <x v="24"/>
    <n v="0"/>
  </r>
  <r>
    <x v="0"/>
    <s v="TR1 132 kV ENERGIA ACTIVA ENTRANTE"/>
    <x v="25"/>
    <n v="0"/>
  </r>
  <r>
    <x v="1"/>
    <s v="TR1 132 kV ENERGIA ACTIVA SALIENTE"/>
    <x v="25"/>
    <n v="1552.6764000000001"/>
  </r>
  <r>
    <x v="2"/>
    <s v="CE5 TR2 132 kV ENERGIA ACTIVA ENTRANTE"/>
    <x v="25"/>
    <n v="0"/>
  </r>
  <r>
    <x v="3"/>
    <s v="CE5 TR2 132 kV ENERGIA ACTIVA SALIENTE"/>
    <x v="25"/>
    <n v="1604.6206"/>
  </r>
  <r>
    <x v="4"/>
    <s v="CE5 BE5 500 kV Energia Activa Entrante"/>
    <x v="25"/>
    <n v="0"/>
  </r>
  <r>
    <x v="5"/>
    <s v="CE5 BE5 500 kV Energia Activa Saliente"/>
    <x v="25"/>
    <n v="14850.9046"/>
  </r>
  <r>
    <x v="6"/>
    <s v="CE5 500 kV ENERGIA ACTIVA ENTRANTE"/>
    <x v="25"/>
    <n v="0"/>
  </r>
  <r>
    <x v="7"/>
    <s v="CE5 500 kV ENERGIA ACTIVA SALIENTE"/>
    <x v="25"/>
    <n v="17088.75"/>
  </r>
  <r>
    <x v="8"/>
    <s v="CE5 MR5 500 kV Energia Activa Entrante"/>
    <x v="25"/>
    <n v="8806.1911999999993"/>
  </r>
  <r>
    <x v="9"/>
    <s v="CE5 MR5 500 kV Energia Activa Saliente"/>
    <x v="25"/>
    <n v="0"/>
  </r>
  <r>
    <x v="10"/>
    <s v="G01  15 Kv  ENERGIA ACTIVA ENTRANTE AL MEDIDOR"/>
    <x v="25"/>
    <n v="0"/>
  </r>
  <r>
    <x v="11"/>
    <s v="G01  15 Kv  ENERGIA ACTIVA SALIENTE DEL MEDIDOR"/>
    <x v="25"/>
    <n v="2544.6941999999999"/>
  </r>
  <r>
    <x v="12"/>
    <s v="G02  15 Kv  ENERGIA ACTIVA ENTRANTE AL MEDIDOR"/>
    <x v="25"/>
    <n v="0"/>
  </r>
  <r>
    <x v="13"/>
    <s v="G02  15 Kv  ENERGIA ACTIVA SALIENTE DEL MEDIDOR"/>
    <x v="25"/>
    <n v="2622.6"/>
  </r>
  <r>
    <x v="14"/>
    <s v="G03  15 Kv  ENERGIA ACTIVA ENTRANTE AL MEDIDOR"/>
    <x v="25"/>
    <n v="0"/>
  </r>
  <r>
    <x v="15"/>
    <s v="G03  15 Kv  ENERGIA ACTIVA SALIENTE DEL MEDIDOR"/>
    <x v="25"/>
    <n v="2632.5"/>
  </r>
  <r>
    <x v="16"/>
    <s v="TR2 500 kV ENERGIA ACTIVA ENTRANTE AL MEDIDOR"/>
    <x v="25"/>
    <n v="0"/>
  </r>
  <r>
    <x v="17"/>
    <s v="TR2 500 kV ENERGIA ACTIVA SALIENTE DEL MEDIDOR"/>
    <x v="25"/>
    <n v="1573.3335"/>
  </r>
  <r>
    <x v="18"/>
    <s v="TR1 132 kV ENERGIA ACTIVA ENTRANTE AL MEDIDOR"/>
    <x v="25"/>
    <n v="0"/>
  </r>
  <r>
    <x v="19"/>
    <s v="TR1 132 kV ENERGIA ACTIVA SALIENTE DEL MEDIDOR"/>
    <x v="25"/>
    <n v="1546.9079999999999"/>
  </r>
  <r>
    <x v="20"/>
    <s v="SA5 500 kV ENERGIA ACTIVA ENTRANTE AL MEDIDOR"/>
    <x v="25"/>
    <n v="6171.375"/>
  </r>
  <r>
    <x v="21"/>
    <s v="SA5 500 kV ENERGIA ACTIVA SALIENTE DEL MEDIDOR"/>
    <x v="25"/>
    <n v="0"/>
  </r>
  <r>
    <x v="22"/>
    <s v="SA5 500 kV ENERGIA ACTIVA ENTRANTE AL MEDIDOR"/>
    <x v="25"/>
    <n v="0"/>
  </r>
  <r>
    <x v="23"/>
    <s v="SA5 500 kV ENERGIA ACTIVA SALIENTE DEL MEDIDOR"/>
    <x v="25"/>
    <n v="15518.625"/>
  </r>
  <r>
    <x v="24"/>
    <s v="TR1 150 kV ENERGIA ACTIVA ENTRANTE AL MEDIDOR"/>
    <x v="25"/>
    <n v="124.92749999999999"/>
  </r>
  <r>
    <x v="25"/>
    <s v="TR1 150 kV ENERGIA ACTIVA SALIENTE DEL MEDIDOR"/>
    <x v="25"/>
    <n v="57.292499999999997"/>
  </r>
  <r>
    <x v="26"/>
    <s v="SJ5 500 kV ENERGIA ACTIVA ENTRANTE AL MEDIDOR"/>
    <x v="25"/>
    <n v="157.5"/>
  </r>
  <r>
    <x v="27"/>
    <s v="SJ5 500 kV ENERGIA ACTIVA SALIENTE DEL MEDIDOR"/>
    <x v="25"/>
    <n v="2017.125"/>
  </r>
  <r>
    <x v="28"/>
    <s v="SJ5 500 kV ENERGIA ACTIVA ENTRANTE AL MEDIDOR"/>
    <x v="25"/>
    <n v="162.625"/>
  </r>
  <r>
    <x v="29"/>
    <s v="SJ5 500 kV ENERGIA ACTIVA SALIENTE DEL MEDIDOR"/>
    <x v="25"/>
    <n v="1913.5625"/>
  </r>
  <r>
    <x v="30"/>
    <s v="TR1 150 kV ENERGIA ACTIVA ENTRANTE AL MEDIDOR"/>
    <x v="25"/>
    <n v="0"/>
  </r>
  <r>
    <x v="31"/>
    <s v="TR1 150 kV ENERGIA ACTIVA SALIENTE DEL MEDIDOR"/>
    <x v="25"/>
    <n v="1129.6949999999999"/>
  </r>
  <r>
    <x v="32"/>
    <s v="G01 Energia Activa Entrante"/>
    <x v="25"/>
    <n v="5.6000000000000001E-2"/>
  </r>
  <r>
    <x v="33"/>
    <s v="G01 Energia Activa Saliente"/>
    <x v="25"/>
    <n v="2.8170000000000002"/>
  </r>
  <r>
    <x v="34"/>
    <s v="UPM TR1 150 kV Energia Activa Entrante al medidor"/>
    <x v="25"/>
    <n v="0"/>
  </r>
  <r>
    <x v="35"/>
    <s v="UPM TR1 150 kV Energia Activa Saliente del medidor"/>
    <x v="25"/>
    <n v="925.99199999999996"/>
  </r>
  <r>
    <x v="36"/>
    <s v="G01 150 kV ENERGIA ACTIVA ENTRANTE AL MEDIDOR"/>
    <x v="25"/>
    <n v="0"/>
  </r>
  <r>
    <x v="37"/>
    <s v="G01 150 kV ENERGIA ACTIVA SALIENTE DEL MEDIDOR"/>
    <x v="25"/>
    <n v="566.49620000000004"/>
  </r>
  <r>
    <x v="38"/>
    <s v="G02 150 kV ENERGIA ACTIVA ENTRANTE AL MEDIDOR"/>
    <x v="25"/>
    <n v="0"/>
  </r>
  <r>
    <x v="39"/>
    <s v="G02 150 kV ENERGIA ACTIVA SALIENTE DEL MEDIDOR"/>
    <x v="25"/>
    <n v="646.07830000000001"/>
  </r>
  <r>
    <x v="40"/>
    <s v="G03 150 kV ENERGIA ACTIVA ENTRANTE AL MEDIDOR"/>
    <x v="25"/>
    <n v="0"/>
  </r>
  <r>
    <x v="41"/>
    <s v="G03 150 kV ENERGIA ACTIVA SALIENTE DEL MEDIDOR"/>
    <x v="25"/>
    <n v="634.9615"/>
  </r>
  <r>
    <x v="42"/>
    <s v="G05  150 Kv  ENERGIA ACTIVA ENTRANTE AL MEDIDOR"/>
    <x v="25"/>
    <n v="0"/>
  </r>
  <r>
    <x v="43"/>
    <s v="G05  150 Kv  ENERGIA ACTIVA SALIENTE DEL MEDIDOR"/>
    <x v="25"/>
    <n v="0"/>
  </r>
  <r>
    <x v="44"/>
    <s v="G06  150 Kv  ENERGIA ACTIVA ENTRANTE AL MEDIDOR"/>
    <x v="25"/>
    <n v="0"/>
  </r>
  <r>
    <x v="45"/>
    <s v="G06  150 Kv  ENERGIA ACTIVA SALIENTE DEL MEDIDOR"/>
    <x v="25"/>
    <n v="0"/>
  </r>
  <r>
    <x v="46"/>
    <s v="G07 150 kV Energia Activa Entrante al medidor"/>
    <x v="25"/>
    <n v="0"/>
  </r>
  <r>
    <x v="47"/>
    <s v="G07 150 kV Energia Activa Saliente del medidor"/>
    <x v="25"/>
    <n v="0"/>
  </r>
  <r>
    <x v="48"/>
    <s v="G03  30 Kv  ENERGIA ACTIVA ENTRANTE AL MEDIDOR"/>
    <x v="25"/>
    <n v="0"/>
  </r>
  <r>
    <x v="49"/>
    <s v="G03  30 Kv  ENERGIA ACTIVA SALIENTE DEL MEDIDOR"/>
    <x v="25"/>
    <n v="0"/>
  </r>
  <r>
    <x v="50"/>
    <s v="G04  30 Kv  ENERGIA ACTIVA ENTRANTE AL MEDIDOR"/>
    <x v="25"/>
    <n v="3.8096000000000001"/>
  </r>
  <r>
    <x v="51"/>
    <s v="G04  30 Kv  ENERGIA ACTIVA SALIENTE DEL MEDIDOR"/>
    <x v="25"/>
    <n v="0"/>
  </r>
  <r>
    <x v="52"/>
    <s v="G01 150 kV ENERGIA ACTIVA ENTRANTE AL MEDIDOR"/>
    <x v="25"/>
    <n v="0"/>
  </r>
  <r>
    <x v="53"/>
    <s v="G01 150 kV ENERGIA ACTIVA SALIENTE DEL MEDIDOR"/>
    <x v="25"/>
    <n v="814.05"/>
  </r>
  <r>
    <x v="54"/>
    <s v="G02 150 kV ENERGIA ACTIVA ENTRANTE AL MEDIDOR"/>
    <x v="25"/>
    <n v="0"/>
  </r>
  <r>
    <x v="55"/>
    <s v="G02 150 kV ENERGIA ACTIVA SALIENTE DEL MEDIDOR"/>
    <x v="25"/>
    <n v="812.99639999999999"/>
  </r>
  <r>
    <x v="56"/>
    <s v="G03 150 kV ENERGIA ACTIVA ENTRANTE AL MEDIDOR"/>
    <x v="25"/>
    <n v="0"/>
  </r>
  <r>
    <x v="57"/>
    <s v="G03 150 kV ENERGIA ACTIVA SALIENTE DEL MEDIDOR"/>
    <x v="25"/>
    <n v="809.37959999999998"/>
  </r>
  <r>
    <x v="58"/>
    <s v="G04 150 kV ENERGIA ACTIVA ENTRANTE AL MEDIDOR"/>
    <x v="25"/>
    <n v="0"/>
  </r>
  <r>
    <x v="59"/>
    <s v="G04 150 kV ENERGIA ACTIVA SALIENTE DEL MEDIDOR"/>
    <x v="25"/>
    <n v="795.85199999999998"/>
  </r>
  <r>
    <x v="60"/>
    <s v="G01  150 Kv  ENERGIA ACTIVA ENTRANTE AL MEDIDOR"/>
    <x v="25"/>
    <n v="0"/>
  </r>
  <r>
    <x v="61"/>
    <s v="G01  150 Kv  ENERGIA ACTIVA SALIENTE DEL MEDIDOR"/>
    <x v="25"/>
    <n v="0"/>
  </r>
  <r>
    <x v="62"/>
    <s v="G02  150 Kv  ENERGIA ACTIVA ENTRANTE AL MEDIDOR"/>
    <x v="25"/>
    <n v="0.48599999999999999"/>
  </r>
  <r>
    <x v="63"/>
    <s v="G02  150 Kv  ENERGIA ACTIVA SALIENTE DEL MEDIDOR"/>
    <x v="25"/>
    <n v="0"/>
  </r>
  <r>
    <x v="64"/>
    <s v="CTR G03 150 kV Energía Activa Entrante al medidor"/>
    <x v="25"/>
    <n v="2.0619999999999998"/>
  </r>
  <r>
    <x v="65"/>
    <s v="CTR G03 150 kV Energía Activa Saliente del medidor"/>
    <x v="25"/>
    <n v="0"/>
  </r>
  <r>
    <x v="66"/>
    <s v="G01 Energía Activa Entrante al medidor"/>
    <x v="25"/>
    <n v="0"/>
  </r>
  <r>
    <x v="67"/>
    <s v="G01 Energía Activa Saliente del medidor"/>
    <x v="25"/>
    <n v="428.09500000000003"/>
  </r>
  <r>
    <x v="68"/>
    <s v="G01 Energía Activa Entrante al medidor"/>
    <x v="25"/>
    <n v="0"/>
  </r>
  <r>
    <x v="69"/>
    <s v="G01 Energía Activa Saliente del medidor"/>
    <x v="25"/>
    <n v="436.66800000000001"/>
  </r>
  <r>
    <x v="70"/>
    <s v="G01 Energía Activa Entrante al medidor"/>
    <x v="25"/>
    <n v="0"/>
  </r>
  <r>
    <x v="71"/>
    <s v="G01 Energía Activa Saliente del medidor"/>
    <x v="25"/>
    <n v="593.6"/>
  </r>
  <r>
    <x v="72"/>
    <s v="G01 30 kV ENERGIA ACTIVA ENTRANTE AL MEDIDOR"/>
    <x v="25"/>
    <n v="0"/>
  </r>
  <r>
    <x v="73"/>
    <s v="G01 30 kV ENERGIA ACTIVA SALIENTE DEL MEDIDOR"/>
    <x v="25"/>
    <n v="0"/>
  </r>
  <r>
    <x v="74"/>
    <s v="Montevideo A Motores G01 Energia Activa Entrante"/>
    <x v="25"/>
    <n v="0.73499999999999999"/>
  </r>
  <r>
    <x v="75"/>
    <s v="Montevideo A Motores G01 Energia Activa Saliente"/>
    <x v="25"/>
    <n v="0"/>
  </r>
  <r>
    <x v="76"/>
    <s v="Montevideo A Motores G02 Energia Activa Entrante"/>
    <x v="25"/>
    <n v="0.11799999999999999"/>
  </r>
  <r>
    <x v="77"/>
    <s v="Montevideo A Motores G02 Energia Activa Saliente"/>
    <x v="25"/>
    <n v="0"/>
  </r>
  <r>
    <x v="78"/>
    <s v="Montevideo B Motores G01 6.3 kV Energia Activa Entrante"/>
    <x v="25"/>
    <n v="0.40699999999999997"/>
  </r>
  <r>
    <x v="79"/>
    <s v="Montevideo B Motores G01 6.3 kV Energia Activa Saliente"/>
    <x v="25"/>
    <n v="0"/>
  </r>
  <r>
    <x v="80"/>
    <s v="Montevideo B Motores G02 6.3 kV Energia Activa Entrante"/>
    <x v="25"/>
    <n v="0.17299999999999999"/>
  </r>
  <r>
    <x v="81"/>
    <s v="Montevideo B Motores G02 6.3 kV Energia Activa Saliente"/>
    <x v="25"/>
    <n v="0"/>
  </r>
  <r>
    <x v="82"/>
    <s v="Punta Pereira G01 Energia Activa Entrante"/>
    <x v="25"/>
    <n v="0"/>
  </r>
  <r>
    <x v="83"/>
    <s v="Punta Pereira G01 Energia Activa Saliente"/>
    <x v="25"/>
    <n v="1189.972"/>
  </r>
  <r>
    <x v="84"/>
    <s v="Palmatir G01 Energia Activa Entrante"/>
    <x v="25"/>
    <n v="0"/>
  </r>
  <r>
    <x v="85"/>
    <s v="Palmatir G01 Energia Activa Saliente"/>
    <x v="25"/>
    <n v="512.01800000000003"/>
  </r>
  <r>
    <x v="86"/>
    <s v="PAY 150 kV ENERGIA ACTIVA ENTRANTE AL MEDIDOR"/>
    <x v="25"/>
    <n v="0"/>
  </r>
  <r>
    <x v="87"/>
    <s v="PAY 150 kV ENERGIA ACTIVA SALIENTE DEL MEDIDOR"/>
    <x v="25"/>
    <n v="0"/>
  </r>
  <r>
    <x v="88"/>
    <s v="G01 Energía Activa Entrante al medidor"/>
    <x v="25"/>
    <n v="0"/>
  </r>
  <r>
    <x v="89"/>
    <s v="G01 Energía Activa Saliente del medidor"/>
    <x v="25"/>
    <n v="588.94200000000001"/>
  </r>
  <r>
    <x v="90"/>
    <s v="G01 150 kV ENERGIA ACTIVA ENTRANTE AL MEDIDOR"/>
    <x v="25"/>
    <n v="0"/>
  </r>
  <r>
    <x v="91"/>
    <s v="G01 150 kV ENERGIA ACTIVA SALIENTE DEL MEDIDOR P"/>
    <x v="25"/>
    <n v="0"/>
  </r>
  <r>
    <x v="92"/>
    <s v="G02 150 kV ENERGIA ACTIVA ENTRANTE AL MEDIDOR"/>
    <x v="25"/>
    <n v="0"/>
  </r>
  <r>
    <x v="93"/>
    <s v="G02 150 kV ENERGIA ACTIVA SALIENTE DEL MEDIDOR"/>
    <x v="25"/>
    <n v="0"/>
  </r>
  <r>
    <x v="94"/>
    <s v="G03 150 kV ENERGIA ACTIVA ENTRANTE AL MEDIDOR"/>
    <x v="25"/>
    <n v="0"/>
  </r>
  <r>
    <x v="95"/>
    <s v="G03 150 kV ENERGIA ACTIVA SALIENTE DEL MEDIDOR"/>
    <x v="25"/>
    <n v="0"/>
  </r>
  <r>
    <x v="96"/>
    <s v="G04 150 kV ENERGIA ACTIVA ENTRANTE AL MEDIDOR"/>
    <x v="25"/>
    <n v="1.4286000000000001"/>
  </r>
  <r>
    <x v="97"/>
    <s v="G04 150 kV ENERGIA ACTIVA SALIENTE DEL MEDIDOR"/>
    <x v="25"/>
    <n v="0"/>
  </r>
  <r>
    <x v="98"/>
    <s v="G05 150 kV ENERGIA ACTIVA ENTRANTE AL MEDIDOR"/>
    <x v="25"/>
    <n v="1.8489"/>
  </r>
  <r>
    <x v="99"/>
    <s v="G05 150 kV ENERGIA ACTIVA SALIENTE DEL MEDIDOR"/>
    <x v="25"/>
    <n v="0"/>
  </r>
  <r>
    <x v="100"/>
    <s v="G06 150 kV ENERGIA ACTIVA ENTRANTE AL MEDIDOR"/>
    <x v="25"/>
    <n v="0"/>
  </r>
  <r>
    <x v="101"/>
    <s v="G06 150 kV ENERGIA ACTIVA SALIENTE DEL MEDIDOR"/>
    <x v="25"/>
    <n v="0"/>
  </r>
  <r>
    <x v="102"/>
    <s v="PTI G07 150 kV Energia Activa Entrante al medidor"/>
    <x v="25"/>
    <n v="1.925"/>
  </r>
  <r>
    <x v="103"/>
    <s v="PTI G07 150 kV Energia Activa Saliente del medidor"/>
    <x v="25"/>
    <n v="0"/>
  </r>
  <r>
    <x v="104"/>
    <s v="PTI G08 150 kV Energía Activa Entrante al medidor"/>
    <x v="25"/>
    <n v="0"/>
  </r>
  <r>
    <x v="105"/>
    <s v="PTI G08 150 kV Energía Activa Saliente del medidor"/>
    <x v="25"/>
    <n v="0"/>
  </r>
  <r>
    <x v="106"/>
    <s v="PTI G09 150 kV Energía Activa Entrante al medidor"/>
    <x v="25"/>
    <n v="0"/>
  </r>
  <r>
    <x v="107"/>
    <s v="PTI G09 150 kV Energía Activa Saliente del medidor"/>
    <x v="25"/>
    <n v="0"/>
  </r>
  <r>
    <x v="108"/>
    <s v="CRL RADIAL ENERGIA ACTIVA SALIENTE DEL MEDIDOR"/>
    <x v="25"/>
    <n v="2.4045000000000001"/>
  </r>
  <r>
    <x v="109"/>
    <s v="G01 Energía Activa Entrante al medidor"/>
    <x v="25"/>
    <n v="0"/>
  </r>
  <r>
    <x v="110"/>
    <s v="G01 Energía Activa Saliente del medidor"/>
    <x v="25"/>
    <n v="536.41"/>
  </r>
  <r>
    <x v="111"/>
    <s v="Nuevo Manantial 1 - 60 kV Energia Activa Entrante"/>
    <x v="25"/>
    <n v="2.69E-2"/>
  </r>
  <r>
    <x v="112"/>
    <s v="Nuevo Manantial 1 - 60 kV Energia Activa Saliente"/>
    <x v="25"/>
    <n v="8.1593"/>
  </r>
  <r>
    <x v="113"/>
    <s v="Nuevo Manantial 2 - Energia Activa Entrante  "/>
    <x v="25"/>
    <n v="3.0000000000000001E-3"/>
  </r>
  <r>
    <x v="114"/>
    <s v="Nuevo Manantial 2 -  Energia Activa Saliente"/>
    <x v="25"/>
    <n v="17.215"/>
  </r>
  <r>
    <x v="115"/>
    <s v="Alur-G01 30 kV, Energía Activa Entrante al Medidor"/>
    <x v="25"/>
    <n v="5.3999999999999999E-2"/>
  </r>
  <r>
    <x v="116"/>
    <s v="Alur-G01 30 kV, Energía Activa Saliente del Medidor"/>
    <x v="25"/>
    <n v="59.526000000000003"/>
  </r>
  <r>
    <x v="117"/>
    <s v="BIO G01 30 kV Energia Activa Entrante al medidor"/>
    <x v="25"/>
    <n v="2.8159999999999998"/>
  </r>
  <r>
    <x v="118"/>
    <s v="BIO G01 30 kV Energia Activa Saliente del medidor"/>
    <x v="25"/>
    <n v="0"/>
  </r>
  <r>
    <x v="119"/>
    <s v="G01 Energia Activa Entrante"/>
    <x v="25"/>
    <n v="2E-3"/>
  </r>
  <r>
    <x v="120"/>
    <s v="G01 Energia Activa Saliente"/>
    <x v="25"/>
    <n v="15.577"/>
  </r>
  <r>
    <x v="121"/>
    <s v="Energia Activa Entrante"/>
    <x v="25"/>
    <n v="0.47"/>
  </r>
  <r>
    <x v="122"/>
    <s v="Energia Activa Saliente"/>
    <x v="25"/>
    <n v="0"/>
  </r>
  <r>
    <x v="123"/>
    <s v="Sierra de los Caracoles 1 - 30 kV Energia Activa Entrante"/>
    <x v="25"/>
    <n v="0"/>
  </r>
  <r>
    <x v="124"/>
    <s v="Sierra de los Caracoles 1 - 30 kV Energia Activa Saliente"/>
    <x v="25"/>
    <n v="101.3472"/>
  </r>
  <r>
    <x v="125"/>
    <s v="Sierra de los Caracoles 2 - 30 kV Energía Activa Entrante"/>
    <x v="25"/>
    <n v="4.5999999999999999E-2"/>
  </r>
  <r>
    <x v="126"/>
    <s v="Sierra de los Caracoles 2 - 30 kV Energía Activa Saliente"/>
    <x v="25"/>
    <n v="85.825000000000003"/>
  </r>
  <r>
    <x v="127"/>
    <s v="ENG G01 30 kV Energia Activa Entrante al medidor"/>
    <x v="25"/>
    <n v="0"/>
  </r>
  <r>
    <x v="128"/>
    <s v="ENG G01 30 kV Energia Activa Saliente del medidor"/>
    <x v="25"/>
    <n v="24.68"/>
  </r>
  <r>
    <x v="129"/>
    <s v="FEN G01 30 kV Energia Activa Entrante al medidor"/>
    <x v="25"/>
    <n v="0"/>
  </r>
  <r>
    <x v="130"/>
    <s v="FEN G01 30 kV Energia Activa Saliente del medidor"/>
    <x v="25"/>
    <n v="212.97"/>
  </r>
  <r>
    <x v="131"/>
    <s v="GAL G01 30 kV Energía Activa Entrante al medidor"/>
    <x v="25"/>
    <n v="6.2709999999999999"/>
  </r>
  <r>
    <x v="132"/>
    <s v="GAL G01 30 kV Energía Activa Saliente del medidor"/>
    <x v="25"/>
    <n v="66.525000000000006"/>
  </r>
  <r>
    <x v="133"/>
    <s v="KEN G01 30 kV Energía Activa Entrante al medidor"/>
    <x v="25"/>
    <n v="0"/>
  </r>
  <r>
    <x v="134"/>
    <s v="KEN G01 30 kV Energía Activa Saliente del medidor"/>
    <x v="25"/>
    <n v="179.80600000000001"/>
  </r>
  <r>
    <x v="135"/>
    <s v="Energia activa entrante"/>
    <x v="25"/>
    <n v="0.33600000000000002"/>
  </r>
  <r>
    <x v="136"/>
    <s v="Energia activa saliente"/>
    <x v="25"/>
    <n v="0"/>
  </r>
  <r>
    <x v="137"/>
    <s v="G01 Energia Activa Entrante"/>
    <x v="25"/>
    <n v="0"/>
  </r>
  <r>
    <x v="138"/>
    <s v="G01 Energia Activa Saliente"/>
    <x v="25"/>
    <n v="257.95800000000003"/>
  </r>
  <r>
    <x v="139"/>
    <s v="G01 Energia Activa Entrante"/>
    <x v="25"/>
    <n v="0"/>
  </r>
  <r>
    <x v="140"/>
    <s v="G01 Energia Activa Saliente"/>
    <x v="25"/>
    <n v="194.40899999999999"/>
  </r>
  <r>
    <x v="141"/>
    <s v="Weyerhaeuser-G01 30 kV ,Energía Activa Entrante al medidor"/>
    <x v="25"/>
    <n v="0"/>
  </r>
  <r>
    <x v="142"/>
    <s v="Weyerhaeuser-G01 30 kV ,Energía Activa Saliente del medidor"/>
    <x v="25"/>
    <n v="65.728999999999999"/>
  </r>
  <r>
    <x v="143"/>
    <s v="PON G01 30 kV Energía Activa Entrante al medidor"/>
    <x v="25"/>
    <n v="0"/>
  </r>
  <r>
    <x v="144"/>
    <s v="PON G01 30 kV Energía Activa Saliente del medidor"/>
    <x v="25"/>
    <n v="104.658"/>
  </r>
  <r>
    <x v="145"/>
    <s v="Energia Activa Saliente"/>
    <x v="25"/>
    <n v="0"/>
  </r>
  <r>
    <x v="146"/>
    <s v="Energia Activa Saliente"/>
    <x v="25"/>
    <n v="0"/>
  </r>
  <r>
    <x v="147"/>
    <s v="G01 Energia Activa Entrante"/>
    <x v="25"/>
    <n v="0"/>
  </r>
  <r>
    <x v="148"/>
    <s v="G01 Energia Activa Saliente"/>
    <x v="25"/>
    <n v="92.120999999999995"/>
  </r>
  <r>
    <x v="149"/>
    <s v="Agroland-G01 15 kV, Energia Activa Entrante al medidor"/>
    <x v="25"/>
    <n v="3.8450000000000002"/>
  </r>
  <r>
    <x v="150"/>
    <s v="Agroland-G01 15 kV, Energia Activa Saliente del medidor"/>
    <x v="25"/>
    <n v="2E-3"/>
  </r>
  <r>
    <x v="151"/>
    <s v="G01 Energía Activa Entrante al medidor"/>
    <x v="25"/>
    <n v="0"/>
  </r>
  <r>
    <x v="152"/>
    <s v="G01 Energía Activa Saliente del medidor"/>
    <x v="25"/>
    <n v="5.72"/>
  </r>
  <r>
    <x v="153"/>
    <s v="Energia Activa Saliente"/>
    <x v="25"/>
    <n v="1.4750000000000001"/>
  </r>
  <r>
    <x v="154"/>
    <s v="TR1 150 kV ENERGIA ACTIVA ENTRANTE AL MEDIDOR"/>
    <x v="25"/>
    <n v="0"/>
  </r>
  <r>
    <x v="155"/>
    <s v="TR1 150 kV ENERGIA ACTIVA SALIENTE DEL MEDIDOR"/>
    <x v="25"/>
    <n v="6.0309999999999997"/>
  </r>
  <r>
    <x v="156"/>
    <s v="TR2 230 kV ENERGIA ACTIVA ENTRANTE AL MEDIDOR"/>
    <x v="25"/>
    <n v="0"/>
  </r>
  <r>
    <x v="157"/>
    <s v="TR2 230 kV ENERGIA ACTIVA SALIENTE DEL MEDIDOR"/>
    <x v="25"/>
    <n v="0"/>
  </r>
  <r>
    <x v="0"/>
    <s v="TR1 132 kV ENERGIA ACTIVA ENTRANTE"/>
    <x v="26"/>
    <n v="0"/>
  </r>
  <r>
    <x v="1"/>
    <s v="TR1 132 kV ENERGIA ACTIVA SALIENTE"/>
    <x v="26"/>
    <n v="1916.1251999999999"/>
  </r>
  <r>
    <x v="2"/>
    <s v="CE5 TR2 132 kV ENERGIA ACTIVA ENTRANTE"/>
    <x v="26"/>
    <n v="0"/>
  </r>
  <r>
    <x v="3"/>
    <s v="CE5 TR2 132 kV ENERGIA ACTIVA SALIENTE"/>
    <x v="26"/>
    <n v="1985.3452"/>
  </r>
  <r>
    <x v="4"/>
    <s v="CE5 BE5 500 kV Energia Activa Entrante"/>
    <x v="26"/>
    <n v="0"/>
  </r>
  <r>
    <x v="5"/>
    <s v="CE5 BE5 500 kV Energia Activa Saliente"/>
    <x v="26"/>
    <n v="12918.241900000001"/>
  </r>
  <r>
    <x v="6"/>
    <s v="CE5 500 kV ENERGIA ACTIVA ENTRANTE"/>
    <x v="26"/>
    <n v="0"/>
  </r>
  <r>
    <x v="7"/>
    <s v="CE5 500 kV ENERGIA ACTIVA SALIENTE"/>
    <x v="26"/>
    <n v="15116.375"/>
  </r>
  <r>
    <x v="8"/>
    <s v="CE5 MR5 500 kV Energia Activa Entrante"/>
    <x v="26"/>
    <n v="8881.1702000000005"/>
  </r>
  <r>
    <x v="9"/>
    <s v="CE5 MR5 500 kV Energia Activa Saliente"/>
    <x v="26"/>
    <n v="0"/>
  </r>
  <r>
    <x v="10"/>
    <s v="G01  15 Kv  ENERGIA ACTIVA ENTRANTE AL MEDIDOR"/>
    <x v="26"/>
    <n v="0"/>
  </r>
  <r>
    <x v="11"/>
    <s v="G01  15 Kv  ENERGIA ACTIVA SALIENTE DEL MEDIDOR"/>
    <x v="26"/>
    <n v="2543.7932999999998"/>
  </r>
  <r>
    <x v="12"/>
    <s v="G02  15 Kv  ENERGIA ACTIVA ENTRANTE AL MEDIDOR"/>
    <x v="26"/>
    <n v="0"/>
  </r>
  <r>
    <x v="13"/>
    <s v="G02  15 Kv  ENERGIA ACTIVA SALIENTE DEL MEDIDOR"/>
    <x v="26"/>
    <n v="2615.4"/>
  </r>
  <r>
    <x v="14"/>
    <s v="G03  15 Kv  ENERGIA ACTIVA ENTRANTE AL MEDIDOR"/>
    <x v="26"/>
    <n v="0"/>
  </r>
  <r>
    <x v="15"/>
    <s v="G03  15 Kv  ENERGIA ACTIVA SALIENTE DEL MEDIDOR"/>
    <x v="26"/>
    <n v="2619.7874999999999"/>
  </r>
  <r>
    <x v="16"/>
    <s v="TR2 500 kV ENERGIA ACTIVA ENTRANTE AL MEDIDOR"/>
    <x v="26"/>
    <n v="0"/>
  </r>
  <r>
    <x v="17"/>
    <s v="TR2 500 kV ENERGIA ACTIVA SALIENTE DEL MEDIDOR"/>
    <x v="26"/>
    <n v="2237.0423000000001"/>
  </r>
  <r>
    <x v="18"/>
    <s v="TR1 132 kV ENERGIA ACTIVA ENTRANTE AL MEDIDOR"/>
    <x v="26"/>
    <n v="0"/>
  </r>
  <r>
    <x v="19"/>
    <s v="TR1 132 kV ENERGIA ACTIVA SALIENTE DEL MEDIDOR"/>
    <x v="26"/>
    <n v="2185.1147999999998"/>
  </r>
  <r>
    <x v="20"/>
    <s v="SA5 500 kV ENERGIA ACTIVA ENTRANTE AL MEDIDOR"/>
    <x v="26"/>
    <n v="6668.5"/>
  </r>
  <r>
    <x v="21"/>
    <s v="SA5 500 kV ENERGIA ACTIVA SALIENTE DEL MEDIDOR"/>
    <x v="26"/>
    <n v="0"/>
  </r>
  <r>
    <x v="22"/>
    <s v="SA5 500 kV ENERGIA ACTIVA ENTRANTE AL MEDIDOR"/>
    <x v="26"/>
    <n v="0"/>
  </r>
  <r>
    <x v="23"/>
    <s v="SA5 500 kV ENERGIA ACTIVA SALIENTE DEL MEDIDOR"/>
    <x v="26"/>
    <n v="15513.375"/>
  </r>
  <r>
    <x v="24"/>
    <s v="TR1 150 kV ENERGIA ACTIVA ENTRANTE AL MEDIDOR"/>
    <x v="26"/>
    <n v="78.63"/>
  </r>
  <r>
    <x v="25"/>
    <s v="TR1 150 kV ENERGIA ACTIVA SALIENTE DEL MEDIDOR"/>
    <x v="26"/>
    <n v="234.14250000000001"/>
  </r>
  <r>
    <x v="26"/>
    <s v="SJ5 500 kV ENERGIA ACTIVA ENTRANTE AL MEDIDOR"/>
    <x v="26"/>
    <n v="54.375"/>
  </r>
  <r>
    <x v="27"/>
    <s v="SJ5 500 kV ENERGIA ACTIVA SALIENTE DEL MEDIDOR"/>
    <x v="26"/>
    <n v="2891.8125"/>
  </r>
  <r>
    <x v="28"/>
    <s v="SJ5 500 kV ENERGIA ACTIVA ENTRANTE AL MEDIDOR"/>
    <x v="26"/>
    <n v="58.3125"/>
  </r>
  <r>
    <x v="29"/>
    <s v="SJ5 500 kV ENERGIA ACTIVA SALIENTE DEL MEDIDOR"/>
    <x v="26"/>
    <n v="2753.3125"/>
  </r>
  <r>
    <x v="30"/>
    <s v="TR1 150 kV ENERGIA ACTIVA ENTRANTE AL MEDIDOR"/>
    <x v="26"/>
    <n v="0"/>
  </r>
  <r>
    <x v="31"/>
    <s v="TR1 150 kV ENERGIA ACTIVA SALIENTE DEL MEDIDOR"/>
    <x v="26"/>
    <n v="1497.99"/>
  </r>
  <r>
    <x v="32"/>
    <s v="G01 Energia Activa Entrante"/>
    <x v="26"/>
    <n v="6.4000000000000001E-2"/>
  </r>
  <r>
    <x v="33"/>
    <s v="G01 Energia Activa Saliente"/>
    <x v="26"/>
    <n v="2.778"/>
  </r>
  <r>
    <x v="34"/>
    <s v="UPM TR1 150 kV Energia Activa Entrante al medidor"/>
    <x v="26"/>
    <n v="0"/>
  </r>
  <r>
    <x v="35"/>
    <s v="UPM TR1 150 kV Energia Activa Saliente del medidor"/>
    <x v="26"/>
    <n v="844.80240000000003"/>
  </r>
  <r>
    <x v="36"/>
    <s v="G01 150 kV ENERGIA ACTIVA ENTRANTE AL MEDIDOR"/>
    <x v="26"/>
    <n v="0"/>
  </r>
  <r>
    <x v="37"/>
    <s v="G01 150 kV ENERGIA ACTIVA SALIENTE DEL MEDIDOR"/>
    <x v="26"/>
    <n v="574.18029999999999"/>
  </r>
  <r>
    <x v="38"/>
    <s v="G02 150 kV ENERGIA ACTIVA ENTRANTE AL MEDIDOR"/>
    <x v="26"/>
    <n v="0"/>
  </r>
  <r>
    <x v="39"/>
    <s v="G02 150 kV ENERGIA ACTIVA SALIENTE DEL MEDIDOR"/>
    <x v="26"/>
    <n v="639.25440000000003"/>
  </r>
  <r>
    <x v="40"/>
    <s v="G03 150 kV ENERGIA ACTIVA ENTRANTE AL MEDIDOR"/>
    <x v="26"/>
    <n v="0"/>
  </r>
  <r>
    <x v="41"/>
    <s v="G03 150 kV ENERGIA ACTIVA SALIENTE DEL MEDIDOR"/>
    <x v="26"/>
    <n v="637.928"/>
  </r>
  <r>
    <x v="42"/>
    <s v="G05  150 Kv  ENERGIA ACTIVA ENTRANTE AL MEDIDOR"/>
    <x v="26"/>
    <n v="0"/>
  </r>
  <r>
    <x v="43"/>
    <s v="G05  150 Kv  ENERGIA ACTIVA SALIENTE DEL MEDIDOR"/>
    <x v="26"/>
    <n v="0"/>
  </r>
  <r>
    <x v="44"/>
    <s v="G06  150 Kv  ENERGIA ACTIVA ENTRANTE AL MEDIDOR"/>
    <x v="26"/>
    <n v="0"/>
  </r>
  <r>
    <x v="45"/>
    <s v="G06  150 Kv  ENERGIA ACTIVA SALIENTE DEL MEDIDOR"/>
    <x v="26"/>
    <n v="0"/>
  </r>
  <r>
    <x v="46"/>
    <s v="G07 150 kV Energia Activa Entrante al medidor"/>
    <x v="26"/>
    <n v="1.452"/>
  </r>
  <r>
    <x v="47"/>
    <s v="G07 150 kV Energia Activa Saliente del medidor"/>
    <x v="26"/>
    <n v="331.08749999999998"/>
  </r>
  <r>
    <x v="48"/>
    <s v="G03  30 Kv  ENERGIA ACTIVA ENTRANTE AL MEDIDOR"/>
    <x v="26"/>
    <n v="1.02"/>
  </r>
  <r>
    <x v="49"/>
    <s v="G03  30 Kv  ENERGIA ACTIVA SALIENTE DEL MEDIDOR"/>
    <x v="26"/>
    <n v="0"/>
  </r>
  <r>
    <x v="50"/>
    <s v="G04  30 Kv  ENERGIA ACTIVA ENTRANTE AL MEDIDOR"/>
    <x v="26"/>
    <n v="4.0483000000000002"/>
  </r>
  <r>
    <x v="51"/>
    <s v="G04  30 Kv  ENERGIA ACTIVA SALIENTE DEL MEDIDOR"/>
    <x v="26"/>
    <n v="0"/>
  </r>
  <r>
    <x v="52"/>
    <s v="G01 150 kV ENERGIA ACTIVA ENTRANTE AL MEDIDOR"/>
    <x v="26"/>
    <n v="0"/>
  </r>
  <r>
    <x v="53"/>
    <s v="G01 150 kV ENERGIA ACTIVA SALIENTE DEL MEDIDOR"/>
    <x v="26"/>
    <n v="817.69560000000001"/>
  </r>
  <r>
    <x v="54"/>
    <s v="G02 150 kV ENERGIA ACTIVA ENTRANTE AL MEDIDOR"/>
    <x v="26"/>
    <n v="0"/>
  </r>
  <r>
    <x v="55"/>
    <s v="G02 150 kV ENERGIA ACTIVA SALIENTE DEL MEDIDOR"/>
    <x v="26"/>
    <n v="817.18200000000002"/>
  </r>
  <r>
    <x v="56"/>
    <s v="G03 150 kV ENERGIA ACTIVA ENTRANTE AL MEDIDOR"/>
    <x v="26"/>
    <n v="0"/>
  </r>
  <r>
    <x v="57"/>
    <s v="G03 150 kV ENERGIA ACTIVA SALIENTE DEL MEDIDOR"/>
    <x v="26"/>
    <n v="814.45439999999996"/>
  </r>
  <r>
    <x v="58"/>
    <s v="G04 150 kV ENERGIA ACTIVA ENTRANTE AL MEDIDOR"/>
    <x v="26"/>
    <n v="0"/>
  </r>
  <r>
    <x v="59"/>
    <s v="G04 150 kV ENERGIA ACTIVA SALIENTE DEL MEDIDOR"/>
    <x v="26"/>
    <n v="795.44640000000004"/>
  </r>
  <r>
    <x v="60"/>
    <s v="G01  150 Kv  ENERGIA ACTIVA ENTRANTE AL MEDIDOR"/>
    <x v="26"/>
    <n v="0"/>
  </r>
  <r>
    <x v="61"/>
    <s v="G01  150 Kv  ENERGIA ACTIVA SALIENTE DEL MEDIDOR"/>
    <x v="26"/>
    <n v="0"/>
  </r>
  <r>
    <x v="62"/>
    <s v="G02  150 Kv  ENERGIA ACTIVA ENTRANTE AL MEDIDOR"/>
    <x v="26"/>
    <n v="2.7143999999999999"/>
  </r>
  <r>
    <x v="63"/>
    <s v="G02  150 Kv  ENERGIA ACTIVA SALIENTE DEL MEDIDOR"/>
    <x v="26"/>
    <n v="0"/>
  </r>
  <r>
    <x v="64"/>
    <s v="CTR G03 150 kV Energía Activa Entrante al medidor"/>
    <x v="26"/>
    <n v="2.262"/>
  </r>
  <r>
    <x v="65"/>
    <s v="CTR G03 150 kV Energía Activa Saliente del medidor"/>
    <x v="26"/>
    <n v="0"/>
  </r>
  <r>
    <x v="66"/>
    <s v="G01 Energía Activa Entrante al medidor"/>
    <x v="26"/>
    <n v="0"/>
  </r>
  <r>
    <x v="67"/>
    <s v="G01 Energía Activa Saliente del medidor"/>
    <x v="26"/>
    <n v="724.67"/>
  </r>
  <r>
    <x v="68"/>
    <s v="G01 Energía Activa Entrante al medidor"/>
    <x v="26"/>
    <n v="0"/>
  </r>
  <r>
    <x v="69"/>
    <s v="G01 Energía Activa Saliente del medidor"/>
    <x v="26"/>
    <n v="388.08"/>
  </r>
  <r>
    <x v="70"/>
    <s v="G01 Energía Activa Entrante al medidor"/>
    <x v="26"/>
    <n v="0"/>
  </r>
  <r>
    <x v="71"/>
    <s v="G01 Energía Activa Saliente del medidor"/>
    <x v="26"/>
    <n v="985.4"/>
  </r>
  <r>
    <x v="72"/>
    <s v="G01 30 kV ENERGIA ACTIVA ENTRANTE AL MEDIDOR"/>
    <x v="26"/>
    <n v="0"/>
  </r>
  <r>
    <x v="73"/>
    <s v="G01 30 kV ENERGIA ACTIVA SALIENTE DEL MEDIDOR"/>
    <x v="26"/>
    <n v="0"/>
  </r>
  <r>
    <x v="74"/>
    <s v="Montevideo A Motores G01 Energia Activa Entrante"/>
    <x v="26"/>
    <n v="0.77400000000000002"/>
  </r>
  <r>
    <x v="75"/>
    <s v="Montevideo A Motores G01 Energia Activa Saliente"/>
    <x v="26"/>
    <n v="0"/>
  </r>
  <r>
    <x v="76"/>
    <s v="Montevideo A Motores G02 Energia Activa Entrante"/>
    <x v="26"/>
    <n v="0.11799999999999999"/>
  </r>
  <r>
    <x v="77"/>
    <s v="Montevideo A Motores G02 Energia Activa Saliente"/>
    <x v="26"/>
    <n v="0"/>
  </r>
  <r>
    <x v="78"/>
    <s v="Montevideo B Motores G01 6.3 kV Energia Activa Entrante"/>
    <x v="26"/>
    <n v="0.44700000000000001"/>
  </r>
  <r>
    <x v="79"/>
    <s v="Montevideo B Motores G01 6.3 kV Energia Activa Saliente"/>
    <x v="26"/>
    <n v="0"/>
  </r>
  <r>
    <x v="80"/>
    <s v="Montevideo B Motores G02 6.3 kV Energia Activa Entrante"/>
    <x v="26"/>
    <n v="0.17499999999999999"/>
  </r>
  <r>
    <x v="81"/>
    <s v="Montevideo B Motores G02 6.3 kV Energia Activa Saliente"/>
    <x v="26"/>
    <n v="0"/>
  </r>
  <r>
    <x v="82"/>
    <s v="Punta Pereira G01 Energia Activa Entrante"/>
    <x v="26"/>
    <n v="0"/>
  </r>
  <r>
    <x v="83"/>
    <s v="Punta Pereira G01 Energia Activa Saliente"/>
    <x v="26"/>
    <n v="1191.6595"/>
  </r>
  <r>
    <x v="84"/>
    <s v="Palmatir G01 Energia Activa Entrante"/>
    <x v="26"/>
    <n v="0"/>
  </r>
  <r>
    <x v="85"/>
    <s v="Palmatir G01 Energia Activa Saliente"/>
    <x v="26"/>
    <n v="762.87099999999998"/>
  </r>
  <r>
    <x v="86"/>
    <s v="PAY 150 kV ENERGIA ACTIVA ENTRANTE AL MEDIDOR"/>
    <x v="26"/>
    <n v="0"/>
  </r>
  <r>
    <x v="87"/>
    <s v="PAY 150 kV ENERGIA ACTIVA SALIENTE DEL MEDIDOR"/>
    <x v="26"/>
    <n v="0"/>
  </r>
  <r>
    <x v="88"/>
    <s v="G01 Energía Activa Entrante al medidor"/>
    <x v="26"/>
    <n v="0"/>
  </r>
  <r>
    <x v="89"/>
    <s v="G01 Energía Activa Saliente del medidor"/>
    <x v="26"/>
    <n v="987.851"/>
  </r>
  <r>
    <x v="90"/>
    <s v="G01 150 kV ENERGIA ACTIVA ENTRANTE AL MEDIDOR"/>
    <x v="26"/>
    <n v="0"/>
  </r>
  <r>
    <x v="91"/>
    <s v="G01 150 kV ENERGIA ACTIVA SALIENTE DEL MEDIDOR P"/>
    <x v="26"/>
    <n v="16.950299999999999"/>
  </r>
  <r>
    <x v="92"/>
    <s v="G02 150 kV ENERGIA ACTIVA ENTRANTE AL MEDIDOR"/>
    <x v="26"/>
    <n v="3.0868000000000002"/>
  </r>
  <r>
    <x v="93"/>
    <s v="G02 150 kV ENERGIA ACTIVA SALIENTE DEL MEDIDOR"/>
    <x v="26"/>
    <n v="110.4823"/>
  </r>
  <r>
    <x v="94"/>
    <s v="G03 150 kV ENERGIA ACTIVA ENTRANTE AL MEDIDOR"/>
    <x v="26"/>
    <n v="0"/>
  </r>
  <r>
    <x v="95"/>
    <s v="G03 150 kV ENERGIA ACTIVA SALIENTE DEL MEDIDOR"/>
    <x v="26"/>
    <n v="145.029"/>
  </r>
  <r>
    <x v="96"/>
    <s v="G04 150 kV ENERGIA ACTIVA ENTRANTE AL MEDIDOR"/>
    <x v="26"/>
    <n v="3.5173999999999999"/>
  </r>
  <r>
    <x v="97"/>
    <s v="G04 150 kV ENERGIA ACTIVA SALIENTE DEL MEDIDOR"/>
    <x v="26"/>
    <n v="0"/>
  </r>
  <r>
    <x v="98"/>
    <s v="G05 150 kV ENERGIA ACTIVA ENTRANTE AL MEDIDOR"/>
    <x v="26"/>
    <n v="1.976"/>
  </r>
  <r>
    <x v="99"/>
    <s v="G05 150 kV ENERGIA ACTIVA SALIENTE DEL MEDIDOR"/>
    <x v="26"/>
    <n v="103.4789"/>
  </r>
  <r>
    <x v="100"/>
    <s v="G06 150 kV ENERGIA ACTIVA ENTRANTE AL MEDIDOR"/>
    <x v="26"/>
    <n v="0"/>
  </r>
  <r>
    <x v="101"/>
    <s v="G06 150 kV ENERGIA ACTIVA SALIENTE DEL MEDIDOR"/>
    <x v="26"/>
    <n v="135.0086"/>
  </r>
  <r>
    <x v="102"/>
    <s v="PTI G07 150 kV Energia Activa Entrante al medidor"/>
    <x v="26"/>
    <n v="1.508"/>
  </r>
  <r>
    <x v="103"/>
    <s v="PTI G07 150 kV Energia Activa Saliente del medidor"/>
    <x v="26"/>
    <n v="267.923"/>
  </r>
  <r>
    <x v="104"/>
    <s v="PTI G08 150 kV Energía Activa Entrante al medidor"/>
    <x v="26"/>
    <n v="0"/>
  </r>
  <r>
    <x v="105"/>
    <s v="PTI G08 150 kV Energía Activa Saliente del medidor"/>
    <x v="26"/>
    <n v="0"/>
  </r>
  <r>
    <x v="106"/>
    <s v="PTI G09 150 kV Energía Activa Entrante al medidor"/>
    <x v="26"/>
    <n v="0"/>
  </r>
  <r>
    <x v="107"/>
    <s v="PTI G09 150 kV Energía Activa Saliente del medidor"/>
    <x v="26"/>
    <n v="0"/>
  </r>
  <r>
    <x v="108"/>
    <s v="CRL RADIAL ENERGIA ACTIVA SALIENTE DEL MEDIDOR"/>
    <x v="26"/>
    <n v="2.7789000000000001"/>
  </r>
  <r>
    <x v="109"/>
    <s v="G01 Energía Activa Entrante al medidor"/>
    <x v="26"/>
    <n v="0"/>
  </r>
  <r>
    <x v="110"/>
    <s v="G01 Energía Activa Saliente del medidor"/>
    <x v="26"/>
    <n v="845.55"/>
  </r>
  <r>
    <x v="111"/>
    <s v="Nuevo Manantial 1 - 60 kV Energia Activa Entrante"/>
    <x v="26"/>
    <n v="8.6400000000000005E-2"/>
  </r>
  <r>
    <x v="112"/>
    <s v="Nuevo Manantial 1 - 60 kV Energia Activa Saliente"/>
    <x v="26"/>
    <n v="14.607100000000001"/>
  </r>
  <r>
    <x v="113"/>
    <s v="Nuevo Manantial 2 - Energia Activa Entrante  "/>
    <x v="26"/>
    <n v="2.8000000000000001E-2"/>
  </r>
  <r>
    <x v="114"/>
    <s v="Nuevo Manantial 2 -  Energia Activa Saliente"/>
    <x v="26"/>
    <n v="35.744999999999997"/>
  </r>
  <r>
    <x v="115"/>
    <s v="Alur-G01 30 kV, Energía Activa Entrante al Medidor"/>
    <x v="26"/>
    <n v="2E-3"/>
  </r>
  <r>
    <x v="116"/>
    <s v="Alur-G01 30 kV, Energía Activa Saliente del Medidor"/>
    <x v="26"/>
    <n v="60.991999999999997"/>
  </r>
  <r>
    <x v="117"/>
    <s v="BIO G01 30 kV Energia Activa Entrante al medidor"/>
    <x v="26"/>
    <n v="3.6396000000000002"/>
  </r>
  <r>
    <x v="118"/>
    <s v="BIO G01 30 kV Energia Activa Saliente del medidor"/>
    <x v="26"/>
    <n v="0"/>
  </r>
  <r>
    <x v="119"/>
    <s v="G01 Energia Activa Entrante"/>
    <x v="26"/>
    <n v="0.75800000000000001"/>
  </r>
  <r>
    <x v="120"/>
    <s v="G01 Energia Activa Saliente"/>
    <x v="26"/>
    <n v="16.518999999999998"/>
  </r>
  <r>
    <x v="121"/>
    <s v="Energia Activa Entrante"/>
    <x v="26"/>
    <n v="0.28499999999999998"/>
  </r>
  <r>
    <x v="122"/>
    <s v="Energia Activa Saliente"/>
    <x v="26"/>
    <n v="0"/>
  </r>
  <r>
    <x v="123"/>
    <s v="Sierra de los Caracoles 1 - 30 kV Energia Activa Entrante"/>
    <x v="26"/>
    <n v="0"/>
  </r>
  <r>
    <x v="124"/>
    <s v="Sierra de los Caracoles 1 - 30 kV Energia Activa Saliente"/>
    <x v="26"/>
    <n v="182.74940000000001"/>
  </r>
  <r>
    <x v="125"/>
    <s v="Sierra de los Caracoles 2 - 30 kV Energía Activa Entrante"/>
    <x v="26"/>
    <n v="0"/>
  </r>
  <r>
    <x v="126"/>
    <s v="Sierra de los Caracoles 2 - 30 kV Energía Activa Saliente"/>
    <x v="26"/>
    <n v="177.7328"/>
  </r>
  <r>
    <x v="127"/>
    <s v="ENG G01 30 kV Energia Activa Entrante al medidor"/>
    <x v="26"/>
    <n v="0.252"/>
  </r>
  <r>
    <x v="128"/>
    <s v="ENG G01 30 kV Energia Activa Saliente del medidor"/>
    <x v="26"/>
    <n v="31.85"/>
  </r>
  <r>
    <x v="129"/>
    <s v="FEN G01 30 kV Energia Activa Entrante al medidor"/>
    <x v="26"/>
    <n v="0"/>
  </r>
  <r>
    <x v="130"/>
    <s v="FEN G01 30 kV Energia Activa Saliente del medidor"/>
    <x v="26"/>
    <n v="212.28299999999999"/>
  </r>
  <r>
    <x v="131"/>
    <s v="GAL G01 30 kV Energía Activa Entrante al medidor"/>
    <x v="26"/>
    <n v="3.6789999999999998"/>
  </r>
  <r>
    <x v="132"/>
    <s v="GAL G01 30 kV Energía Activa Saliente del medidor"/>
    <x v="26"/>
    <n v="0"/>
  </r>
  <r>
    <x v="133"/>
    <s v="KEN G01 30 kV Energía Activa Entrante al medidor"/>
    <x v="26"/>
    <n v="0.11700000000000001"/>
  </r>
  <r>
    <x v="134"/>
    <s v="KEN G01 30 kV Energía Activa Saliente del medidor"/>
    <x v="26"/>
    <n v="303.28699999999998"/>
  </r>
  <r>
    <x v="135"/>
    <s v="Energia activa entrante"/>
    <x v="26"/>
    <n v="0.34200000000000003"/>
  </r>
  <r>
    <x v="136"/>
    <s v="Energia activa saliente"/>
    <x v="26"/>
    <n v="0"/>
  </r>
  <r>
    <x v="137"/>
    <s v="G01 Energia Activa Entrante"/>
    <x v="26"/>
    <n v="0"/>
  </r>
  <r>
    <x v="138"/>
    <s v="G01 Energia Activa Saliente"/>
    <x v="26"/>
    <n v="391.779"/>
  </r>
  <r>
    <x v="139"/>
    <s v="G01 Energia Activa Entrante"/>
    <x v="26"/>
    <n v="8.0000000000000002E-3"/>
  </r>
  <r>
    <x v="140"/>
    <s v="G01 Energia Activa Saliente"/>
    <x v="26"/>
    <n v="305.24"/>
  </r>
  <r>
    <x v="141"/>
    <s v="Weyerhaeuser-G01 30 kV ,Energía Activa Entrante al medidor"/>
    <x v="26"/>
    <n v="0.151"/>
  </r>
  <r>
    <x v="142"/>
    <s v="Weyerhaeuser-G01 30 kV ,Energía Activa Saliente del medidor"/>
    <x v="26"/>
    <n v="38.049999999999997"/>
  </r>
  <r>
    <x v="143"/>
    <s v="PON G01 30 kV Energía Activa Entrante al medidor"/>
    <x v="26"/>
    <n v="1.2090000000000001"/>
  </r>
  <r>
    <x v="144"/>
    <s v="PON G01 30 kV Energía Activa Saliente del medidor"/>
    <x v="26"/>
    <n v="67.649000000000001"/>
  </r>
  <r>
    <x v="145"/>
    <s v="Energia Activa Saliente"/>
    <x v="26"/>
    <n v="0"/>
  </r>
  <r>
    <x v="146"/>
    <s v="Energia Activa Saliente"/>
    <x v="26"/>
    <n v="0"/>
  </r>
  <r>
    <x v="147"/>
    <s v="G01 Energia Activa Entrante"/>
    <x v="26"/>
    <n v="0"/>
  </r>
  <r>
    <x v="148"/>
    <s v="G01 Energia Activa Saliente"/>
    <x v="26"/>
    <n v="140.48699999999999"/>
  </r>
  <r>
    <x v="149"/>
    <s v="Agroland-G01 15 kV, Energia Activa Entrante al medidor"/>
    <x v="26"/>
    <n v="3.8759999999999999"/>
  </r>
  <r>
    <x v="150"/>
    <s v="Agroland-G01 15 kV, Energia Activa Saliente del medidor"/>
    <x v="26"/>
    <n v="2.8000000000000001E-2"/>
  </r>
  <r>
    <x v="151"/>
    <s v="G01 Energía Activa Entrante al medidor"/>
    <x v="26"/>
    <n v="0"/>
  </r>
  <r>
    <x v="152"/>
    <s v="G01 Energía Activa Saliente del medidor"/>
    <x v="26"/>
    <n v="6.08"/>
  </r>
  <r>
    <x v="153"/>
    <s v="Energia Activa Saliente"/>
    <x v="26"/>
    <n v="2.7429999999999999"/>
  </r>
  <r>
    <x v="154"/>
    <s v="TR1 150 kV ENERGIA ACTIVA ENTRANTE AL MEDIDOR"/>
    <x v="26"/>
    <n v="0"/>
  </r>
  <r>
    <x v="155"/>
    <s v="TR1 150 kV ENERGIA ACTIVA SALIENTE DEL MEDIDOR"/>
    <x v="26"/>
    <n v="2.9384000000000001"/>
  </r>
  <r>
    <x v="156"/>
    <s v="TR2 230 kV ENERGIA ACTIVA ENTRANTE AL MEDIDOR"/>
    <x v="26"/>
    <n v="0"/>
  </r>
  <r>
    <x v="157"/>
    <s v="TR2 230 kV ENERGIA ACTIVA SALIENTE DEL MEDIDOR"/>
    <x v="26"/>
    <n v="0"/>
  </r>
  <r>
    <x v="0"/>
    <s v="TR1 132 kV ENERGIA ACTIVA ENTRANTE"/>
    <x v="27"/>
    <n v="0"/>
  </r>
  <r>
    <x v="1"/>
    <s v="TR1 132 kV ENERGIA ACTIVA SALIENTE"/>
    <x v="27"/>
    <n v="2105.5187999999998"/>
  </r>
  <r>
    <x v="2"/>
    <s v="CE5 TR2 132 kV ENERGIA ACTIVA ENTRANTE"/>
    <x v="27"/>
    <n v="0"/>
  </r>
  <r>
    <x v="3"/>
    <s v="CE5 TR2 132 kV ENERGIA ACTIVA SALIENTE"/>
    <x v="27"/>
    <n v="2181.665"/>
  </r>
  <r>
    <x v="4"/>
    <s v="CE5 BE5 500 kV Energia Activa Entrante"/>
    <x v="27"/>
    <n v="0"/>
  </r>
  <r>
    <x v="5"/>
    <s v="CE5 BE5 500 kV Energia Activa Saliente"/>
    <x v="27"/>
    <n v="9187.5012000000006"/>
  </r>
  <r>
    <x v="6"/>
    <s v="CE5 500 kV ENERGIA ACTIVA ENTRANTE"/>
    <x v="27"/>
    <n v="0"/>
  </r>
  <r>
    <x v="7"/>
    <s v="CE5 500 kV ENERGIA ACTIVA SALIENTE"/>
    <x v="27"/>
    <n v="12117.125"/>
  </r>
  <r>
    <x v="8"/>
    <s v="CE5 MR5 500 kV Energia Activa Entrante"/>
    <x v="27"/>
    <n v="8023.4660000000003"/>
  </r>
  <r>
    <x v="9"/>
    <s v="CE5 MR5 500 kV Energia Activa Saliente"/>
    <x v="27"/>
    <n v="0"/>
  </r>
  <r>
    <x v="10"/>
    <s v="G01  15 Kv  ENERGIA ACTIVA ENTRANTE AL MEDIDOR"/>
    <x v="27"/>
    <n v="0"/>
  </r>
  <r>
    <x v="11"/>
    <s v="G01  15 Kv  ENERGIA ACTIVA SALIENTE DEL MEDIDOR"/>
    <x v="27"/>
    <n v="2574.2249999999999"/>
  </r>
  <r>
    <x v="12"/>
    <s v="G02  15 Kv  ENERGIA ACTIVA ENTRANTE AL MEDIDOR"/>
    <x v="27"/>
    <n v="0"/>
  </r>
  <r>
    <x v="13"/>
    <s v="G02  15 Kv  ENERGIA ACTIVA SALIENTE DEL MEDIDOR"/>
    <x v="27"/>
    <n v="2617.9308000000001"/>
  </r>
  <r>
    <x v="14"/>
    <s v="G03  15 Kv  ENERGIA ACTIVA ENTRANTE AL MEDIDOR"/>
    <x v="27"/>
    <n v="0"/>
  </r>
  <r>
    <x v="15"/>
    <s v="G03  15 Kv  ENERGIA ACTIVA SALIENTE DEL MEDIDOR"/>
    <x v="27"/>
    <n v="2622.0374999999999"/>
  </r>
  <r>
    <x v="16"/>
    <s v="TR2 500 kV ENERGIA ACTIVA ENTRANTE AL MEDIDOR"/>
    <x v="27"/>
    <n v="0"/>
  </r>
  <r>
    <x v="17"/>
    <s v="TR2 500 kV ENERGIA ACTIVA SALIENTE DEL MEDIDOR"/>
    <x v="27"/>
    <n v="2464.9648000000002"/>
  </r>
  <r>
    <x v="18"/>
    <s v="TR1 132 kV ENERGIA ACTIVA ENTRANTE AL MEDIDOR"/>
    <x v="27"/>
    <n v="0"/>
  </r>
  <r>
    <x v="19"/>
    <s v="TR1 132 kV ENERGIA ACTIVA SALIENTE DEL MEDIDOR"/>
    <x v="27"/>
    <n v="2397.7667999999999"/>
  </r>
  <r>
    <x v="20"/>
    <s v="SA5 500 kV ENERGIA ACTIVA ENTRANTE AL MEDIDOR"/>
    <x v="27"/>
    <n v="6068"/>
  </r>
  <r>
    <x v="21"/>
    <s v="SA5 500 kV ENERGIA ACTIVA SALIENTE DEL MEDIDOR"/>
    <x v="27"/>
    <n v="0"/>
  </r>
  <r>
    <x v="22"/>
    <s v="SA5 500 kV ENERGIA ACTIVA ENTRANTE AL MEDIDOR"/>
    <x v="27"/>
    <n v="0"/>
  </r>
  <r>
    <x v="23"/>
    <s v="SA5 500 kV ENERGIA ACTIVA SALIENTE DEL MEDIDOR"/>
    <x v="27"/>
    <n v="15288.875"/>
  </r>
  <r>
    <x v="24"/>
    <s v="TR1 150 kV ENERGIA ACTIVA ENTRANTE AL MEDIDOR"/>
    <x v="27"/>
    <n v="0"/>
  </r>
  <r>
    <x v="25"/>
    <s v="TR1 150 kV ENERGIA ACTIVA SALIENTE DEL MEDIDOR"/>
    <x v="27"/>
    <n v="676.91250000000002"/>
  </r>
  <r>
    <x v="26"/>
    <s v="SJ5 500 kV ENERGIA ACTIVA ENTRANTE AL MEDIDOR"/>
    <x v="27"/>
    <n v="0"/>
  </r>
  <r>
    <x v="27"/>
    <s v="SJ5 500 kV ENERGIA ACTIVA SALIENTE DEL MEDIDOR"/>
    <x v="27"/>
    <n v="4585.3125"/>
  </r>
  <r>
    <x v="28"/>
    <s v="SJ5 500 kV ENERGIA ACTIVA ENTRANTE AL MEDIDOR"/>
    <x v="27"/>
    <n v="0"/>
  </r>
  <r>
    <x v="29"/>
    <s v="SJ5 500 kV ENERGIA ACTIVA SALIENTE DEL MEDIDOR"/>
    <x v="27"/>
    <n v="4382.75"/>
  </r>
  <r>
    <x v="30"/>
    <s v="TR1 150 kV ENERGIA ACTIVA ENTRANTE AL MEDIDOR"/>
    <x v="27"/>
    <n v="0"/>
  </r>
  <r>
    <x v="31"/>
    <s v="TR1 150 kV ENERGIA ACTIVA SALIENTE DEL MEDIDOR"/>
    <x v="27"/>
    <n v="2058.4949999999999"/>
  </r>
  <r>
    <x v="32"/>
    <s v="G01 Energia Activa Entrante"/>
    <x v="27"/>
    <n v="5.8999999999999997E-2"/>
  </r>
  <r>
    <x v="33"/>
    <s v="G01 Energia Activa Saliente"/>
    <x v="27"/>
    <n v="2.452"/>
  </r>
  <r>
    <x v="34"/>
    <s v="UPM TR1 150 kV Energia Activa Entrante al medidor"/>
    <x v="27"/>
    <n v="3.9144000000000001"/>
  </r>
  <r>
    <x v="35"/>
    <s v="UPM TR1 150 kV Energia Activa Saliente del medidor"/>
    <x v="27"/>
    <n v="378.5136"/>
  </r>
  <r>
    <x v="36"/>
    <s v="G01 150 kV ENERGIA ACTIVA ENTRANTE AL MEDIDOR"/>
    <x v="27"/>
    <n v="0"/>
  </r>
  <r>
    <x v="37"/>
    <s v="G01 150 kV ENERGIA ACTIVA SALIENTE DEL MEDIDOR"/>
    <x v="27"/>
    <n v="576.99639999999999"/>
  </r>
  <r>
    <x v="38"/>
    <s v="G02 150 kV ENERGIA ACTIVA ENTRANTE AL MEDIDOR"/>
    <x v="27"/>
    <n v="0"/>
  </r>
  <r>
    <x v="39"/>
    <s v="G02 150 kV ENERGIA ACTIVA SALIENTE DEL MEDIDOR"/>
    <x v="27"/>
    <n v="686.74069999999995"/>
  </r>
  <r>
    <x v="40"/>
    <s v="G03 150 kV ENERGIA ACTIVA ENTRANTE AL MEDIDOR"/>
    <x v="27"/>
    <n v="0"/>
  </r>
  <r>
    <x v="41"/>
    <s v="G03 150 kV ENERGIA ACTIVA SALIENTE DEL MEDIDOR"/>
    <x v="27"/>
    <n v="689.52530000000002"/>
  </r>
  <r>
    <x v="42"/>
    <s v="G05  150 Kv  ENERGIA ACTIVA ENTRANTE AL MEDIDOR"/>
    <x v="27"/>
    <n v="0"/>
  </r>
  <r>
    <x v="43"/>
    <s v="G05  150 Kv  ENERGIA ACTIVA SALIENTE DEL MEDIDOR"/>
    <x v="27"/>
    <n v="0"/>
  </r>
  <r>
    <x v="44"/>
    <s v="G06  150 Kv  ENERGIA ACTIVA ENTRANTE AL MEDIDOR"/>
    <x v="27"/>
    <n v="0"/>
  </r>
  <r>
    <x v="45"/>
    <s v="G06  150 Kv  ENERGIA ACTIVA SALIENTE DEL MEDIDOR"/>
    <x v="27"/>
    <n v="0"/>
  </r>
  <r>
    <x v="46"/>
    <s v="G07 150 kV Energia Activa Entrante al medidor"/>
    <x v="27"/>
    <n v="3.7124999999999999"/>
  </r>
  <r>
    <x v="47"/>
    <s v="G07 150 kV Energia Activa Saliente del medidor"/>
    <x v="27"/>
    <n v="19.237500000000001"/>
  </r>
  <r>
    <x v="48"/>
    <s v="G03  30 Kv  ENERGIA ACTIVA ENTRANTE AL MEDIDOR"/>
    <x v="27"/>
    <n v="0"/>
  </r>
  <r>
    <x v="49"/>
    <s v="G03  30 Kv  ENERGIA ACTIVA SALIENTE DEL MEDIDOR"/>
    <x v="27"/>
    <n v="0"/>
  </r>
  <r>
    <x v="50"/>
    <s v="G04  30 Kv  ENERGIA ACTIVA ENTRANTE AL MEDIDOR"/>
    <x v="27"/>
    <n v="3.9285999999999999"/>
  </r>
  <r>
    <x v="51"/>
    <s v="G04  30 Kv  ENERGIA ACTIVA SALIENTE DEL MEDIDOR"/>
    <x v="27"/>
    <n v="0"/>
  </r>
  <r>
    <x v="52"/>
    <s v="G01 150 kV ENERGIA ACTIVA ENTRANTE AL MEDIDOR"/>
    <x v="27"/>
    <n v="0"/>
  </r>
  <r>
    <x v="53"/>
    <s v="G01 150 kV ENERGIA ACTIVA SALIENTE DEL MEDIDOR"/>
    <x v="27"/>
    <n v="817.452"/>
  </r>
  <r>
    <x v="54"/>
    <s v="G02 150 kV ENERGIA ACTIVA ENTRANTE AL MEDIDOR"/>
    <x v="27"/>
    <n v="0"/>
  </r>
  <r>
    <x v="55"/>
    <s v="G02 150 kV ENERGIA ACTIVA SALIENTE DEL MEDIDOR"/>
    <x v="27"/>
    <n v="817.04759999999999"/>
  </r>
  <r>
    <x v="56"/>
    <s v="G03 150 kV ENERGIA ACTIVA ENTRANTE AL MEDIDOR"/>
    <x v="27"/>
    <n v="0"/>
  </r>
  <r>
    <x v="57"/>
    <s v="G03 150 kV ENERGIA ACTIVA SALIENTE DEL MEDIDOR"/>
    <x v="27"/>
    <n v="814.75199999999995"/>
  </r>
  <r>
    <x v="58"/>
    <s v="G04 150 kV ENERGIA ACTIVA ENTRANTE AL MEDIDOR"/>
    <x v="27"/>
    <n v="0"/>
  </r>
  <r>
    <x v="59"/>
    <s v="G04 150 kV ENERGIA ACTIVA SALIENTE DEL MEDIDOR"/>
    <x v="27"/>
    <n v="795.69"/>
  </r>
  <r>
    <x v="60"/>
    <s v="G01  150 Kv  ENERGIA ACTIVA ENTRANTE AL MEDIDOR"/>
    <x v="27"/>
    <n v="3.9600000000000003E-2"/>
  </r>
  <r>
    <x v="61"/>
    <s v="G01  150 Kv  ENERGIA ACTIVA SALIENTE DEL MEDIDOR"/>
    <x v="27"/>
    <n v="0"/>
  </r>
  <r>
    <x v="62"/>
    <s v="G02  150 Kv  ENERGIA ACTIVA ENTRANTE AL MEDIDOR"/>
    <x v="27"/>
    <n v="9.0305999999999997"/>
  </r>
  <r>
    <x v="63"/>
    <s v="G02  150 Kv  ENERGIA ACTIVA SALIENTE DEL MEDIDOR"/>
    <x v="27"/>
    <n v="95.7834"/>
  </r>
  <r>
    <x v="64"/>
    <s v="CTR G03 150 kV Energía Activa Entrante al medidor"/>
    <x v="27"/>
    <n v="2.2130000000000001"/>
  </r>
  <r>
    <x v="65"/>
    <s v="CTR G03 150 kV Energía Activa Saliente del medidor"/>
    <x v="27"/>
    <n v="0"/>
  </r>
  <r>
    <x v="66"/>
    <s v="G01 Energía Activa Entrante al medidor"/>
    <x v="27"/>
    <n v="3.0000000000000001E-3"/>
  </r>
  <r>
    <x v="67"/>
    <s v="G01 Energía Activa Saliente del medidor"/>
    <x v="27"/>
    <n v="438.24400000000003"/>
  </r>
  <r>
    <x v="68"/>
    <s v="G01 Energía Activa Entrante al medidor"/>
    <x v="27"/>
    <n v="0"/>
  </r>
  <r>
    <x v="69"/>
    <s v="G01 Energía Activa Saliente del medidor"/>
    <x v="27"/>
    <n v="239.04"/>
  </r>
  <r>
    <x v="70"/>
    <s v="G01 Energía Activa Entrante al medidor"/>
    <x v="27"/>
    <n v="0"/>
  </r>
  <r>
    <x v="71"/>
    <s v="G01 Energía Activa Saliente del medidor"/>
    <x v="27"/>
    <n v="450.6"/>
  </r>
  <r>
    <x v="72"/>
    <s v="G01 30 kV ENERGIA ACTIVA ENTRANTE AL MEDIDOR"/>
    <x v="27"/>
    <n v="0"/>
  </r>
  <r>
    <x v="73"/>
    <s v="G01 30 kV ENERGIA ACTIVA SALIENTE DEL MEDIDOR"/>
    <x v="27"/>
    <n v="0"/>
  </r>
  <r>
    <x v="74"/>
    <s v="Montevideo A Motores G01 Energia Activa Entrante"/>
    <x v="27"/>
    <n v="0.71199999999999997"/>
  </r>
  <r>
    <x v="75"/>
    <s v="Montevideo A Motores G01 Energia Activa Saliente"/>
    <x v="27"/>
    <n v="0"/>
  </r>
  <r>
    <x v="76"/>
    <s v="Montevideo A Motores G02 Energia Activa Entrante"/>
    <x v="27"/>
    <n v="0.1"/>
  </r>
  <r>
    <x v="77"/>
    <s v="Montevideo A Motores G02 Energia Activa Saliente"/>
    <x v="27"/>
    <n v="0"/>
  </r>
  <r>
    <x v="78"/>
    <s v="Montevideo B Motores G01 6.3 kV Energia Activa Entrante"/>
    <x v="27"/>
    <n v="0.39300000000000002"/>
  </r>
  <r>
    <x v="79"/>
    <s v="Montevideo B Motores G01 6.3 kV Energia Activa Saliente"/>
    <x v="27"/>
    <n v="0"/>
  </r>
  <r>
    <x v="80"/>
    <s v="Montevideo B Motores G02 6.3 kV Energia Activa Entrante"/>
    <x v="27"/>
    <n v="0.161"/>
  </r>
  <r>
    <x v="81"/>
    <s v="Montevideo B Motores G02 6.3 kV Energia Activa Saliente"/>
    <x v="27"/>
    <n v="0"/>
  </r>
  <r>
    <x v="82"/>
    <s v="Punta Pereira G01 Energia Activa Entrante"/>
    <x v="27"/>
    <n v="0"/>
  </r>
  <r>
    <x v="83"/>
    <s v="Punta Pereira G01 Energia Activa Saliente"/>
    <x v="27"/>
    <n v="1189.3441"/>
  </r>
  <r>
    <x v="84"/>
    <s v="Palmatir G01 Energia Activa Entrante"/>
    <x v="27"/>
    <n v="3.7999999999999999E-2"/>
  </r>
  <r>
    <x v="85"/>
    <s v="Palmatir G01 Energia Activa Saliente"/>
    <x v="27"/>
    <n v="304.46600000000001"/>
  </r>
  <r>
    <x v="86"/>
    <s v="PAY 150 kV ENERGIA ACTIVA ENTRANTE AL MEDIDOR"/>
    <x v="27"/>
    <n v="0"/>
  </r>
  <r>
    <x v="87"/>
    <s v="PAY 150 kV ENERGIA ACTIVA SALIENTE DEL MEDIDOR"/>
    <x v="27"/>
    <n v="0"/>
  </r>
  <r>
    <x v="88"/>
    <s v="G01 Energía Activa Entrante al medidor"/>
    <x v="27"/>
    <n v="1E-3"/>
  </r>
  <r>
    <x v="89"/>
    <s v="G01 Energía Activa Saliente del medidor"/>
    <x v="27"/>
    <n v="524.46600000000001"/>
  </r>
  <r>
    <x v="90"/>
    <s v="G01 150 kV ENERGIA ACTIVA ENTRANTE AL MEDIDOR"/>
    <x v="27"/>
    <n v="0"/>
  </r>
  <r>
    <x v="91"/>
    <s v="G01 150 kV ENERGIA ACTIVA SALIENTE DEL MEDIDOR P"/>
    <x v="27"/>
    <n v="0"/>
  </r>
  <r>
    <x v="92"/>
    <s v="G02 150 kV ENERGIA ACTIVA ENTRANTE AL MEDIDOR"/>
    <x v="27"/>
    <n v="1.9106000000000001"/>
  </r>
  <r>
    <x v="93"/>
    <s v="G02 150 kV ENERGIA ACTIVA SALIENTE DEL MEDIDOR"/>
    <x v="27"/>
    <n v="0"/>
  </r>
  <r>
    <x v="94"/>
    <s v="G03 150 kV ENERGIA ACTIVA ENTRANTE AL MEDIDOR"/>
    <x v="27"/>
    <n v="0"/>
  </r>
  <r>
    <x v="95"/>
    <s v="G03 150 kV ENERGIA ACTIVA SALIENTE DEL MEDIDOR"/>
    <x v="27"/>
    <n v="0"/>
  </r>
  <r>
    <x v="96"/>
    <s v="G04 150 kV ENERGIA ACTIVA ENTRANTE AL MEDIDOR"/>
    <x v="27"/>
    <n v="2.2351000000000001"/>
  </r>
  <r>
    <x v="97"/>
    <s v="G04 150 kV ENERGIA ACTIVA SALIENTE DEL MEDIDOR"/>
    <x v="27"/>
    <n v="0"/>
  </r>
  <r>
    <x v="98"/>
    <s v="G05 150 kV ENERGIA ACTIVA ENTRANTE AL MEDIDOR"/>
    <x v="27"/>
    <n v="3.3481999999999998"/>
  </r>
  <r>
    <x v="99"/>
    <s v="G05 150 kV ENERGIA ACTIVA SALIENTE DEL MEDIDOR"/>
    <x v="27"/>
    <n v="0"/>
  </r>
  <r>
    <x v="100"/>
    <s v="G06 150 kV ENERGIA ACTIVA ENTRANTE AL MEDIDOR"/>
    <x v="27"/>
    <n v="0"/>
  </r>
  <r>
    <x v="101"/>
    <s v="G06 150 kV ENERGIA ACTIVA SALIENTE DEL MEDIDOR"/>
    <x v="27"/>
    <n v="0"/>
  </r>
  <r>
    <x v="102"/>
    <s v="PTI G07 150 kV Energia Activa Entrante al medidor"/>
    <x v="27"/>
    <n v="1.9179999999999999"/>
  </r>
  <r>
    <x v="103"/>
    <s v="PTI G07 150 kV Energia Activa Saliente del medidor"/>
    <x v="27"/>
    <n v="0"/>
  </r>
  <r>
    <x v="104"/>
    <s v="PTI G08 150 kV Energía Activa Entrante al medidor"/>
    <x v="27"/>
    <n v="0"/>
  </r>
  <r>
    <x v="105"/>
    <s v="PTI G08 150 kV Energía Activa Saliente del medidor"/>
    <x v="27"/>
    <n v="0"/>
  </r>
  <r>
    <x v="106"/>
    <s v="PTI G09 150 kV Energía Activa Entrante al medidor"/>
    <x v="27"/>
    <n v="0"/>
  </r>
  <r>
    <x v="107"/>
    <s v="PTI G09 150 kV Energía Activa Saliente del medidor"/>
    <x v="27"/>
    <n v="0"/>
  </r>
  <r>
    <x v="108"/>
    <s v="CRL RADIAL ENERGIA ACTIVA SALIENTE DEL MEDIDOR"/>
    <x v="27"/>
    <n v="2.9986000000000002"/>
  </r>
  <r>
    <x v="109"/>
    <s v="G01 Energía Activa Entrante al medidor"/>
    <x v="27"/>
    <n v="0"/>
  </r>
  <r>
    <x v="110"/>
    <s v="G01 Energía Activa Saliente del medidor"/>
    <x v="27"/>
    <n v="458.99"/>
  </r>
  <r>
    <x v="111"/>
    <s v="Nuevo Manantial 1 - 60 kV Energia Activa Entrante"/>
    <x v="27"/>
    <n v="0.6643"/>
  </r>
  <r>
    <x v="112"/>
    <s v="Nuevo Manantial 1 - 60 kV Energia Activa Saliente"/>
    <x v="27"/>
    <n v="3.6143999999999998"/>
  </r>
  <r>
    <x v="113"/>
    <s v="Nuevo Manantial 2 - Energia Activa Entrante  "/>
    <x v="27"/>
    <n v="0.1"/>
  </r>
  <r>
    <x v="114"/>
    <s v="Nuevo Manantial 2 -  Energia Activa Saliente"/>
    <x v="27"/>
    <n v="10.17"/>
  </r>
  <r>
    <x v="115"/>
    <s v="Alur-G01 30 kV, Energía Activa Entrante al Medidor"/>
    <x v="27"/>
    <n v="7.0000000000000001E-3"/>
  </r>
  <r>
    <x v="116"/>
    <s v="Alur-G01 30 kV, Energía Activa Saliente del Medidor"/>
    <x v="27"/>
    <n v="65.370999999999995"/>
  </r>
  <r>
    <x v="117"/>
    <s v="BIO G01 30 kV Energia Activa Entrante al medidor"/>
    <x v="27"/>
    <n v="4.7385999999999999"/>
  </r>
  <r>
    <x v="118"/>
    <s v="BIO G01 30 kV Energia Activa Saliente del medidor"/>
    <x v="27"/>
    <n v="0"/>
  </r>
  <r>
    <x v="119"/>
    <s v="G01 Energia Activa Entrante"/>
    <x v="27"/>
    <n v="1.7869999999999999"/>
  </r>
  <r>
    <x v="120"/>
    <s v="G01 Energia Activa Saliente"/>
    <x v="27"/>
    <n v="9.3680000000000003"/>
  </r>
  <r>
    <x v="121"/>
    <s v="Energia Activa Entrante"/>
    <x v="27"/>
    <n v="0.23"/>
  </r>
  <r>
    <x v="122"/>
    <s v="Energia Activa Saliente"/>
    <x v="27"/>
    <n v="0"/>
  </r>
  <r>
    <x v="123"/>
    <s v="Sierra de los Caracoles 1 - 30 kV Energia Activa Entrante"/>
    <x v="27"/>
    <n v="5.4000000000000003E-3"/>
  </r>
  <r>
    <x v="124"/>
    <s v="Sierra de los Caracoles 1 - 30 kV Energia Activa Saliente"/>
    <x v="27"/>
    <n v="109.3608"/>
  </r>
  <r>
    <x v="125"/>
    <s v="Sierra de los Caracoles 2 - 30 kV Energía Activa Entrante"/>
    <x v="27"/>
    <n v="5.6599999999999998E-2"/>
  </r>
  <r>
    <x v="126"/>
    <s v="Sierra de los Caracoles 2 - 30 kV Energía Activa Saliente"/>
    <x v="27"/>
    <n v="115.50879999999999"/>
  </r>
  <r>
    <x v="127"/>
    <s v="ENG G01 30 kV Energia Activa Entrante al medidor"/>
    <x v="27"/>
    <n v="0.63500000000000001"/>
  </r>
  <r>
    <x v="128"/>
    <s v="ENG G01 30 kV Energia Activa Saliente del medidor"/>
    <x v="27"/>
    <n v="21.257999999999999"/>
  </r>
  <r>
    <x v="129"/>
    <s v="FEN G01 30 kV Energia Activa Entrante al medidor"/>
    <x v="27"/>
    <n v="0"/>
  </r>
  <r>
    <x v="130"/>
    <s v="FEN G01 30 kV Energia Activa Saliente del medidor"/>
    <x v="27"/>
    <n v="212.238"/>
  </r>
  <r>
    <x v="131"/>
    <s v="GAL G01 30 kV Energía Activa Entrante al medidor"/>
    <x v="27"/>
    <n v="2.34"/>
  </r>
  <r>
    <x v="132"/>
    <s v="GAL G01 30 kV Energía Activa Saliente del medidor"/>
    <x v="27"/>
    <n v="0"/>
  </r>
  <r>
    <x v="133"/>
    <s v="KEN G01 30 kV Energía Activa Entrante al medidor"/>
    <x v="27"/>
    <n v="7.5999999999999998E-2"/>
  </r>
  <r>
    <x v="134"/>
    <s v="KEN G01 30 kV Energía Activa Saliente del medidor"/>
    <x v="27"/>
    <n v="217.21700000000001"/>
  </r>
  <r>
    <x v="135"/>
    <s v="Energia activa entrante"/>
    <x v="27"/>
    <n v="0.34"/>
  </r>
  <r>
    <x v="136"/>
    <s v="Energia activa saliente"/>
    <x v="27"/>
    <n v="0"/>
  </r>
  <r>
    <x v="137"/>
    <s v="G01 Energia Activa Entrante"/>
    <x v="27"/>
    <n v="0"/>
  </r>
  <r>
    <x v="138"/>
    <s v="G01 Energia Activa Saliente"/>
    <x v="27"/>
    <n v="178.25200000000001"/>
  </r>
  <r>
    <x v="139"/>
    <s v="G01 Energia Activa Entrante"/>
    <x v="27"/>
    <n v="0"/>
  </r>
  <r>
    <x v="140"/>
    <s v="G01 Energia Activa Saliente"/>
    <x v="27"/>
    <n v="134.173"/>
  </r>
  <r>
    <x v="141"/>
    <s v="Weyerhaeuser-G01 30 kV ,Energía Activa Entrante al medidor"/>
    <x v="27"/>
    <n v="0.42899999999999999"/>
  </r>
  <r>
    <x v="142"/>
    <s v="Weyerhaeuser-G01 30 kV ,Energía Activa Saliente del medidor"/>
    <x v="27"/>
    <n v="35.274000000000001"/>
  </r>
  <r>
    <x v="143"/>
    <s v="PON G01 30 kV Energía Activa Entrante al medidor"/>
    <x v="27"/>
    <n v="0"/>
  </r>
  <r>
    <x v="144"/>
    <s v="PON G01 30 kV Energía Activa Saliente del medidor"/>
    <x v="27"/>
    <n v="92.42"/>
  </r>
  <r>
    <x v="145"/>
    <s v="Energia Activa Saliente"/>
    <x v="27"/>
    <n v="0"/>
  </r>
  <r>
    <x v="146"/>
    <s v="Energia Activa Saliente"/>
    <x v="27"/>
    <n v="0"/>
  </r>
  <r>
    <x v="147"/>
    <s v="G01 Energia Activa Entrante"/>
    <x v="27"/>
    <n v="0"/>
  </r>
  <r>
    <x v="148"/>
    <s v="G01 Energia Activa Saliente"/>
    <x v="27"/>
    <n v="93.174000000000007"/>
  </r>
  <r>
    <x v="149"/>
    <s v="Agroland-G01 15 kV, Energia Activa Entrante al medidor"/>
    <x v="27"/>
    <n v="7.3239999999999998"/>
  </r>
  <r>
    <x v="150"/>
    <s v="Agroland-G01 15 kV, Energia Activa Saliente del medidor"/>
    <x v="27"/>
    <n v="2E-3"/>
  </r>
  <r>
    <x v="151"/>
    <s v="G01 Energía Activa Entrante al medidor"/>
    <x v="27"/>
    <n v="7.0000000000000001E-3"/>
  </r>
  <r>
    <x v="152"/>
    <s v="G01 Energía Activa Saliente del medidor"/>
    <x v="27"/>
    <n v="5.6630000000000003"/>
  </r>
  <r>
    <x v="153"/>
    <s v="Energia Activa Saliente"/>
    <x v="27"/>
    <n v="2.12"/>
  </r>
  <r>
    <x v="154"/>
    <s v="TR1 150 kV ENERGIA ACTIVA ENTRANTE AL MEDIDOR"/>
    <x v="27"/>
    <n v="0"/>
  </r>
  <r>
    <x v="155"/>
    <s v="TR1 150 kV ENERGIA ACTIVA SALIENTE DEL MEDIDOR"/>
    <x v="27"/>
    <n v="2.0373999999999999"/>
  </r>
  <r>
    <x v="156"/>
    <s v="TR2 230 kV ENERGIA ACTIVA ENTRANTE AL MEDIDOR"/>
    <x v="27"/>
    <n v="0"/>
  </r>
  <r>
    <x v="157"/>
    <s v="TR2 230 kV ENERGIA ACTIVA SALIENTE DEL MEDIDOR"/>
    <x v="27"/>
    <n v="0"/>
  </r>
  <r>
    <x v="0"/>
    <s v="TR1 132 kV ENERGIA ACTIVA ENTRANTE"/>
    <x v="28"/>
    <n v="0"/>
  </r>
  <r>
    <x v="1"/>
    <s v="TR1 132 kV ENERGIA ACTIVA SALIENTE"/>
    <x v="28"/>
    <n v="1929.0876000000001"/>
  </r>
  <r>
    <x v="2"/>
    <s v="CE5 TR2 132 kV ENERGIA ACTIVA ENTRANTE"/>
    <x v="28"/>
    <n v="0"/>
  </r>
  <r>
    <x v="3"/>
    <s v="CE5 TR2 132 kV ENERGIA ACTIVA SALIENTE"/>
    <x v="28"/>
    <n v="1983.5519999999999"/>
  </r>
  <r>
    <x v="4"/>
    <s v="CE5 BE5 500 kV Energia Activa Entrante"/>
    <x v="28"/>
    <n v="0"/>
  </r>
  <r>
    <x v="5"/>
    <s v="CE5 BE5 500 kV Energia Activa Saliente"/>
    <x v="28"/>
    <n v="10872.5491"/>
  </r>
  <r>
    <x v="6"/>
    <s v="CE5 500 kV ENERGIA ACTIVA ENTRANTE"/>
    <x v="28"/>
    <n v="0"/>
  </r>
  <r>
    <x v="7"/>
    <s v="CE5 500 kV ENERGIA ACTIVA SALIENTE"/>
    <x v="28"/>
    <n v="13710.625"/>
  </r>
  <r>
    <x v="8"/>
    <s v="CE5 MR5 500 kV Energia Activa Entrante"/>
    <x v="28"/>
    <n v="8869.9218999999994"/>
  </r>
  <r>
    <x v="9"/>
    <s v="CE5 MR5 500 kV Energia Activa Saliente"/>
    <x v="28"/>
    <n v="0"/>
  </r>
  <r>
    <x v="10"/>
    <s v="G01  15 Kv  ENERGIA ACTIVA ENTRANTE AL MEDIDOR"/>
    <x v="28"/>
    <n v="0"/>
  </r>
  <r>
    <x v="11"/>
    <s v="G01  15 Kv  ENERGIA ACTIVA SALIENTE DEL MEDIDOR"/>
    <x v="28"/>
    <n v="2597.625"/>
  </r>
  <r>
    <x v="12"/>
    <s v="G02  15 Kv  ENERGIA ACTIVA ENTRANTE AL MEDIDOR"/>
    <x v="28"/>
    <n v="0"/>
  </r>
  <r>
    <x v="13"/>
    <s v="G02  15 Kv  ENERGIA ACTIVA SALIENTE DEL MEDIDOR"/>
    <x v="28"/>
    <n v="2609.7750000000001"/>
  </r>
  <r>
    <x v="14"/>
    <s v="G03  15 Kv  ENERGIA ACTIVA ENTRANTE AL MEDIDOR"/>
    <x v="28"/>
    <n v="0"/>
  </r>
  <r>
    <x v="15"/>
    <s v="G03  15 Kv  ENERGIA ACTIVA SALIENTE DEL MEDIDOR"/>
    <x v="28"/>
    <n v="2602.0124999999998"/>
  </r>
  <r>
    <x v="16"/>
    <s v="TR2 500 kV ENERGIA ACTIVA ENTRANTE AL MEDIDOR"/>
    <x v="28"/>
    <n v="0"/>
  </r>
  <r>
    <x v="17"/>
    <s v="TR2 500 kV ENERGIA ACTIVA SALIENTE DEL MEDIDOR"/>
    <x v="28"/>
    <n v="2239.2570000000001"/>
  </r>
  <r>
    <x v="18"/>
    <s v="TR1 132 kV ENERGIA ACTIVA ENTRANTE AL MEDIDOR"/>
    <x v="28"/>
    <n v="0"/>
  </r>
  <r>
    <x v="19"/>
    <s v="TR1 132 kV ENERGIA ACTIVA SALIENTE DEL MEDIDOR"/>
    <x v="28"/>
    <n v="2177.9735999999998"/>
  </r>
  <r>
    <x v="20"/>
    <s v="SA5 500 kV ENERGIA ACTIVA ENTRANTE AL MEDIDOR"/>
    <x v="28"/>
    <n v="7053.625"/>
  </r>
  <r>
    <x v="21"/>
    <s v="SA5 500 kV ENERGIA ACTIVA SALIENTE DEL MEDIDOR"/>
    <x v="28"/>
    <n v="0"/>
  </r>
  <r>
    <x v="22"/>
    <s v="SA5 500 kV ENERGIA ACTIVA ENTRANTE AL MEDIDOR"/>
    <x v="28"/>
    <n v="0"/>
  </r>
  <r>
    <x v="23"/>
    <s v="SA5 500 kV ENERGIA ACTIVA SALIENTE DEL MEDIDOR"/>
    <x v="28"/>
    <n v="16247.5"/>
  </r>
  <r>
    <x v="24"/>
    <s v="TR1 150 kV ENERGIA ACTIVA ENTRANTE AL MEDIDOR"/>
    <x v="28"/>
    <n v="4.0274999999999999"/>
  </r>
  <r>
    <x v="25"/>
    <s v="TR1 150 kV ENERGIA ACTIVA SALIENTE DEL MEDIDOR"/>
    <x v="28"/>
    <n v="309.22500000000002"/>
  </r>
  <r>
    <x v="26"/>
    <s v="SJ5 500 kV ENERGIA ACTIVA ENTRANTE AL MEDIDOR"/>
    <x v="28"/>
    <n v="64.125"/>
  </r>
  <r>
    <x v="27"/>
    <s v="SJ5 500 kV ENERGIA ACTIVA SALIENTE DEL MEDIDOR"/>
    <x v="28"/>
    <n v="3422.1875"/>
  </r>
  <r>
    <x v="28"/>
    <s v="SJ5 500 kV ENERGIA ACTIVA ENTRANTE AL MEDIDOR"/>
    <x v="28"/>
    <n v="68.4375"/>
  </r>
  <r>
    <x v="29"/>
    <s v="SJ5 500 kV ENERGIA ACTIVA SALIENTE DEL MEDIDOR"/>
    <x v="28"/>
    <n v="3266.75"/>
  </r>
  <r>
    <x v="30"/>
    <s v="TR1 150 kV ENERGIA ACTIVA ENTRANTE AL MEDIDOR"/>
    <x v="28"/>
    <n v="0"/>
  </r>
  <r>
    <x v="31"/>
    <s v="TR1 150 kV ENERGIA ACTIVA SALIENTE DEL MEDIDOR"/>
    <x v="28"/>
    <n v="1585.47"/>
  </r>
  <r>
    <x v="32"/>
    <s v="G01 Energia Activa Entrante"/>
    <x v="28"/>
    <n v="0.08"/>
  </r>
  <r>
    <x v="33"/>
    <s v="G01 Energia Activa Saliente"/>
    <x v="28"/>
    <n v="1.0609999999999999"/>
  </r>
  <r>
    <x v="34"/>
    <s v="UPM TR1 150 kV Energia Activa Entrante al medidor"/>
    <x v="28"/>
    <n v="0"/>
  </r>
  <r>
    <x v="35"/>
    <s v="UPM TR1 150 kV Energia Activa Saliente del medidor"/>
    <x v="28"/>
    <n v="593.54039999999998"/>
  </r>
  <r>
    <x v="36"/>
    <s v="G01 150 kV ENERGIA ACTIVA ENTRANTE AL MEDIDOR"/>
    <x v="28"/>
    <n v="0"/>
  </r>
  <r>
    <x v="37"/>
    <s v="G01 150 kV ENERGIA ACTIVA SALIENTE DEL MEDIDOR"/>
    <x v="28"/>
    <n v="549.95180000000005"/>
  </r>
  <r>
    <x v="38"/>
    <s v="G02 150 kV ENERGIA ACTIVA ENTRANTE AL MEDIDOR"/>
    <x v="28"/>
    <n v="0"/>
  </r>
  <r>
    <x v="39"/>
    <s v="G02 150 kV ENERGIA ACTIVA SALIENTE DEL MEDIDOR"/>
    <x v="28"/>
    <n v="515.09100000000001"/>
  </r>
  <r>
    <x v="40"/>
    <s v="G03 150 kV ENERGIA ACTIVA ENTRANTE AL MEDIDOR"/>
    <x v="28"/>
    <n v="0"/>
  </r>
  <r>
    <x v="41"/>
    <s v="G03 150 kV ENERGIA ACTIVA SALIENTE DEL MEDIDOR"/>
    <x v="28"/>
    <n v="653.36850000000004"/>
  </r>
  <r>
    <x v="42"/>
    <s v="G05  150 Kv  ENERGIA ACTIVA ENTRANTE AL MEDIDOR"/>
    <x v="28"/>
    <n v="0"/>
  </r>
  <r>
    <x v="43"/>
    <s v="G05  150 Kv  ENERGIA ACTIVA SALIENTE DEL MEDIDOR"/>
    <x v="28"/>
    <n v="0"/>
  </r>
  <r>
    <x v="44"/>
    <s v="G06  150 Kv  ENERGIA ACTIVA ENTRANTE AL MEDIDOR"/>
    <x v="28"/>
    <n v="0"/>
  </r>
  <r>
    <x v="45"/>
    <s v="G06  150 Kv  ENERGIA ACTIVA SALIENTE DEL MEDIDOR"/>
    <x v="28"/>
    <n v="0"/>
  </r>
  <r>
    <x v="46"/>
    <s v="G07 150 kV Energia Activa Entrante al medidor"/>
    <x v="28"/>
    <n v="2.3279999999999998"/>
  </r>
  <r>
    <x v="47"/>
    <s v="G07 150 kV Energia Activa Saliente del medidor"/>
    <x v="28"/>
    <n v="9.7200000000000006"/>
  </r>
  <r>
    <x v="48"/>
    <s v="G03  30 Kv  ENERGIA ACTIVA ENTRANTE AL MEDIDOR"/>
    <x v="28"/>
    <n v="0"/>
  </r>
  <r>
    <x v="49"/>
    <s v="G03  30 Kv  ENERGIA ACTIVA SALIENTE DEL MEDIDOR"/>
    <x v="28"/>
    <n v="0"/>
  </r>
  <r>
    <x v="50"/>
    <s v="G04  30 Kv  ENERGIA ACTIVA ENTRANTE AL MEDIDOR"/>
    <x v="28"/>
    <n v="3.827"/>
  </r>
  <r>
    <x v="51"/>
    <s v="G04  30 Kv  ENERGIA ACTIVA SALIENTE DEL MEDIDOR"/>
    <x v="28"/>
    <n v="0"/>
  </r>
  <r>
    <x v="52"/>
    <s v="G01 150 kV ENERGIA ACTIVA ENTRANTE AL MEDIDOR"/>
    <x v="28"/>
    <n v="0"/>
  </r>
  <r>
    <x v="53"/>
    <s v="G01 150 kV ENERGIA ACTIVA SALIENTE DEL MEDIDOR"/>
    <x v="28"/>
    <n v="804.43799999999999"/>
  </r>
  <r>
    <x v="54"/>
    <s v="G02 150 kV ENERGIA ACTIVA ENTRANTE AL MEDIDOR"/>
    <x v="28"/>
    <n v="0"/>
  </r>
  <r>
    <x v="55"/>
    <s v="G02 150 kV ENERGIA ACTIVA SALIENTE DEL MEDIDOR"/>
    <x v="28"/>
    <n v="807.97439999999995"/>
  </r>
  <r>
    <x v="56"/>
    <s v="G03 150 kV ENERGIA ACTIVA ENTRANTE AL MEDIDOR"/>
    <x v="28"/>
    <n v="0"/>
  </r>
  <r>
    <x v="57"/>
    <s v="G03 150 kV ENERGIA ACTIVA SALIENTE DEL MEDIDOR"/>
    <x v="28"/>
    <n v="801.27959999999996"/>
  </r>
  <r>
    <x v="58"/>
    <s v="G04 150 kV ENERGIA ACTIVA ENTRANTE AL MEDIDOR"/>
    <x v="28"/>
    <n v="0"/>
  </r>
  <r>
    <x v="59"/>
    <s v="G04 150 kV ENERGIA ACTIVA SALIENTE DEL MEDIDOR"/>
    <x v="28"/>
    <n v="795.04200000000003"/>
  </r>
  <r>
    <x v="60"/>
    <s v="G01  150 Kv  ENERGIA ACTIVA ENTRANTE AL MEDIDOR"/>
    <x v="28"/>
    <n v="0"/>
  </r>
  <r>
    <x v="61"/>
    <s v="G01  150 Kv  ENERGIA ACTIVA SALIENTE DEL MEDIDOR"/>
    <x v="28"/>
    <n v="0"/>
  </r>
  <r>
    <x v="62"/>
    <s v="G02  150 Kv  ENERGIA ACTIVA ENTRANTE AL MEDIDOR"/>
    <x v="28"/>
    <n v="21.789000000000001"/>
  </r>
  <r>
    <x v="63"/>
    <s v="G02  150 Kv  ENERGIA ACTIVA SALIENTE DEL MEDIDOR"/>
    <x v="28"/>
    <n v="0"/>
  </r>
  <r>
    <x v="64"/>
    <s v="CTR G03 150 kV Energía Activa Entrante al medidor"/>
    <x v="28"/>
    <n v="2.2240000000000002"/>
  </r>
  <r>
    <x v="65"/>
    <s v="CTR G03 150 kV Energía Activa Saliente del medidor"/>
    <x v="28"/>
    <n v="2E-3"/>
  </r>
  <r>
    <x v="66"/>
    <s v="G01 Energía Activa Entrante al medidor"/>
    <x v="28"/>
    <n v="0.17"/>
  </r>
  <r>
    <x v="67"/>
    <s v="G01 Energía Activa Saliente del medidor"/>
    <x v="28"/>
    <n v="569.87199999999996"/>
  </r>
  <r>
    <x v="68"/>
    <s v="G01 Energía Activa Entrante al medidor"/>
    <x v="28"/>
    <n v="0.24"/>
  </r>
  <r>
    <x v="69"/>
    <s v="G01 Energía Activa Saliente del medidor"/>
    <x v="28"/>
    <n v="346.8"/>
  </r>
  <r>
    <x v="70"/>
    <s v="G01 Energía Activa Entrante al medidor"/>
    <x v="28"/>
    <n v="0.1"/>
  </r>
  <r>
    <x v="71"/>
    <s v="G01 Energía Activa Saliente del medidor"/>
    <x v="28"/>
    <n v="762.4"/>
  </r>
  <r>
    <x v="72"/>
    <s v="G01 30 kV ENERGIA ACTIVA ENTRANTE AL MEDIDOR"/>
    <x v="28"/>
    <n v="0"/>
  </r>
  <r>
    <x v="73"/>
    <s v="G01 30 kV ENERGIA ACTIVA SALIENTE DEL MEDIDOR"/>
    <x v="28"/>
    <n v="0"/>
  </r>
  <r>
    <x v="74"/>
    <s v="Montevideo A Motores G01 Energia Activa Entrante"/>
    <x v="28"/>
    <n v="0.67400000000000004"/>
  </r>
  <r>
    <x v="75"/>
    <s v="Montevideo A Motores G01 Energia Activa Saliente"/>
    <x v="28"/>
    <n v="0"/>
  </r>
  <r>
    <x v="76"/>
    <s v="Montevideo A Motores G02 Energia Activa Entrante"/>
    <x v="28"/>
    <n v="9.8000000000000004E-2"/>
  </r>
  <r>
    <x v="77"/>
    <s v="Montevideo A Motores G02 Energia Activa Saliente"/>
    <x v="28"/>
    <n v="0"/>
  </r>
  <r>
    <x v="78"/>
    <s v="Montevideo B Motores G01 6.3 kV Energia Activa Entrante"/>
    <x v="28"/>
    <n v="0.34300000000000003"/>
  </r>
  <r>
    <x v="79"/>
    <s v="Montevideo B Motores G01 6.3 kV Energia Activa Saliente"/>
    <x v="28"/>
    <n v="0"/>
  </r>
  <r>
    <x v="80"/>
    <s v="Montevideo B Motores G02 6.3 kV Energia Activa Entrante"/>
    <x v="28"/>
    <n v="0.152"/>
  </r>
  <r>
    <x v="81"/>
    <s v="Montevideo B Motores G02 6.3 kV Energia Activa Saliente"/>
    <x v="28"/>
    <n v="0"/>
  </r>
  <r>
    <x v="82"/>
    <s v="Punta Pereira G01 Energia Activa Entrante"/>
    <x v="28"/>
    <n v="1.6039000000000001"/>
  </r>
  <r>
    <x v="83"/>
    <s v="Punta Pereira G01 Energia Activa Saliente"/>
    <x v="28"/>
    <n v="887.18380000000002"/>
  </r>
  <r>
    <x v="84"/>
    <s v="Palmatir G01 Energia Activa Entrante"/>
    <x v="28"/>
    <n v="0"/>
  </r>
  <r>
    <x v="85"/>
    <s v="Palmatir G01 Energia Activa Saliente"/>
    <x v="28"/>
    <n v="932.81899999999996"/>
  </r>
  <r>
    <x v="86"/>
    <s v="PAY 150 kV ENERGIA ACTIVA ENTRANTE AL MEDIDOR"/>
    <x v="28"/>
    <n v="0"/>
  </r>
  <r>
    <x v="87"/>
    <s v="PAY 150 kV ENERGIA ACTIVA SALIENTE DEL MEDIDOR"/>
    <x v="28"/>
    <n v="0"/>
  </r>
  <r>
    <x v="88"/>
    <s v="G01 Energía Activa Entrante al medidor"/>
    <x v="28"/>
    <n v="6.3E-2"/>
  </r>
  <r>
    <x v="89"/>
    <s v="G01 Energía Activa Saliente del medidor"/>
    <x v="28"/>
    <n v="613.27"/>
  </r>
  <r>
    <x v="90"/>
    <s v="G01 150 kV ENERGIA ACTIVA ENTRANTE AL MEDIDOR"/>
    <x v="28"/>
    <n v="0"/>
  </r>
  <r>
    <x v="91"/>
    <s v="G01 150 kV ENERGIA ACTIVA SALIENTE DEL MEDIDOR P"/>
    <x v="28"/>
    <n v="0"/>
  </r>
  <r>
    <x v="92"/>
    <s v="G02 150 kV ENERGIA ACTIVA ENTRANTE AL MEDIDOR"/>
    <x v="28"/>
    <n v="0.22090000000000001"/>
  </r>
  <r>
    <x v="93"/>
    <s v="G02 150 kV ENERGIA ACTIVA SALIENTE DEL MEDIDOR"/>
    <x v="28"/>
    <n v="0"/>
  </r>
  <r>
    <x v="94"/>
    <s v="G03 150 kV ENERGIA ACTIVA ENTRANTE AL MEDIDOR"/>
    <x v="28"/>
    <n v="0"/>
  </r>
  <r>
    <x v="95"/>
    <s v="G03 150 kV ENERGIA ACTIVA SALIENTE DEL MEDIDOR"/>
    <x v="28"/>
    <n v="0"/>
  </r>
  <r>
    <x v="96"/>
    <s v="G04 150 kV ENERGIA ACTIVA ENTRANTE AL MEDIDOR"/>
    <x v="28"/>
    <n v="1.3946000000000001"/>
  </r>
  <r>
    <x v="97"/>
    <s v="G04 150 kV ENERGIA ACTIVA SALIENTE DEL MEDIDOR"/>
    <x v="28"/>
    <n v="0"/>
  </r>
  <r>
    <x v="98"/>
    <s v="G05 150 kV ENERGIA ACTIVA ENTRANTE AL MEDIDOR"/>
    <x v="28"/>
    <n v="1.6351"/>
  </r>
  <r>
    <x v="99"/>
    <s v="G05 150 kV ENERGIA ACTIVA SALIENTE DEL MEDIDOR"/>
    <x v="28"/>
    <n v="0"/>
  </r>
  <r>
    <x v="100"/>
    <s v="G06 150 kV ENERGIA ACTIVA ENTRANTE AL MEDIDOR"/>
    <x v="28"/>
    <n v="0"/>
  </r>
  <r>
    <x v="101"/>
    <s v="G06 150 kV ENERGIA ACTIVA SALIENTE DEL MEDIDOR"/>
    <x v="28"/>
    <n v="0"/>
  </r>
  <r>
    <x v="102"/>
    <s v="PTI G07 150 kV Energia Activa Entrante al medidor"/>
    <x v="28"/>
    <n v="1.762"/>
  </r>
  <r>
    <x v="103"/>
    <s v="PTI G07 150 kV Energia Activa Saliente del medidor"/>
    <x v="28"/>
    <n v="0"/>
  </r>
  <r>
    <x v="104"/>
    <s v="PTI G08 150 kV Energía Activa Entrante al medidor"/>
    <x v="28"/>
    <n v="0"/>
  </r>
  <r>
    <x v="105"/>
    <s v="PTI G08 150 kV Energía Activa Saliente del medidor"/>
    <x v="28"/>
    <n v="0"/>
  </r>
  <r>
    <x v="106"/>
    <s v="PTI G09 150 kV Energía Activa Entrante al medidor"/>
    <x v="28"/>
    <n v="0"/>
  </r>
  <r>
    <x v="107"/>
    <s v="PTI G09 150 kV Energía Activa Saliente del medidor"/>
    <x v="28"/>
    <n v="0"/>
  </r>
  <r>
    <x v="108"/>
    <s v="CRL RADIAL ENERGIA ACTIVA SALIENTE DEL MEDIDOR"/>
    <x v="28"/>
    <n v="2.5796000000000001"/>
  </r>
  <r>
    <x v="109"/>
    <s v="G01 Energía Activa Entrante al medidor"/>
    <x v="28"/>
    <n v="0.04"/>
  </r>
  <r>
    <x v="110"/>
    <s v="G01 Energía Activa Saliente del medidor"/>
    <x v="28"/>
    <n v="600.87"/>
  </r>
  <r>
    <x v="111"/>
    <s v="Nuevo Manantial 1 - 60 kV Energia Activa Entrante"/>
    <x v="28"/>
    <n v="0.27829999999999999"/>
  </r>
  <r>
    <x v="112"/>
    <s v="Nuevo Manantial 1 - 60 kV Energia Activa Saliente"/>
    <x v="28"/>
    <n v="8.2041000000000004"/>
  </r>
  <r>
    <x v="113"/>
    <s v="Nuevo Manantial 2 - Energia Activa Entrante  "/>
    <x v="28"/>
    <n v="0.14799999999999999"/>
  </r>
  <r>
    <x v="114"/>
    <s v="Nuevo Manantial 2 -  Energia Activa Saliente"/>
    <x v="28"/>
    <n v="22.975999999999999"/>
  </r>
  <r>
    <x v="115"/>
    <s v="Alur-G01 30 kV, Energía Activa Entrante al Medidor"/>
    <x v="28"/>
    <n v="1.7999999999999999E-2"/>
  </r>
  <r>
    <x v="116"/>
    <s v="Alur-G01 30 kV, Energía Activa Saliente del Medidor"/>
    <x v="28"/>
    <n v="47.23"/>
  </r>
  <r>
    <x v="117"/>
    <s v="BIO G01 30 kV Energia Activa Entrante al medidor"/>
    <x v="28"/>
    <n v="3.9125999999999999"/>
  </r>
  <r>
    <x v="118"/>
    <s v="BIO G01 30 kV Energia Activa Saliente del medidor"/>
    <x v="28"/>
    <n v="0"/>
  </r>
  <r>
    <x v="119"/>
    <s v="G01 Energia Activa Entrante"/>
    <x v="28"/>
    <n v="4.5970000000000004"/>
  </r>
  <r>
    <x v="120"/>
    <s v="G01 Energia Activa Saliente"/>
    <x v="28"/>
    <n v="10.824"/>
  </r>
  <r>
    <x v="121"/>
    <s v="Energia Activa Entrante"/>
    <x v="28"/>
    <n v="0.65900000000000003"/>
  </r>
  <r>
    <x v="122"/>
    <s v="Energia Activa Saliente"/>
    <x v="28"/>
    <n v="0"/>
  </r>
  <r>
    <x v="123"/>
    <s v="Sierra de los Caracoles 1 - 30 kV Energia Activa Entrante"/>
    <x v="28"/>
    <n v="8.1000000000000003E-2"/>
  </r>
  <r>
    <x v="124"/>
    <s v="Sierra de los Caracoles 1 - 30 kV Energia Activa Saliente"/>
    <x v="28"/>
    <n v="122.248"/>
  </r>
  <r>
    <x v="125"/>
    <s v="Sierra de los Caracoles 2 - 30 kV Energía Activa Entrante"/>
    <x v="28"/>
    <n v="0.1134"/>
  </r>
  <r>
    <x v="126"/>
    <s v="Sierra de los Caracoles 2 - 30 kV Energía Activa Saliente"/>
    <x v="28"/>
    <n v="120.6602"/>
  </r>
  <r>
    <x v="127"/>
    <s v="ENG G01 30 kV Energia Activa Entrante al medidor"/>
    <x v="28"/>
    <n v="2.181"/>
  </r>
  <r>
    <x v="128"/>
    <s v="ENG G01 30 kV Energia Activa Saliente del medidor"/>
    <x v="28"/>
    <n v="30.768999999999998"/>
  </r>
  <r>
    <x v="129"/>
    <s v="FEN G01 30 kV Energia Activa Entrante al medidor"/>
    <x v="28"/>
    <n v="8.9999999999999993E-3"/>
  </r>
  <r>
    <x v="130"/>
    <s v="FEN G01 30 kV Energia Activa Saliente del medidor"/>
    <x v="28"/>
    <n v="196.86099999999999"/>
  </r>
  <r>
    <x v="131"/>
    <s v="GAL G01 30 kV Energía Activa Entrante al medidor"/>
    <x v="28"/>
    <n v="3.6219999999999999"/>
  </r>
  <r>
    <x v="132"/>
    <s v="GAL G01 30 kV Energía Activa Saliente del medidor"/>
    <x v="28"/>
    <n v="0"/>
  </r>
  <r>
    <x v="133"/>
    <s v="KEN G01 30 kV Energía Activa Entrante al medidor"/>
    <x v="28"/>
    <n v="0.11"/>
  </r>
  <r>
    <x v="134"/>
    <s v="KEN G01 30 kV Energía Activa Saliente del medidor"/>
    <x v="28"/>
    <n v="221.68199999999999"/>
  </r>
  <r>
    <x v="135"/>
    <s v="Energia activa entrante"/>
    <x v="28"/>
    <n v="0.34499999999999997"/>
  </r>
  <r>
    <x v="136"/>
    <s v="Energia activa saliente"/>
    <x v="28"/>
    <n v="0"/>
  </r>
  <r>
    <x v="137"/>
    <s v="G01 Energia Activa Entrante"/>
    <x v="28"/>
    <n v="0"/>
  </r>
  <r>
    <x v="138"/>
    <s v="G01 Energia Activa Saliente"/>
    <x v="28"/>
    <n v="304.08199999999999"/>
  </r>
  <r>
    <x v="139"/>
    <s v="G01 Energia Activa Entrante"/>
    <x v="28"/>
    <n v="0"/>
  </r>
  <r>
    <x v="140"/>
    <s v="G01 Energia Activa Saliente"/>
    <x v="28"/>
    <n v="231.55199999999999"/>
  </r>
  <r>
    <x v="141"/>
    <s v="Weyerhaeuser-G01 30 kV ,Energía Activa Entrante al medidor"/>
    <x v="28"/>
    <n v="0"/>
  </r>
  <r>
    <x v="142"/>
    <s v="Weyerhaeuser-G01 30 kV ,Energía Activa Saliente del medidor"/>
    <x v="28"/>
    <n v="18.021999999999998"/>
  </r>
  <r>
    <x v="143"/>
    <s v="PON G01 30 kV Energía Activa Entrante al medidor"/>
    <x v="28"/>
    <n v="2.363"/>
  </r>
  <r>
    <x v="144"/>
    <s v="PON G01 30 kV Energía Activa Saliente del medidor"/>
    <x v="28"/>
    <n v="72.453000000000003"/>
  </r>
  <r>
    <x v="145"/>
    <s v="Energia Activa Saliente"/>
    <x v="28"/>
    <n v="0"/>
  </r>
  <r>
    <x v="146"/>
    <s v="Energia Activa Saliente"/>
    <x v="28"/>
    <n v="0"/>
  </r>
  <r>
    <x v="147"/>
    <s v="G01 Energia Activa Entrante"/>
    <x v="28"/>
    <n v="6.0999999999999999E-2"/>
  </r>
  <r>
    <x v="148"/>
    <s v="G01 Energia Activa Saliente"/>
    <x v="28"/>
    <n v="102.279"/>
  </r>
  <r>
    <x v="149"/>
    <s v="Agroland-G01 15 kV, Energia Activa Entrante al medidor"/>
    <x v="28"/>
    <n v="5.6660000000000004"/>
  </r>
  <r>
    <x v="150"/>
    <s v="Agroland-G01 15 kV, Energia Activa Saliente del medidor"/>
    <x v="28"/>
    <n v="0"/>
  </r>
  <r>
    <x v="151"/>
    <s v="G01 Energía Activa Entrante al medidor"/>
    <x v="28"/>
    <n v="0"/>
  </r>
  <r>
    <x v="152"/>
    <s v="G01 Energía Activa Saliente del medidor"/>
    <x v="28"/>
    <n v="5.7380000000000004"/>
  </r>
  <r>
    <x v="153"/>
    <s v="Energia Activa Saliente"/>
    <x v="28"/>
    <n v="3.33"/>
  </r>
  <r>
    <x v="154"/>
    <s v="TR1 150 kV ENERGIA ACTIVA ENTRANTE AL MEDIDOR"/>
    <x v="28"/>
    <n v="0"/>
  </r>
  <r>
    <x v="155"/>
    <s v="TR1 150 kV ENERGIA ACTIVA SALIENTE DEL MEDIDOR"/>
    <x v="28"/>
    <n v="0.35270000000000001"/>
  </r>
  <r>
    <x v="156"/>
    <s v="TR2 230 kV ENERGIA ACTIVA ENTRANTE AL MEDIDOR"/>
    <x v="28"/>
    <n v="0"/>
  </r>
  <r>
    <x v="157"/>
    <s v="TR2 230 kV ENERGIA ACTIVA SALIENTE DEL MEDIDOR"/>
    <x v="28"/>
    <n v="0"/>
  </r>
  <r>
    <x v="0"/>
    <s v="TR1 132 kV ENERGIA ACTIVA ENTRANTE"/>
    <x v="29"/>
    <n v="0"/>
  </r>
  <r>
    <x v="1"/>
    <s v="TR1 132 kV ENERGIA ACTIVA SALIENTE"/>
    <x v="29"/>
    <n v="1498.4903999999999"/>
  </r>
  <r>
    <x v="2"/>
    <s v="CE5 TR2 132 kV ENERGIA ACTIVA ENTRANTE"/>
    <x v="29"/>
    <n v="0"/>
  </r>
  <r>
    <x v="3"/>
    <s v="CE5 TR2 132 kV ENERGIA ACTIVA SALIENTE"/>
    <x v="29"/>
    <n v="1543.2163"/>
  </r>
  <r>
    <x v="4"/>
    <s v="CE5 BE5 500 kV Energia Activa Entrante"/>
    <x v="29"/>
    <n v="0"/>
  </r>
  <r>
    <x v="5"/>
    <s v="CE5 BE5 500 kV Energia Activa Saliente"/>
    <x v="29"/>
    <n v="14462.8575"/>
  </r>
  <r>
    <x v="6"/>
    <s v="CE5 500 kV ENERGIA ACTIVA ENTRANTE"/>
    <x v="29"/>
    <n v="0"/>
  </r>
  <r>
    <x v="7"/>
    <s v="CE5 500 kV ENERGIA ACTIVA SALIENTE"/>
    <x v="29"/>
    <n v="17017.375"/>
  </r>
  <r>
    <x v="8"/>
    <s v="CE5 MR5 500 kV Energia Activa Entrante"/>
    <x v="29"/>
    <n v="11867.2585"/>
  </r>
  <r>
    <x v="9"/>
    <s v="CE5 MR5 500 kV Energia Activa Saliente"/>
    <x v="29"/>
    <n v="0"/>
  </r>
  <r>
    <x v="10"/>
    <s v="G01  15 Kv  ENERGIA ACTIVA ENTRANTE AL MEDIDOR"/>
    <x v="29"/>
    <n v="0"/>
  </r>
  <r>
    <x v="11"/>
    <s v="G01  15 Kv  ENERGIA ACTIVA SALIENTE DEL MEDIDOR"/>
    <x v="29"/>
    <n v="2618.2692000000002"/>
  </r>
  <r>
    <x v="12"/>
    <s v="G02  15 Kv  ENERGIA ACTIVA ENTRANTE AL MEDIDOR"/>
    <x v="29"/>
    <n v="0"/>
  </r>
  <r>
    <x v="13"/>
    <s v="G02  15 Kv  ENERGIA ACTIVA SALIENTE DEL MEDIDOR"/>
    <x v="29"/>
    <n v="2622.0942"/>
  </r>
  <r>
    <x v="14"/>
    <s v="G03  15 Kv  ENERGIA ACTIVA ENTRANTE AL MEDIDOR"/>
    <x v="29"/>
    <n v="0"/>
  </r>
  <r>
    <x v="15"/>
    <s v="G03  15 Kv  ENERGIA ACTIVA SALIENTE DEL MEDIDOR"/>
    <x v="29"/>
    <n v="2631.6"/>
  </r>
  <r>
    <x v="16"/>
    <s v="TR2 500 kV ENERGIA ACTIVA ENTRANTE AL MEDIDOR"/>
    <x v="29"/>
    <n v="0"/>
  </r>
  <r>
    <x v="17"/>
    <s v="TR2 500 kV ENERGIA ACTIVA SALIENTE DEL MEDIDOR"/>
    <x v="29"/>
    <n v="1856.5486000000001"/>
  </r>
  <r>
    <x v="18"/>
    <s v="TR1 132 kV ENERGIA ACTIVA ENTRANTE AL MEDIDOR"/>
    <x v="29"/>
    <n v="0"/>
  </r>
  <r>
    <x v="19"/>
    <s v="TR1 132 kV ENERGIA ACTIVA SALIENTE DEL MEDIDOR"/>
    <x v="29"/>
    <n v="1819.356"/>
  </r>
  <r>
    <x v="20"/>
    <s v="SA5 500 kV ENERGIA ACTIVA ENTRANTE AL MEDIDOR"/>
    <x v="29"/>
    <n v="9766.75"/>
  </r>
  <r>
    <x v="21"/>
    <s v="SA5 500 kV ENERGIA ACTIVA SALIENTE DEL MEDIDOR"/>
    <x v="29"/>
    <n v="0"/>
  </r>
  <r>
    <x v="22"/>
    <s v="SA5 500 kV ENERGIA ACTIVA ENTRANTE AL MEDIDOR"/>
    <x v="29"/>
    <n v="0"/>
  </r>
  <r>
    <x v="23"/>
    <s v="SA5 500 kV ENERGIA ACTIVA SALIENTE DEL MEDIDOR"/>
    <x v="29"/>
    <n v="13523.125"/>
  </r>
  <r>
    <x v="24"/>
    <s v="TR1 150 kV ENERGIA ACTIVA ENTRANTE AL MEDIDOR"/>
    <x v="29"/>
    <n v="9.39"/>
  </r>
  <r>
    <x v="25"/>
    <s v="TR1 150 kV ENERGIA ACTIVA SALIENTE DEL MEDIDOR"/>
    <x v="29"/>
    <n v="450.90750000000003"/>
  </r>
  <r>
    <x v="26"/>
    <s v="SJ5 500 kV ENERGIA ACTIVA ENTRANTE AL MEDIDOR"/>
    <x v="29"/>
    <n v="0"/>
  </r>
  <r>
    <x v="27"/>
    <s v="SJ5 500 kV ENERGIA ACTIVA SALIENTE DEL MEDIDOR"/>
    <x v="29"/>
    <n v="4168.1875"/>
  </r>
  <r>
    <x v="28"/>
    <s v="SJ5 500 kV ENERGIA ACTIVA ENTRANTE AL MEDIDOR"/>
    <x v="29"/>
    <n v="0"/>
  </r>
  <r>
    <x v="29"/>
    <s v="SJ5 500 kV ENERGIA ACTIVA SALIENTE DEL MEDIDOR"/>
    <x v="29"/>
    <n v="3979.1875"/>
  </r>
  <r>
    <x v="30"/>
    <s v="TR1 150 kV ENERGIA ACTIVA ENTRANTE AL MEDIDOR"/>
    <x v="29"/>
    <n v="0"/>
  </r>
  <r>
    <x v="31"/>
    <s v="TR1 150 kV ENERGIA ACTIVA SALIENTE DEL MEDIDOR"/>
    <x v="29"/>
    <n v="931.86"/>
  </r>
  <r>
    <x v="32"/>
    <s v="G01 Energia Activa Entrante"/>
    <x v="29"/>
    <n v="5.6000000000000001E-2"/>
  </r>
  <r>
    <x v="33"/>
    <s v="G01 Energia Activa Saliente"/>
    <x v="29"/>
    <n v="1.726"/>
  </r>
  <r>
    <x v="34"/>
    <s v="UPM TR1 150 kV Energia Activa Entrante al medidor"/>
    <x v="29"/>
    <n v="0"/>
  </r>
  <r>
    <x v="35"/>
    <s v="UPM TR1 150 kV Energia Activa Saliente del medidor"/>
    <x v="29"/>
    <n v="685.39559999999994"/>
  </r>
  <r>
    <x v="36"/>
    <s v="G01 150 kV ENERGIA ACTIVA ENTRANTE AL MEDIDOR"/>
    <x v="29"/>
    <n v="0"/>
  </r>
  <r>
    <x v="37"/>
    <s v="G01 150 kV ENERGIA ACTIVA SALIENTE DEL MEDIDOR"/>
    <x v="29"/>
    <n v="562.67280000000005"/>
  </r>
  <r>
    <x v="38"/>
    <s v="G02 150 kV ENERGIA ACTIVA ENTRANTE AL MEDIDOR"/>
    <x v="29"/>
    <n v="0"/>
  </r>
  <r>
    <x v="39"/>
    <s v="G02 150 kV ENERGIA ACTIVA SALIENTE DEL MEDIDOR"/>
    <x v="29"/>
    <n v="652.38829999999996"/>
  </r>
  <r>
    <x v="40"/>
    <s v="G03 150 kV ENERGIA ACTIVA ENTRANTE AL MEDIDOR"/>
    <x v="29"/>
    <n v="0"/>
  </r>
  <r>
    <x v="41"/>
    <s v="G03 150 kV ENERGIA ACTIVA SALIENTE DEL MEDIDOR"/>
    <x v="29"/>
    <n v="660.97140000000002"/>
  </r>
  <r>
    <x v="42"/>
    <s v="G05  150 Kv  ENERGIA ACTIVA ENTRANTE AL MEDIDOR"/>
    <x v="29"/>
    <n v="0"/>
  </r>
  <r>
    <x v="43"/>
    <s v="G05  150 Kv  ENERGIA ACTIVA SALIENTE DEL MEDIDOR"/>
    <x v="29"/>
    <n v="0"/>
  </r>
  <r>
    <x v="44"/>
    <s v="G06  150 Kv  ENERGIA ACTIVA ENTRANTE AL MEDIDOR"/>
    <x v="29"/>
    <n v="0"/>
  </r>
  <r>
    <x v="45"/>
    <s v="G06  150 Kv  ENERGIA ACTIVA SALIENTE DEL MEDIDOR"/>
    <x v="29"/>
    <n v="0"/>
  </r>
  <r>
    <x v="46"/>
    <s v="G07 150 kV Energia Activa Entrante al medidor"/>
    <x v="29"/>
    <n v="0.4395"/>
  </r>
  <r>
    <x v="47"/>
    <s v="G07 150 kV Energia Activa Saliente del medidor"/>
    <x v="29"/>
    <n v="0"/>
  </r>
  <r>
    <x v="48"/>
    <s v="G03  30 Kv  ENERGIA ACTIVA ENTRANTE AL MEDIDOR"/>
    <x v="29"/>
    <n v="0"/>
  </r>
  <r>
    <x v="49"/>
    <s v="G03  30 Kv  ENERGIA ACTIVA SALIENTE DEL MEDIDOR"/>
    <x v="29"/>
    <n v="0"/>
  </r>
  <r>
    <x v="50"/>
    <s v="G04  30 Kv  ENERGIA ACTIVA ENTRANTE AL MEDIDOR"/>
    <x v="29"/>
    <n v="3.8096000000000001"/>
  </r>
  <r>
    <x v="51"/>
    <s v="G04  30 Kv  ENERGIA ACTIVA SALIENTE DEL MEDIDOR"/>
    <x v="29"/>
    <n v="0"/>
  </r>
  <r>
    <x v="52"/>
    <s v="G01 150 kV ENERGIA ACTIVA ENTRANTE AL MEDIDOR"/>
    <x v="29"/>
    <n v="0"/>
  </r>
  <r>
    <x v="53"/>
    <s v="G01 150 kV ENERGIA ACTIVA SALIENTE DEL MEDIDOR"/>
    <x v="29"/>
    <n v="817.23599999999999"/>
  </r>
  <r>
    <x v="54"/>
    <s v="G02 150 kV ENERGIA ACTIVA ENTRANTE AL MEDIDOR"/>
    <x v="29"/>
    <n v="0"/>
  </r>
  <r>
    <x v="55"/>
    <s v="G02 150 kV ENERGIA ACTIVA SALIENTE DEL MEDIDOR"/>
    <x v="29"/>
    <n v="817.29"/>
  </r>
  <r>
    <x v="56"/>
    <s v="G03 150 kV ENERGIA ACTIVA ENTRANTE AL MEDIDOR"/>
    <x v="29"/>
    <n v="0"/>
  </r>
  <r>
    <x v="57"/>
    <s v="G03 150 kV ENERGIA ACTIVA SALIENTE DEL MEDIDOR"/>
    <x v="29"/>
    <n v="811.86239999999998"/>
  </r>
  <r>
    <x v="58"/>
    <s v="G04 150 kV ENERGIA ACTIVA ENTRANTE AL MEDIDOR"/>
    <x v="29"/>
    <n v="0"/>
  </r>
  <r>
    <x v="59"/>
    <s v="G04 150 kV ENERGIA ACTIVA SALIENTE DEL MEDIDOR"/>
    <x v="29"/>
    <n v="796.09559999999999"/>
  </r>
  <r>
    <x v="60"/>
    <s v="G01  150 Kv  ENERGIA ACTIVA ENTRANTE AL MEDIDOR"/>
    <x v="29"/>
    <n v="0"/>
  </r>
  <r>
    <x v="61"/>
    <s v="G01  150 Kv  ENERGIA ACTIVA SALIENTE DEL MEDIDOR"/>
    <x v="29"/>
    <n v="0"/>
  </r>
  <r>
    <x v="62"/>
    <s v="G02  150 Kv  ENERGIA ACTIVA ENTRANTE AL MEDIDOR"/>
    <x v="29"/>
    <n v="7.7759999999999998"/>
  </r>
  <r>
    <x v="63"/>
    <s v="G02  150 Kv  ENERGIA ACTIVA SALIENTE DEL MEDIDOR"/>
    <x v="29"/>
    <n v="0"/>
  </r>
  <r>
    <x v="64"/>
    <s v="CTR G03 150 kV Energía Activa Entrante al medidor"/>
    <x v="29"/>
    <n v="2.153"/>
  </r>
  <r>
    <x v="65"/>
    <s v="CTR G03 150 kV Energía Activa Saliente del medidor"/>
    <x v="29"/>
    <n v="0"/>
  </r>
  <r>
    <x v="66"/>
    <s v="G01 Energía Activa Entrante al medidor"/>
    <x v="29"/>
    <n v="0.65500000000000003"/>
  </r>
  <r>
    <x v="67"/>
    <s v="G01 Energía Activa Saliente del medidor"/>
    <x v="29"/>
    <n v="368.95299999999997"/>
  </r>
  <r>
    <x v="68"/>
    <s v="G01 Energía Activa Entrante al medidor"/>
    <x v="29"/>
    <n v="1.44"/>
  </r>
  <r>
    <x v="69"/>
    <s v="G01 Energía Activa Saliente del medidor"/>
    <x v="29"/>
    <n v="331.08"/>
  </r>
  <r>
    <x v="70"/>
    <s v="G01 Energía Activa Entrante al medidor"/>
    <x v="29"/>
    <n v="0.8"/>
  </r>
  <r>
    <x v="71"/>
    <s v="G01 Energía Activa Saliente del medidor"/>
    <x v="29"/>
    <n v="385.6"/>
  </r>
  <r>
    <x v="72"/>
    <s v="G01 30 kV ENERGIA ACTIVA ENTRANTE AL MEDIDOR"/>
    <x v="29"/>
    <n v="0"/>
  </r>
  <r>
    <x v="73"/>
    <s v="G01 30 kV ENERGIA ACTIVA SALIENTE DEL MEDIDOR"/>
    <x v="29"/>
    <n v="0"/>
  </r>
  <r>
    <x v="74"/>
    <s v="Montevideo A Motores G01 Energia Activa Entrante"/>
    <x v="29"/>
    <n v="0.74399999999999999"/>
  </r>
  <r>
    <x v="75"/>
    <s v="Montevideo A Motores G01 Energia Activa Saliente"/>
    <x v="29"/>
    <n v="0"/>
  </r>
  <r>
    <x v="76"/>
    <s v="Montevideo A Motores G02 Energia Activa Entrante"/>
    <x v="29"/>
    <n v="9.0999999999999998E-2"/>
  </r>
  <r>
    <x v="77"/>
    <s v="Montevideo A Motores G02 Energia Activa Saliente"/>
    <x v="29"/>
    <n v="0"/>
  </r>
  <r>
    <x v="78"/>
    <s v="Montevideo B Motores G01 6.3 kV Energia Activa Entrante"/>
    <x v="29"/>
    <n v="0.36599999999999999"/>
  </r>
  <r>
    <x v="79"/>
    <s v="Montevideo B Motores G01 6.3 kV Energia Activa Saliente"/>
    <x v="29"/>
    <n v="0"/>
  </r>
  <r>
    <x v="80"/>
    <s v="Montevideo B Motores G02 6.3 kV Energia Activa Entrante"/>
    <x v="29"/>
    <n v="0.14499999999999999"/>
  </r>
  <r>
    <x v="81"/>
    <s v="Montevideo B Motores G02 6.3 kV Energia Activa Saliente"/>
    <x v="29"/>
    <n v="0"/>
  </r>
  <r>
    <x v="82"/>
    <s v="Punta Pereira G01 Energia Activa Entrante"/>
    <x v="29"/>
    <n v="0"/>
  </r>
  <r>
    <x v="83"/>
    <s v="Punta Pereira G01 Energia Activa Saliente"/>
    <x v="29"/>
    <n v="957.45709999999997"/>
  </r>
  <r>
    <x v="84"/>
    <s v="Palmatir G01 Energia Activa Entrante"/>
    <x v="29"/>
    <n v="0.49299999999999999"/>
  </r>
  <r>
    <x v="85"/>
    <s v="Palmatir G01 Energia Activa Saliente"/>
    <x v="29"/>
    <n v="307.28300000000002"/>
  </r>
  <r>
    <x v="86"/>
    <s v="PAY 150 kV ENERGIA ACTIVA ENTRANTE AL MEDIDOR"/>
    <x v="29"/>
    <n v="0"/>
  </r>
  <r>
    <x v="87"/>
    <s v="PAY 150 kV ENERGIA ACTIVA SALIENTE DEL MEDIDOR"/>
    <x v="29"/>
    <n v="0"/>
  </r>
  <r>
    <x v="88"/>
    <s v="G01 Energía Activa Entrante al medidor"/>
    <x v="29"/>
    <n v="2.4E-2"/>
  </r>
  <r>
    <x v="89"/>
    <s v="G01 Energía Activa Saliente del medidor"/>
    <x v="29"/>
    <n v="290.733"/>
  </r>
  <r>
    <x v="90"/>
    <s v="G01 150 kV ENERGIA ACTIVA ENTRANTE AL MEDIDOR"/>
    <x v="29"/>
    <n v="0"/>
  </r>
  <r>
    <x v="91"/>
    <s v="G01 150 kV ENERGIA ACTIVA SALIENTE DEL MEDIDOR P"/>
    <x v="29"/>
    <n v="0"/>
  </r>
  <r>
    <x v="92"/>
    <s v="G02 150 kV ENERGIA ACTIVA ENTRANTE AL MEDIDOR"/>
    <x v="29"/>
    <n v="1.47E-2"/>
  </r>
  <r>
    <x v="93"/>
    <s v="G02 150 kV ENERGIA ACTIVA SALIENTE DEL MEDIDOR"/>
    <x v="29"/>
    <n v="0"/>
  </r>
  <r>
    <x v="94"/>
    <s v="G03 150 kV ENERGIA ACTIVA ENTRANTE AL MEDIDOR"/>
    <x v="29"/>
    <n v="0"/>
  </r>
  <r>
    <x v="95"/>
    <s v="G03 150 kV ENERGIA ACTIVA SALIENTE DEL MEDIDOR"/>
    <x v="29"/>
    <n v="0"/>
  </r>
  <r>
    <x v="96"/>
    <s v="G04 150 kV ENERGIA ACTIVA ENTRANTE AL MEDIDOR"/>
    <x v="29"/>
    <n v="1.4694"/>
  </r>
  <r>
    <x v="97"/>
    <s v="G04 150 kV ENERGIA ACTIVA SALIENTE DEL MEDIDOR"/>
    <x v="29"/>
    <n v="0"/>
  </r>
  <r>
    <x v="98"/>
    <s v="G05 150 kV ENERGIA ACTIVA ENTRANTE AL MEDIDOR"/>
    <x v="29"/>
    <n v="1.9361999999999999"/>
  </r>
  <r>
    <x v="99"/>
    <s v="G05 150 kV ENERGIA ACTIVA SALIENTE DEL MEDIDOR"/>
    <x v="29"/>
    <n v="0"/>
  </r>
  <r>
    <x v="100"/>
    <s v="G06 150 kV ENERGIA ACTIVA ENTRANTE AL MEDIDOR"/>
    <x v="29"/>
    <n v="0"/>
  </r>
  <r>
    <x v="101"/>
    <s v="G06 150 kV ENERGIA ACTIVA SALIENTE DEL MEDIDOR"/>
    <x v="29"/>
    <n v="0"/>
  </r>
  <r>
    <x v="102"/>
    <s v="PTI G07 150 kV Energia Activa Entrante al medidor"/>
    <x v="29"/>
    <n v="1.8109999999999999"/>
  </r>
  <r>
    <x v="103"/>
    <s v="PTI G07 150 kV Energia Activa Saliente del medidor"/>
    <x v="29"/>
    <n v="0"/>
  </r>
  <r>
    <x v="104"/>
    <s v="PTI G08 150 kV Energía Activa Entrante al medidor"/>
    <x v="29"/>
    <n v="0"/>
  </r>
  <r>
    <x v="105"/>
    <s v="PTI G08 150 kV Energía Activa Saliente del medidor"/>
    <x v="29"/>
    <n v="0"/>
  </r>
  <r>
    <x v="106"/>
    <s v="PTI G09 150 kV Energía Activa Entrante al medidor"/>
    <x v="29"/>
    <n v="0"/>
  </r>
  <r>
    <x v="107"/>
    <s v="PTI G09 150 kV Energía Activa Saliente del medidor"/>
    <x v="29"/>
    <n v="0"/>
  </r>
  <r>
    <x v="108"/>
    <s v="CRL RADIAL ENERGIA ACTIVA SALIENTE DEL MEDIDOR"/>
    <x v="29"/>
    <n v="2.2692999999999999"/>
  </r>
  <r>
    <x v="109"/>
    <s v="G01 Energía Activa Entrante al medidor"/>
    <x v="29"/>
    <n v="0.01"/>
  </r>
  <r>
    <x v="110"/>
    <s v="G01 Energía Activa Saliente del medidor"/>
    <x v="29"/>
    <n v="239.5"/>
  </r>
  <r>
    <x v="111"/>
    <s v="Nuevo Manantial 1 - 60 kV Energia Activa Entrante"/>
    <x v="29"/>
    <n v="1.1232"/>
  </r>
  <r>
    <x v="112"/>
    <s v="Nuevo Manantial 1 - 60 kV Energia Activa Saliente"/>
    <x v="29"/>
    <n v="1.3554999999999999"/>
  </r>
  <r>
    <x v="113"/>
    <s v="Nuevo Manantial 2 - Energia Activa Entrante  "/>
    <x v="29"/>
    <n v="0.189"/>
  </r>
  <r>
    <x v="114"/>
    <s v="Nuevo Manantial 2 -  Energia Activa Saliente"/>
    <x v="29"/>
    <n v="3.7269999999999999"/>
  </r>
  <r>
    <x v="115"/>
    <s v="Alur-G01 30 kV, Energía Activa Entrante al Medidor"/>
    <x v="29"/>
    <n v="0.04"/>
  </r>
  <r>
    <x v="116"/>
    <s v="Alur-G01 30 kV, Energía Activa Saliente del Medidor"/>
    <x v="29"/>
    <n v="31.637"/>
  </r>
  <r>
    <x v="117"/>
    <s v="BIO G01 30 kV Energia Activa Entrante al medidor"/>
    <x v="29"/>
    <n v="5.4240000000000004"/>
  </r>
  <r>
    <x v="118"/>
    <s v="BIO G01 30 kV Energia Activa Saliente del medidor"/>
    <x v="29"/>
    <n v="0"/>
  </r>
  <r>
    <x v="119"/>
    <s v="G01 Energia Activa Entrante"/>
    <x v="29"/>
    <n v="13.208"/>
  </r>
  <r>
    <x v="120"/>
    <s v="G01 Energia Activa Saliente"/>
    <x v="29"/>
    <n v="1.5429999999999999"/>
  </r>
  <r>
    <x v="121"/>
    <s v="Energia Activa Entrante"/>
    <x v="29"/>
    <n v="0.66300000000000003"/>
  </r>
  <r>
    <x v="122"/>
    <s v="Energia Activa Saliente"/>
    <x v="29"/>
    <n v="0"/>
  </r>
  <r>
    <x v="123"/>
    <s v="Sierra de los Caracoles 1 - 30 kV Energia Activa Entrante"/>
    <x v="29"/>
    <n v="0.14319999999999999"/>
  </r>
  <r>
    <x v="124"/>
    <s v="Sierra de los Caracoles 1 - 30 kV Energia Activa Saliente"/>
    <x v="29"/>
    <n v="52.164000000000001"/>
  </r>
  <r>
    <x v="125"/>
    <s v="Sierra de los Caracoles 2 - 30 kV Energía Activa Entrante"/>
    <x v="29"/>
    <n v="0.1648"/>
  </r>
  <r>
    <x v="126"/>
    <s v="Sierra de los Caracoles 2 - 30 kV Energía Activa Saliente"/>
    <x v="29"/>
    <n v="52.685200000000002"/>
  </r>
  <r>
    <x v="127"/>
    <s v="ENG G01 30 kV Energia Activa Entrante al medidor"/>
    <x v="29"/>
    <n v="4.2960000000000003"/>
  </r>
  <r>
    <x v="128"/>
    <s v="ENG G01 30 kV Energia Activa Saliente del medidor"/>
    <x v="29"/>
    <n v="15.821999999999999"/>
  </r>
  <r>
    <x v="129"/>
    <s v="FEN G01 30 kV Energia Activa Entrante al medidor"/>
    <x v="29"/>
    <n v="4.0000000000000001E-3"/>
  </r>
  <r>
    <x v="130"/>
    <s v="FEN G01 30 kV Energia Activa Saliente del medidor"/>
    <x v="29"/>
    <n v="198.035"/>
  </r>
  <r>
    <x v="131"/>
    <s v="GAL G01 30 kV Energía Activa Entrante al medidor"/>
    <x v="29"/>
    <n v="4.5339999999999998"/>
  </r>
  <r>
    <x v="132"/>
    <s v="GAL G01 30 kV Energía Activa Saliente del medidor"/>
    <x v="29"/>
    <n v="0"/>
  </r>
  <r>
    <x v="133"/>
    <s v="KEN G01 30 kV Energía Activa Entrante al medidor"/>
    <x v="29"/>
    <n v="0.871"/>
  </r>
  <r>
    <x v="134"/>
    <s v="KEN G01 30 kV Energía Activa Saliente del medidor"/>
    <x v="29"/>
    <n v="60.093000000000004"/>
  </r>
  <r>
    <x v="135"/>
    <s v="Energia activa entrante"/>
    <x v="29"/>
    <n v="0.14399999999999999"/>
  </r>
  <r>
    <x v="136"/>
    <s v="Energia activa saliente"/>
    <x v="29"/>
    <n v="0"/>
  </r>
  <r>
    <x v="137"/>
    <s v="G01 Energia Activa Entrante"/>
    <x v="29"/>
    <n v="0"/>
  </r>
  <r>
    <x v="138"/>
    <s v="G01 Energia Activa Saliente"/>
    <x v="29"/>
    <n v="149.44300000000001"/>
  </r>
  <r>
    <x v="139"/>
    <s v="G01 Energia Activa Entrante"/>
    <x v="29"/>
    <n v="0.27500000000000002"/>
  </r>
  <r>
    <x v="140"/>
    <s v="G01 Energia Activa Saliente"/>
    <x v="29"/>
    <n v="98.876999999999995"/>
  </r>
  <r>
    <x v="141"/>
    <s v="Weyerhaeuser-G01 30 kV ,Energía Activa Entrante al medidor"/>
    <x v="29"/>
    <n v="0.154"/>
  </r>
  <r>
    <x v="142"/>
    <s v="Weyerhaeuser-G01 30 kV ,Energía Activa Saliente del medidor"/>
    <x v="29"/>
    <n v="25.73"/>
  </r>
  <r>
    <x v="143"/>
    <s v="PON G01 30 kV Energía Activa Entrante al medidor"/>
    <x v="29"/>
    <n v="1.143"/>
  </r>
  <r>
    <x v="144"/>
    <s v="PON G01 30 kV Energía Activa Saliente del medidor"/>
    <x v="29"/>
    <n v="83.153000000000006"/>
  </r>
  <r>
    <x v="145"/>
    <s v="Energia Activa Saliente"/>
    <x v="29"/>
    <n v="0"/>
  </r>
  <r>
    <x v="146"/>
    <s v="Energia Activa Saliente"/>
    <x v="29"/>
    <n v="0"/>
  </r>
  <r>
    <x v="147"/>
    <s v="G01 Energia Activa Entrante"/>
    <x v="29"/>
    <n v="0.21199999999999999"/>
  </r>
  <r>
    <x v="148"/>
    <s v="G01 Energia Activa Saliente"/>
    <x v="29"/>
    <n v="29.103999999999999"/>
  </r>
  <r>
    <x v="149"/>
    <s v="Agroland-G01 15 kV, Energia Activa Entrante al medidor"/>
    <x v="29"/>
    <n v="6.1509999999999998"/>
  </r>
  <r>
    <x v="150"/>
    <s v="Agroland-G01 15 kV, Energia Activa Saliente del medidor"/>
    <x v="29"/>
    <n v="0"/>
  </r>
  <r>
    <x v="151"/>
    <s v="G01 Energía Activa Entrante al medidor"/>
    <x v="29"/>
    <n v="5.0000000000000001E-3"/>
  </r>
  <r>
    <x v="152"/>
    <s v="G01 Energía Activa Saliente del medidor"/>
    <x v="29"/>
    <n v="6.0279999999999996"/>
  </r>
  <r>
    <x v="153"/>
    <s v="Energia Activa Saliente"/>
    <x v="29"/>
    <n v="3.93"/>
  </r>
  <r>
    <x v="154"/>
    <s v="TR1 150 kV ENERGIA ACTIVA ENTRANTE AL MEDIDOR"/>
    <x v="29"/>
    <n v="0"/>
  </r>
  <r>
    <x v="155"/>
    <s v="TR1 150 kV ENERGIA ACTIVA SALIENTE DEL MEDIDOR"/>
    <x v="29"/>
    <n v="4.6623000000000001"/>
  </r>
  <r>
    <x v="156"/>
    <s v="TR2 230 kV ENERGIA ACTIVA ENTRANTE AL MEDIDOR"/>
    <x v="29"/>
    <n v="0"/>
  </r>
  <r>
    <x v="157"/>
    <s v="TR2 230 kV ENERGIA ACTIVA SALIENTE DEL MEDIDOR"/>
    <x v="29"/>
    <n v="0"/>
  </r>
  <r>
    <x v="0"/>
    <s v="TR1 132 kV ENERGIA ACTIVA ENTRANTE"/>
    <x v="30"/>
    <n v="0"/>
  </r>
  <r>
    <x v="1"/>
    <s v="TR1 132 kV ENERGIA ACTIVA SALIENTE"/>
    <x v="30"/>
    <n v="1415.0136"/>
  </r>
  <r>
    <x v="2"/>
    <s v="CE5 TR2 132 kV ENERGIA ACTIVA ENTRANTE"/>
    <x v="30"/>
    <n v="0"/>
  </r>
  <r>
    <x v="3"/>
    <s v="CE5 TR2 132 kV ENERGIA ACTIVA SALIENTE"/>
    <x v="30"/>
    <n v="1458.3089"/>
  </r>
  <r>
    <x v="4"/>
    <s v="CE5 BE5 500 kV Energia Activa Entrante"/>
    <x v="30"/>
    <n v="0"/>
  </r>
  <r>
    <x v="5"/>
    <s v="CE5 BE5 500 kV Energia Activa Saliente"/>
    <x v="30"/>
    <n v="15529.811900000001"/>
  </r>
  <r>
    <x v="6"/>
    <s v="CE5 500 kV ENERGIA ACTIVA ENTRANTE"/>
    <x v="30"/>
    <n v="0"/>
  </r>
  <r>
    <x v="7"/>
    <s v="CE5 500 kV ENERGIA ACTIVA SALIENTE"/>
    <x v="30"/>
    <n v="18023.25"/>
  </r>
  <r>
    <x v="8"/>
    <s v="CE5 MR5 500 kV Energia Activa Entrante"/>
    <x v="30"/>
    <n v="12704.641100000001"/>
  </r>
  <r>
    <x v="9"/>
    <s v="CE5 MR5 500 kV Energia Activa Saliente"/>
    <x v="30"/>
    <n v="0"/>
  </r>
  <r>
    <x v="10"/>
    <s v="G01  15 Kv  ENERGIA ACTIVA ENTRANTE AL MEDIDOR"/>
    <x v="30"/>
    <n v="0"/>
  </r>
  <r>
    <x v="11"/>
    <s v="G01  15 Kv  ENERGIA ACTIVA SALIENTE DEL MEDIDOR"/>
    <x v="30"/>
    <n v="2624.7932999999998"/>
  </r>
  <r>
    <x v="12"/>
    <s v="G02  15 Kv  ENERGIA ACTIVA ENTRANTE AL MEDIDOR"/>
    <x v="30"/>
    <n v="0"/>
  </r>
  <r>
    <x v="13"/>
    <s v="G02  15 Kv  ENERGIA ACTIVA SALIENTE DEL MEDIDOR"/>
    <x v="30"/>
    <n v="2625.1875"/>
  </r>
  <r>
    <x v="14"/>
    <s v="G03  15 Kv  ENERGIA ACTIVA ENTRANTE AL MEDIDOR"/>
    <x v="30"/>
    <n v="0"/>
  </r>
  <r>
    <x v="15"/>
    <s v="G03  15 Kv  ENERGIA ACTIVA SALIENTE DEL MEDIDOR"/>
    <x v="30"/>
    <n v="2644.5374999999999"/>
  </r>
  <r>
    <x v="16"/>
    <s v="TR2 500 kV ENERGIA ACTIVA ENTRANTE AL MEDIDOR"/>
    <x v="30"/>
    <n v="0"/>
  </r>
  <r>
    <x v="17"/>
    <s v="TR2 500 kV ENERGIA ACTIVA SALIENTE DEL MEDIDOR"/>
    <x v="30"/>
    <n v="1870.8662999999999"/>
  </r>
  <r>
    <x v="18"/>
    <s v="TR1 132 kV ENERGIA ACTIVA ENTRANTE AL MEDIDOR"/>
    <x v="30"/>
    <n v="0"/>
  </r>
  <r>
    <x v="19"/>
    <s v="TR1 132 kV ENERGIA ACTIVA SALIENTE DEL MEDIDOR"/>
    <x v="30"/>
    <n v="1826.2464"/>
  </r>
  <r>
    <x v="20"/>
    <s v="SA5 500 kV ENERGIA ACTIVA ENTRANTE AL MEDIDOR"/>
    <x v="30"/>
    <n v="10747.625"/>
  </r>
  <r>
    <x v="21"/>
    <s v="SA5 500 kV ENERGIA ACTIVA SALIENTE DEL MEDIDOR"/>
    <x v="30"/>
    <n v="0"/>
  </r>
  <r>
    <x v="22"/>
    <s v="SA5 500 kV ENERGIA ACTIVA ENTRANTE AL MEDIDOR"/>
    <x v="30"/>
    <n v="0"/>
  </r>
  <r>
    <x v="23"/>
    <s v="SA5 500 kV ENERGIA ACTIVA SALIENTE DEL MEDIDOR"/>
    <x v="30"/>
    <n v="14551.125"/>
  </r>
  <r>
    <x v="24"/>
    <s v="TR1 150 kV ENERGIA ACTIVA ENTRANTE AL MEDIDOR"/>
    <x v="30"/>
    <n v="0.03"/>
  </r>
  <r>
    <x v="25"/>
    <s v="TR1 150 kV ENERGIA ACTIVA SALIENTE DEL MEDIDOR"/>
    <x v="30"/>
    <n v="462.99"/>
  </r>
  <r>
    <x v="26"/>
    <s v="SJ5 500 kV ENERGIA ACTIVA ENTRANTE AL MEDIDOR"/>
    <x v="30"/>
    <n v="0.125"/>
  </r>
  <r>
    <x v="27"/>
    <s v="SJ5 500 kV ENERGIA ACTIVA SALIENTE DEL MEDIDOR"/>
    <x v="30"/>
    <n v="3696.5625"/>
  </r>
  <r>
    <x v="28"/>
    <s v="SJ5 500 kV ENERGIA ACTIVA ENTRANTE AL MEDIDOR"/>
    <x v="30"/>
    <n v="0.4375"/>
  </r>
  <r>
    <x v="29"/>
    <s v="SJ5 500 kV ENERGIA ACTIVA SALIENTE DEL MEDIDOR"/>
    <x v="30"/>
    <n v="3523.8125"/>
  </r>
  <r>
    <x v="30"/>
    <s v="TR1 150 kV ENERGIA ACTIVA ENTRANTE AL MEDIDOR"/>
    <x v="30"/>
    <n v="0"/>
  </r>
  <r>
    <x v="31"/>
    <s v="TR1 150 kV ENERGIA ACTIVA SALIENTE DEL MEDIDOR"/>
    <x v="30"/>
    <n v="630.255"/>
  </r>
  <r>
    <x v="32"/>
    <s v="G01 Energia Activa Entrante"/>
    <x v="30"/>
    <n v="6.2E-2"/>
  </r>
  <r>
    <x v="33"/>
    <s v="G01 Energia Activa Saliente"/>
    <x v="30"/>
    <n v="0.61199999999999999"/>
  </r>
  <r>
    <x v="34"/>
    <s v="UPM TR1 150 kV Energia Activa Entrante al medidor"/>
    <x v="30"/>
    <n v="0"/>
  </r>
  <r>
    <x v="35"/>
    <s v="UPM TR1 150 kV Energia Activa Saliente del medidor"/>
    <x v="30"/>
    <n v="555.01199999999994"/>
  </r>
  <r>
    <x v="36"/>
    <s v="G01 150 kV ENERGIA ACTIVA ENTRANTE AL MEDIDOR"/>
    <x v="30"/>
    <n v="0"/>
  </r>
  <r>
    <x v="37"/>
    <s v="G01 150 kV ENERGIA ACTIVA SALIENTE DEL MEDIDOR"/>
    <x v="30"/>
    <n v="573.60389999999995"/>
  </r>
  <r>
    <x v="38"/>
    <s v="G02 150 kV ENERGIA ACTIVA ENTRANTE AL MEDIDOR"/>
    <x v="30"/>
    <n v="0"/>
  </r>
  <r>
    <x v="39"/>
    <s v="G02 150 kV ENERGIA ACTIVA SALIENTE DEL MEDIDOR"/>
    <x v="30"/>
    <n v="698.30330000000004"/>
  </r>
  <r>
    <x v="40"/>
    <s v="G03 150 kV ENERGIA ACTIVA ENTRANTE AL MEDIDOR"/>
    <x v="30"/>
    <n v="0"/>
  </r>
  <r>
    <x v="41"/>
    <s v="G03 150 kV ENERGIA ACTIVA SALIENTE DEL MEDIDOR"/>
    <x v="30"/>
    <n v="695.36689999999999"/>
  </r>
  <r>
    <x v="42"/>
    <s v="G05  150 Kv  ENERGIA ACTIVA ENTRANTE AL MEDIDOR"/>
    <x v="30"/>
    <n v="0"/>
  </r>
  <r>
    <x v="43"/>
    <s v="G05  150 Kv  ENERGIA ACTIVA SALIENTE DEL MEDIDOR"/>
    <x v="30"/>
    <n v="0"/>
  </r>
  <r>
    <x v="44"/>
    <s v="G06  150 Kv  ENERGIA ACTIVA ENTRANTE AL MEDIDOR"/>
    <x v="30"/>
    <n v="0"/>
  </r>
  <r>
    <x v="45"/>
    <s v="G06  150 Kv  ENERGIA ACTIVA SALIENTE DEL MEDIDOR"/>
    <x v="30"/>
    <n v="0"/>
  </r>
  <r>
    <x v="46"/>
    <s v="G07 150 kV Energia Activa Entrante al medidor"/>
    <x v="30"/>
    <n v="0.20250000000000001"/>
  </r>
  <r>
    <x v="47"/>
    <s v="G07 150 kV Energia Activa Saliente del medidor"/>
    <x v="30"/>
    <n v="0"/>
  </r>
  <r>
    <x v="48"/>
    <s v="G03  30 Kv  ENERGIA ACTIVA ENTRANTE AL MEDIDOR"/>
    <x v="30"/>
    <n v="0"/>
  </r>
  <r>
    <x v="49"/>
    <s v="G03  30 Kv  ENERGIA ACTIVA SALIENTE DEL MEDIDOR"/>
    <x v="30"/>
    <n v="0"/>
  </r>
  <r>
    <x v="50"/>
    <s v="G04  30 Kv  ENERGIA ACTIVA ENTRANTE AL MEDIDOR"/>
    <x v="30"/>
    <n v="3.8603999999999998"/>
  </r>
  <r>
    <x v="51"/>
    <s v="G04  30 Kv  ENERGIA ACTIVA SALIENTE DEL MEDIDOR"/>
    <x v="30"/>
    <n v="0"/>
  </r>
  <r>
    <x v="52"/>
    <s v="G01 150 kV ENERGIA ACTIVA ENTRANTE AL MEDIDOR"/>
    <x v="30"/>
    <n v="0"/>
  </r>
  <r>
    <x v="53"/>
    <s v="G01 150 kV ENERGIA ACTIVA SALIENTE DEL MEDIDOR"/>
    <x v="30"/>
    <n v="820.82640000000004"/>
  </r>
  <r>
    <x v="54"/>
    <s v="G02 150 kV ENERGIA ACTIVA ENTRANTE AL MEDIDOR"/>
    <x v="30"/>
    <n v="0"/>
  </r>
  <r>
    <x v="55"/>
    <s v="G02 150 kV ENERGIA ACTIVA SALIENTE DEL MEDIDOR"/>
    <x v="30"/>
    <n v="818.37"/>
  </r>
  <r>
    <x v="56"/>
    <s v="G03 150 kV ENERGIA ACTIVA ENTRANTE AL MEDIDOR"/>
    <x v="30"/>
    <n v="0"/>
  </r>
  <r>
    <x v="57"/>
    <s v="G03 150 kV ENERGIA ACTIVA SALIENTE DEL MEDIDOR"/>
    <x v="30"/>
    <n v="814.02359999999999"/>
  </r>
  <r>
    <x v="58"/>
    <s v="G04 150 kV ENERGIA ACTIVA ENTRANTE AL MEDIDOR"/>
    <x v="30"/>
    <n v="0"/>
  </r>
  <r>
    <x v="59"/>
    <s v="G04 150 kV ENERGIA ACTIVA SALIENTE DEL MEDIDOR"/>
    <x v="30"/>
    <n v="796.58040000000005"/>
  </r>
  <r>
    <x v="60"/>
    <s v="G01  150 Kv  ENERGIA ACTIVA ENTRANTE AL MEDIDOR"/>
    <x v="30"/>
    <n v="0"/>
  </r>
  <r>
    <x v="61"/>
    <s v="G01  150 Kv  ENERGIA ACTIVA SALIENTE DEL MEDIDOR"/>
    <x v="30"/>
    <n v="0"/>
  </r>
  <r>
    <x v="62"/>
    <s v="G02  150 Kv  ENERGIA ACTIVA ENTRANTE AL MEDIDOR"/>
    <x v="30"/>
    <n v="5.67"/>
  </r>
  <r>
    <x v="63"/>
    <s v="G02  150 Kv  ENERGIA ACTIVA SALIENTE DEL MEDIDOR"/>
    <x v="30"/>
    <n v="0"/>
  </r>
  <r>
    <x v="64"/>
    <s v="CTR G03 150 kV Energía Activa Entrante al medidor"/>
    <x v="30"/>
    <n v="2.0840000000000001"/>
  </r>
  <r>
    <x v="65"/>
    <s v="CTR G03 150 kV Energía Activa Saliente del medidor"/>
    <x v="30"/>
    <n v="0"/>
  </r>
  <r>
    <x v="66"/>
    <s v="G01 Energía Activa Entrante al medidor"/>
    <x v="30"/>
    <n v="5.0999999999999997E-2"/>
  </r>
  <r>
    <x v="67"/>
    <s v="G01 Energía Activa Saliente del medidor"/>
    <x v="30"/>
    <n v="441.46100000000001"/>
  </r>
  <r>
    <x v="68"/>
    <s v="G01 Energía Activa Entrante al medidor"/>
    <x v="30"/>
    <n v="0.06"/>
  </r>
  <r>
    <x v="69"/>
    <s v="G01 Energía Activa Saliente del medidor"/>
    <x v="30"/>
    <n v="367.05599999999998"/>
  </r>
  <r>
    <x v="70"/>
    <s v="G01 Energía Activa Entrante al medidor"/>
    <x v="30"/>
    <n v="0"/>
  </r>
  <r>
    <x v="71"/>
    <s v="G01 Energía Activa Saliente del medidor"/>
    <x v="30"/>
    <n v="442"/>
  </r>
  <r>
    <x v="72"/>
    <s v="G01 30 kV ENERGIA ACTIVA ENTRANTE AL MEDIDOR"/>
    <x v="30"/>
    <n v="0"/>
  </r>
  <r>
    <x v="73"/>
    <s v="G01 30 kV ENERGIA ACTIVA SALIENTE DEL MEDIDOR"/>
    <x v="30"/>
    <n v="0"/>
  </r>
  <r>
    <x v="74"/>
    <s v="Montevideo A Motores G01 Energia Activa Entrante"/>
    <x v="30"/>
    <n v="0.65400000000000003"/>
  </r>
  <r>
    <x v="75"/>
    <s v="Montevideo A Motores G01 Energia Activa Saliente"/>
    <x v="30"/>
    <n v="0"/>
  </r>
  <r>
    <x v="76"/>
    <s v="Montevideo A Motores G02 Energia Activa Entrante"/>
    <x v="30"/>
    <n v="8.6999999999999994E-2"/>
  </r>
  <r>
    <x v="77"/>
    <s v="Montevideo A Motores G02 Energia Activa Saliente"/>
    <x v="30"/>
    <n v="0"/>
  </r>
  <r>
    <x v="78"/>
    <s v="Montevideo B Motores G01 6.3 kV Energia Activa Entrante"/>
    <x v="30"/>
    <n v="0.36299999999999999"/>
  </r>
  <r>
    <x v="79"/>
    <s v="Montevideo B Motores G01 6.3 kV Energia Activa Saliente"/>
    <x v="30"/>
    <n v="0"/>
  </r>
  <r>
    <x v="80"/>
    <s v="Montevideo B Motores G02 6.3 kV Energia Activa Entrante"/>
    <x v="30"/>
    <n v="0.152"/>
  </r>
  <r>
    <x v="81"/>
    <s v="Montevideo B Motores G02 6.3 kV Energia Activa Saliente"/>
    <x v="30"/>
    <n v="0"/>
  </r>
  <r>
    <x v="82"/>
    <s v="Punta Pereira G01 Energia Activa Entrante"/>
    <x v="30"/>
    <n v="0"/>
  </r>
  <r>
    <x v="83"/>
    <s v="Punta Pereira G01 Energia Activa Saliente"/>
    <x v="30"/>
    <n v="1064.1893"/>
  </r>
  <r>
    <x v="84"/>
    <s v="Palmatir G01 Energia Activa Entrante"/>
    <x v="30"/>
    <n v="3.7999999999999999E-2"/>
  </r>
  <r>
    <x v="85"/>
    <s v="Palmatir G01 Energia Activa Saliente"/>
    <x v="30"/>
    <n v="544.024"/>
  </r>
  <r>
    <x v="86"/>
    <s v="PAY 150 kV ENERGIA ACTIVA ENTRANTE AL MEDIDOR"/>
    <x v="30"/>
    <n v="0"/>
  </r>
  <r>
    <x v="87"/>
    <s v="PAY 150 kV ENERGIA ACTIVA SALIENTE DEL MEDIDOR"/>
    <x v="30"/>
    <n v="0"/>
  </r>
  <r>
    <x v="88"/>
    <s v="G01 Energía Activa Entrante al medidor"/>
    <x v="30"/>
    <n v="2.5000000000000001E-2"/>
  </r>
  <r>
    <x v="89"/>
    <s v="G01 Energía Activa Saliente del medidor"/>
    <x v="30"/>
    <n v="342.56900000000002"/>
  </r>
  <r>
    <x v="90"/>
    <s v="G01 150 kV ENERGIA ACTIVA ENTRANTE AL MEDIDOR"/>
    <x v="30"/>
    <n v="0"/>
  </r>
  <r>
    <x v="91"/>
    <s v="G01 150 kV ENERGIA ACTIVA SALIENTE DEL MEDIDOR P"/>
    <x v="30"/>
    <n v="0"/>
  </r>
  <r>
    <x v="92"/>
    <s v="G02 150 kV ENERGIA ACTIVA ENTRANTE AL MEDIDOR"/>
    <x v="30"/>
    <n v="5.0000000000000001E-4"/>
  </r>
  <r>
    <x v="93"/>
    <s v="G02 150 kV ENERGIA ACTIVA SALIENTE DEL MEDIDOR"/>
    <x v="30"/>
    <n v="0"/>
  </r>
  <r>
    <x v="94"/>
    <s v="G03 150 kV ENERGIA ACTIVA ENTRANTE AL MEDIDOR"/>
    <x v="30"/>
    <n v="0"/>
  </r>
  <r>
    <x v="95"/>
    <s v="G03 150 kV ENERGIA ACTIVA SALIENTE DEL MEDIDOR"/>
    <x v="30"/>
    <n v="0"/>
  </r>
  <r>
    <x v="96"/>
    <s v="G04 150 kV ENERGIA ACTIVA ENTRANTE AL MEDIDOR"/>
    <x v="30"/>
    <n v="1.7722"/>
  </r>
  <r>
    <x v="97"/>
    <s v="G04 150 kV ENERGIA ACTIVA SALIENTE DEL MEDIDOR"/>
    <x v="30"/>
    <n v="0"/>
  </r>
  <r>
    <x v="98"/>
    <s v="G05 150 kV ENERGIA ACTIVA ENTRANTE AL MEDIDOR"/>
    <x v="30"/>
    <n v="2.3405"/>
  </r>
  <r>
    <x v="99"/>
    <s v="G05 150 kV ENERGIA ACTIVA SALIENTE DEL MEDIDOR"/>
    <x v="30"/>
    <n v="0"/>
  </r>
  <r>
    <x v="100"/>
    <s v="G06 150 kV ENERGIA ACTIVA ENTRANTE AL MEDIDOR"/>
    <x v="30"/>
    <n v="0"/>
  </r>
  <r>
    <x v="101"/>
    <s v="G06 150 kV ENERGIA ACTIVA SALIENTE DEL MEDIDOR"/>
    <x v="30"/>
    <n v="0"/>
  </r>
  <r>
    <x v="102"/>
    <s v="PTI G07 150 kV Energia Activa Entrante al medidor"/>
    <x v="30"/>
    <n v="1.7989999999999999"/>
  </r>
  <r>
    <x v="103"/>
    <s v="PTI G07 150 kV Energia Activa Saliente del medidor"/>
    <x v="30"/>
    <n v="0"/>
  </r>
  <r>
    <x v="104"/>
    <s v="PTI G08 150 kV Energía Activa Entrante al medidor"/>
    <x v="30"/>
    <n v="0"/>
  </r>
  <r>
    <x v="105"/>
    <s v="PTI G08 150 kV Energía Activa Saliente del medidor"/>
    <x v="30"/>
    <n v="0"/>
  </r>
  <r>
    <x v="106"/>
    <s v="PTI G09 150 kV Energía Activa Entrante al medidor"/>
    <x v="30"/>
    <n v="0"/>
  </r>
  <r>
    <x v="107"/>
    <s v="PTI G09 150 kV Energía Activa Saliente del medidor"/>
    <x v="30"/>
    <n v="0"/>
  </r>
  <r>
    <x v="108"/>
    <s v="CRL RADIAL ENERGIA ACTIVA SALIENTE DEL MEDIDOR"/>
    <x v="30"/>
    <n v="2.2743000000000002"/>
  </r>
  <r>
    <x v="109"/>
    <s v="G01 Energía Activa Entrante al medidor"/>
    <x v="30"/>
    <n v="0.22"/>
  </r>
  <r>
    <x v="110"/>
    <s v="G01 Energía Activa Saliente del medidor"/>
    <x v="30"/>
    <n v="365.98"/>
  </r>
  <r>
    <x v="111"/>
    <s v="Nuevo Manantial 1 - 60 kV Energia Activa Entrante"/>
    <x v="30"/>
    <n v="0.87"/>
  </r>
  <r>
    <x v="112"/>
    <s v="Nuevo Manantial 1 - 60 kV Energia Activa Saliente"/>
    <x v="30"/>
    <n v="2.38"/>
  </r>
  <r>
    <x v="113"/>
    <s v="Nuevo Manantial 2 - Energia Activa Entrante  "/>
    <x v="30"/>
    <n v="0.113"/>
  </r>
  <r>
    <x v="114"/>
    <s v="Nuevo Manantial 2 -  Energia Activa Saliente"/>
    <x v="30"/>
    <n v="10.202"/>
  </r>
  <r>
    <x v="115"/>
    <s v="Alur-G01 30 kV, Energía Activa Entrante al Medidor"/>
    <x v="30"/>
    <n v="3.7999999999999999E-2"/>
  </r>
  <r>
    <x v="116"/>
    <s v="Alur-G01 30 kV, Energía Activa Saliente del Medidor"/>
    <x v="30"/>
    <n v="70.861000000000004"/>
  </r>
  <r>
    <x v="117"/>
    <s v="BIO G01 30 kV Energia Activa Entrante al medidor"/>
    <x v="30"/>
    <n v="6.6856"/>
  </r>
  <r>
    <x v="118"/>
    <s v="BIO G01 30 kV Energia Activa Saliente del medidor"/>
    <x v="30"/>
    <n v="5.8159000000000001"/>
  </r>
  <r>
    <x v="119"/>
    <s v="G01 Energia Activa Entrante"/>
    <x v="30"/>
    <n v="7.2220000000000004"/>
  </r>
  <r>
    <x v="120"/>
    <s v="G01 Energia Activa Saliente"/>
    <x v="30"/>
    <n v="2.5310000000000001"/>
  </r>
  <r>
    <x v="121"/>
    <s v="Energia Activa Entrante"/>
    <x v="30"/>
    <n v="0.67700000000000005"/>
  </r>
  <r>
    <x v="122"/>
    <s v="Energia Activa Saliente"/>
    <x v="30"/>
    <n v="0"/>
  </r>
  <r>
    <x v="123"/>
    <s v="Sierra de los Caracoles 1 - 30 kV Energia Activa Entrante"/>
    <x v="30"/>
    <n v="4.0399999999999998E-2"/>
  </r>
  <r>
    <x v="124"/>
    <s v="Sierra de los Caracoles 1 - 30 kV Energia Activa Saliente"/>
    <x v="30"/>
    <n v="71.358199999999997"/>
  </r>
  <r>
    <x v="125"/>
    <s v="Sierra de los Caracoles 2 - 30 kV Energía Activa Entrante"/>
    <x v="30"/>
    <n v="0.1134"/>
  </r>
  <r>
    <x v="126"/>
    <s v="Sierra de los Caracoles 2 - 30 kV Energía Activa Saliente"/>
    <x v="30"/>
    <n v="78.553799999999995"/>
  </r>
  <r>
    <x v="127"/>
    <s v="ENG G01 30 kV Energia Activa Entrante al medidor"/>
    <x v="30"/>
    <n v="3.734"/>
  </r>
  <r>
    <x v="128"/>
    <s v="ENG G01 30 kV Energia Activa Saliente del medidor"/>
    <x v="30"/>
    <n v="10.090999999999999"/>
  </r>
  <r>
    <x v="129"/>
    <s v="FEN G01 30 kV Energia Activa Entrante al medidor"/>
    <x v="30"/>
    <n v="0"/>
  </r>
  <r>
    <x v="130"/>
    <s v="FEN G01 30 kV Energia Activa Saliente del medidor"/>
    <x v="30"/>
    <n v="193.268"/>
  </r>
  <r>
    <x v="131"/>
    <s v="GAL G01 30 kV Energía Activa Entrante al medidor"/>
    <x v="30"/>
    <n v="6.5289999999999999"/>
  </r>
  <r>
    <x v="132"/>
    <s v="GAL G01 30 kV Energía Activa Saliente del medidor"/>
    <x v="30"/>
    <n v="0"/>
  </r>
  <r>
    <x v="133"/>
    <s v="KEN G01 30 kV Energía Activa Entrante al medidor"/>
    <x v="30"/>
    <n v="0.496"/>
  </r>
  <r>
    <x v="134"/>
    <s v="KEN G01 30 kV Energía Activa Saliente del medidor"/>
    <x v="30"/>
    <n v="129.251"/>
  </r>
  <r>
    <x v="135"/>
    <s v="Energia activa entrante"/>
    <x v="30"/>
    <n v="0.154"/>
  </r>
  <r>
    <x v="136"/>
    <s v="Energia activa saliente"/>
    <x v="30"/>
    <n v="0"/>
  </r>
  <r>
    <x v="137"/>
    <s v="G01 Energia Activa Entrante"/>
    <x v="30"/>
    <n v="0"/>
  </r>
  <r>
    <x v="138"/>
    <s v="G01 Energia Activa Saliente"/>
    <x v="30"/>
    <n v="184.684"/>
  </r>
  <r>
    <x v="139"/>
    <s v="G01 Energia Activa Entrante"/>
    <x v="30"/>
    <n v="4.7E-2"/>
  </r>
  <r>
    <x v="140"/>
    <s v="G01 Energia Activa Saliente"/>
    <x v="30"/>
    <n v="128.893"/>
  </r>
  <r>
    <x v="141"/>
    <s v="Weyerhaeuser-G01 30 kV ,Energía Activa Entrante al medidor"/>
    <x v="30"/>
    <n v="0.154"/>
  </r>
  <r>
    <x v="142"/>
    <s v="Weyerhaeuser-G01 30 kV ,Energía Activa Saliente del medidor"/>
    <x v="30"/>
    <n v="32.219000000000001"/>
  </r>
  <r>
    <x v="143"/>
    <s v="PON G01 30 kV Energía Activa Entrante al medidor"/>
    <x v="30"/>
    <n v="0"/>
  </r>
  <r>
    <x v="144"/>
    <s v="PON G01 30 kV Energía Activa Saliente del medidor"/>
    <x v="30"/>
    <n v="106.49"/>
  </r>
  <r>
    <x v="145"/>
    <s v="Energia Activa Saliente"/>
    <x v="30"/>
    <n v="0"/>
  </r>
  <r>
    <x v="146"/>
    <s v="Energia Activa Saliente"/>
    <x v="30"/>
    <n v="0"/>
  </r>
  <r>
    <x v="147"/>
    <s v="G01 Energia Activa Entrante"/>
    <x v="30"/>
    <n v="8.5000000000000006E-2"/>
  </r>
  <r>
    <x v="148"/>
    <s v="G01 Energia Activa Saliente"/>
    <x v="30"/>
    <n v="51.673000000000002"/>
  </r>
  <r>
    <x v="149"/>
    <s v="Agroland-G01 15 kV, Energia Activa Entrante al medidor"/>
    <x v="30"/>
    <n v="5.7919999999999998"/>
  </r>
  <r>
    <x v="150"/>
    <s v="Agroland-G01 15 kV, Energia Activa Saliente del medidor"/>
    <x v="30"/>
    <n v="1E-3"/>
  </r>
  <r>
    <x v="151"/>
    <s v="G01 Energía Activa Entrante al medidor"/>
    <x v="30"/>
    <n v="0"/>
  </r>
  <r>
    <x v="152"/>
    <s v="G01 Energía Activa Saliente del medidor"/>
    <x v="30"/>
    <n v="6.3929999999999998"/>
  </r>
  <r>
    <x v="153"/>
    <s v="Energia Activa Saliente"/>
    <x v="30"/>
    <n v="3.39"/>
  </r>
  <r>
    <x v="154"/>
    <s v="TR1 150 kV ENERGIA ACTIVA ENTRANTE AL MEDIDOR"/>
    <x v="30"/>
    <n v="0"/>
  </r>
  <r>
    <x v="155"/>
    <s v="TR1 150 kV ENERGIA ACTIVA SALIENTE DEL MEDIDOR"/>
    <x v="30"/>
    <n v="4.4669999999999996"/>
  </r>
  <r>
    <x v="156"/>
    <s v="TR2 230 kV ENERGIA ACTIVA ENTRANTE AL MEDIDOR"/>
    <x v="30"/>
    <n v="0"/>
  </r>
  <r>
    <x v="157"/>
    <s v="TR2 230 kV ENERGIA ACTIVA SALIENTE DEL MEDIDOR"/>
    <x v="30"/>
    <n v="0"/>
  </r>
  <r>
    <x v="158"/>
    <m/>
    <x v="31"/>
    <m/>
  </r>
  <r>
    <x v="158"/>
    <m/>
    <x v="31"/>
    <m/>
  </r>
  <r>
    <x v="158"/>
    <m/>
    <x v="31"/>
    <m/>
  </r>
  <r>
    <x v="158"/>
    <m/>
    <x v="31"/>
    <m/>
  </r>
  <r>
    <x v="158"/>
    <m/>
    <x v="31"/>
    <m/>
  </r>
  <r>
    <x v="158"/>
    <m/>
    <x v="31"/>
    <m/>
  </r>
  <r>
    <x v="158"/>
    <m/>
    <x v="31"/>
    <m/>
  </r>
  <r>
    <x v="158"/>
    <m/>
    <x v="31"/>
    <m/>
  </r>
  <r>
    <x v="158"/>
    <m/>
    <x v="31"/>
    <m/>
  </r>
  <r>
    <x v="158"/>
    <m/>
    <x v="31"/>
    <m/>
  </r>
  <r>
    <x v="158"/>
    <m/>
    <x v="31"/>
    <m/>
  </r>
  <r>
    <x v="158"/>
    <m/>
    <x v="31"/>
    <m/>
  </r>
  <r>
    <x v="158"/>
    <m/>
    <x v="3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dataOnRows="1" applyNumberFormats="0" applyBorderFormats="0" applyFontFormats="0" applyPatternFormats="0" applyAlignmentFormats="0" applyWidthHeightFormats="1" dataCaption="Datos" updatedVersion="4" minRefreshableVersion="3" showMemberPropertyTips="0" useAutoFormatting="1" itemPrintTitles="1" createdVersion="3" indent="0" compact="0" compactData="0" gridDropZones="1">
  <location ref="B8:FF42" firstHeaderRow="1" firstDataRow="2" firstDataCol="1"/>
  <pivotFields count="4">
    <pivotField axis="axisCol" compact="0" outline="0" subtotalTop="0" showAll="0" includeNewItemsInFilter="1">
      <items count="167">
        <item x="48"/>
        <item x="49"/>
        <item x="50"/>
        <item x="51"/>
        <item x="42"/>
        <item x="43"/>
        <item x="44"/>
        <item x="45"/>
        <item x="46"/>
        <item x="47"/>
        <item x="60"/>
        <item x="61"/>
        <item x="62"/>
        <item x="63"/>
        <item x="90"/>
        <item x="91"/>
        <item x="92"/>
        <item x="93"/>
        <item x="94"/>
        <item x="95"/>
        <item x="96"/>
        <item x="97"/>
        <item x="98"/>
        <item x="99"/>
        <item x="100"/>
        <item x="101"/>
        <item x="10"/>
        <item x="11"/>
        <item x="12"/>
        <item x="13"/>
        <item x="14"/>
        <item x="15"/>
        <item x="52"/>
        <item x="53"/>
        <item x="54"/>
        <item x="55"/>
        <item x="56"/>
        <item x="57"/>
        <item x="58"/>
        <item x="59"/>
        <item x="36"/>
        <item x="37"/>
        <item x="38"/>
        <item x="39"/>
        <item x="40"/>
        <item x="41"/>
        <item x="72"/>
        <item x="73"/>
        <item x="145"/>
        <item x="146"/>
        <item x="153"/>
        <item x="149"/>
        <item x="150"/>
        <item x="113"/>
        <item x="114"/>
        <item x="141"/>
        <item x="142"/>
        <item x="135"/>
        <item x="136"/>
        <item x="115"/>
        <item x="116"/>
        <item x="143"/>
        <item x="144"/>
        <item x="127"/>
        <item x="128"/>
        <item x="123"/>
        <item x="124"/>
        <item x="125"/>
        <item x="126"/>
        <item x="111"/>
        <item x="112"/>
        <item x="129"/>
        <item x="130"/>
        <item x="117"/>
        <item x="118"/>
        <item x="131"/>
        <item x="132"/>
        <item x="133"/>
        <item x="134"/>
        <item x="121"/>
        <item x="122"/>
        <item x="34"/>
        <item x="35"/>
        <item x="24"/>
        <item x="25"/>
        <item x="26"/>
        <item x="27"/>
        <item x="28"/>
        <item x="29"/>
        <item x="30"/>
        <item x="31"/>
        <item x="87"/>
        <item x="86"/>
        <item x="22"/>
        <item x="23"/>
        <item x="20"/>
        <item x="21"/>
        <item x="18"/>
        <item x="19"/>
        <item x="16"/>
        <item x="17"/>
        <item x="6"/>
        <item x="7"/>
        <item x="8"/>
        <item x="9"/>
        <item x="4"/>
        <item x="5"/>
        <item x="0"/>
        <item x="1"/>
        <item x="2"/>
        <item x="3"/>
        <item x="155"/>
        <item x="154"/>
        <item x="156"/>
        <item x="157"/>
        <item x="108"/>
        <item x="102"/>
        <item x="103"/>
        <item x="74"/>
        <item x="75"/>
        <item x="76"/>
        <item x="77"/>
        <item x="78"/>
        <item x="79"/>
        <item x="80"/>
        <item x="81"/>
        <item x="64"/>
        <item x="65"/>
        <item x="104"/>
        <item x="105"/>
        <item x="106"/>
        <item x="107"/>
        <item x="32"/>
        <item x="33"/>
        <item x="119"/>
        <item x="120"/>
        <item x="82"/>
        <item x="83"/>
        <item x="109"/>
        <item x="110"/>
        <item x="84"/>
        <item x="85"/>
        <item x="151"/>
        <item x="152"/>
        <item x="66"/>
        <item x="67"/>
        <item x="70"/>
        <item x="71"/>
        <item x="147"/>
        <item x="148"/>
        <item x="88"/>
        <item x="89"/>
        <item x="137"/>
        <item x="138"/>
        <item x="139"/>
        <item x="140"/>
        <item x="68"/>
        <item x="69"/>
        <item m="1" x="164"/>
        <item m="1" x="159"/>
        <item m="1" x="162"/>
        <item m="1" x="165"/>
        <item m="1" x="160"/>
        <item m="1" x="163"/>
        <item m="1" x="161"/>
        <item x="158"/>
        <item t="default"/>
      </items>
    </pivotField>
    <pivotField compact="0" outline="0" subtotalTop="0" showAll="0" includeNewItemsInFilter="1"/>
    <pivotField axis="axisRow" compact="0" outline="0" subtotalTop="0" showAll="0" includeNewItemsInFilter="1">
      <items count="63">
        <item m="1" x="54"/>
        <item m="1" x="46"/>
        <item m="1" x="38"/>
        <item m="1" x="61"/>
        <item m="1" x="53"/>
        <item m="1" x="45"/>
        <item m="1" x="37"/>
        <item m="1" x="60"/>
        <item m="1" x="52"/>
        <item m="1" x="44"/>
        <item m="1" x="36"/>
        <item m="1" x="59"/>
        <item m="1" x="51"/>
        <item m="1" x="43"/>
        <item m="1" x="35"/>
        <item m="1" x="58"/>
        <item m="1" x="50"/>
        <item m="1" x="42"/>
        <item m="1" x="34"/>
        <item m="1" x="57"/>
        <item m="1" x="49"/>
        <item m="1" x="41"/>
        <item m="1" x="33"/>
        <item m="1" x="56"/>
        <item m="1" x="48"/>
        <item m="1" x="40"/>
        <item m="1" x="32"/>
        <item m="1" x="55"/>
        <item m="1" x="47"/>
        <item m="1" x="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compact="0" outline="0" subtotalTop="0" showAll="0" includeNewItemsInFilter="1"/>
  </pivotFields>
  <rowFields count="1">
    <field x="2"/>
  </rowFields>
  <rowItems count="33">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t="grand">
      <x/>
    </i>
  </rowItems>
  <colFields count="1">
    <field x="0"/>
  </colFields>
  <colItems count="1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65"/>
    </i>
    <i t="grand">
      <x/>
    </i>
  </colItems>
  <dataFields count="1">
    <dataField name="Suma de ESTACION_TIPO" fld="3" baseField="2"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Tabla dinámica1" cacheId="0" dataOnRows="1" applyNumberFormats="0" applyBorderFormats="0" applyFontFormats="0" applyPatternFormats="0" applyAlignmentFormats="0" applyWidthHeightFormats="1" dataCaption="Datos" updatedVersion="4" minRefreshableVersion="3" showMemberPropertyTips="0" useAutoFormatting="1" itemPrintTitles="1" createdVersion="3" indent="0" compact="0" compactData="0" gridDropZones="1">
  <location ref="G2:V36" firstHeaderRow="1" firstDataRow="2" firstDataCol="1"/>
  <pivotFields count="4">
    <pivotField compact="0" outline="0" subtotalTop="0" showAll="0" includeNewItemsInFilter="1"/>
    <pivotField axis="axisCol" compact="0" outline="0" subtotalTop="0" showAll="0" includeNewItemsInFilter="1">
      <items count="15">
        <item x="4"/>
        <item x="7"/>
        <item n="Exportacion Argentina Excedentes de Vertimiento Salto Grande" x="3"/>
        <item n="Exportación Argentina (Vieja, no sirve)" x="8"/>
        <item x="5"/>
        <item x="6"/>
        <item x="13"/>
        <item x="2"/>
        <item x="0"/>
        <item x="1"/>
        <item x="9"/>
        <item x="11"/>
        <item x="12"/>
        <item x="10"/>
        <item t="default"/>
      </items>
    </pivotField>
    <pivotField axis="axisRow" compact="0" outline="0" subtotalTop="0" showAll="0" includeNewItemsInFilter="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compact="0" outline="0" subtotalTop="0" showAll="0" includeNewItemsInFilter="1"/>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1"/>
  </colFields>
  <colItems count="15">
    <i>
      <x/>
    </i>
    <i>
      <x v="1"/>
    </i>
    <i>
      <x v="2"/>
    </i>
    <i>
      <x v="3"/>
    </i>
    <i>
      <x v="4"/>
    </i>
    <i>
      <x v="5"/>
    </i>
    <i>
      <x v="6"/>
    </i>
    <i>
      <x v="7"/>
    </i>
    <i>
      <x v="8"/>
    </i>
    <i>
      <x v="9"/>
    </i>
    <i>
      <x v="10"/>
    </i>
    <i>
      <x v="11"/>
    </i>
    <i>
      <x v="12"/>
    </i>
    <i>
      <x v="13"/>
    </i>
    <i t="grand">
      <x/>
    </i>
  </colItems>
  <dataFields count="1">
    <dataField name="Suma de ESTACION_TIPO" fld="3" baseField="2" baseItem="0"/>
  </dataFields>
  <pivotTableStyleInfo showRowHeaders="1" showColHeaders="1" showRowStripes="0" showColStripes="0" showLastColumn="1"/>
</pivotTableDefinition>
</file>

<file path=xl/tables/table1.xml><?xml version="1.0" encoding="utf-8"?>
<table xmlns="http://schemas.openxmlformats.org/spreadsheetml/2006/main" id="1" name="Tabla1" displayName="Tabla1" ref="A1:H127" totalsRowShown="0">
  <autoFilter ref="A1:H127"/>
  <tableColumns count="8">
    <tableColumn id="1" name="OBJETO_COD"/>
    <tableColumn id="2" name="OBJETO_DESC"/>
    <tableColumn id="3" name="ESTACION_COD"/>
    <tableColumn id="4" name="ESTACION_TIPO"/>
    <tableColumn id="5" name="FECHA" dataDxfId="4"/>
    <tableColumn id="6" name="ENERGIA"/>
    <tableColumn id="7" name="E / S"/>
    <tableColumn id="8" name="URU / ARG"/>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espanol.weather.com/weather/almanac-Montevideo-UYXX0006"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image" Target="../media/image6.emf"/><Relationship Id="rId26" Type="http://schemas.openxmlformats.org/officeDocument/2006/relationships/control" Target="../activeX/activeX20.xml"/><Relationship Id="rId39" Type="http://schemas.openxmlformats.org/officeDocument/2006/relationships/control" Target="../activeX/activeX33.x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55" Type="http://schemas.openxmlformats.org/officeDocument/2006/relationships/control" Target="../activeX/activeX49.xml"/><Relationship Id="rId63" Type="http://schemas.openxmlformats.org/officeDocument/2006/relationships/control" Target="../activeX/activeX57.xml"/><Relationship Id="rId7" Type="http://schemas.openxmlformats.org/officeDocument/2006/relationships/image" Target="../media/image5.emf"/><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54" Type="http://schemas.openxmlformats.org/officeDocument/2006/relationships/control" Target="../activeX/activeX48.xml"/><Relationship Id="rId62" Type="http://schemas.openxmlformats.org/officeDocument/2006/relationships/control" Target="../activeX/activeX56.xml"/><Relationship Id="rId1" Type="http://schemas.openxmlformats.org/officeDocument/2006/relationships/printerSettings" Target="../printerSettings/printerSettings6.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3" Type="http://schemas.openxmlformats.org/officeDocument/2006/relationships/control" Target="../activeX/activeX47.xml"/><Relationship Id="rId58" Type="http://schemas.openxmlformats.org/officeDocument/2006/relationships/control" Target="../activeX/activeX52.xml"/><Relationship Id="rId5" Type="http://schemas.openxmlformats.org/officeDocument/2006/relationships/image" Target="../media/image4.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57" Type="http://schemas.openxmlformats.org/officeDocument/2006/relationships/control" Target="../activeX/activeX51.xml"/><Relationship Id="rId61" Type="http://schemas.openxmlformats.org/officeDocument/2006/relationships/control" Target="../activeX/activeX55.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control" Target="../activeX/activeX46.xml"/><Relationship Id="rId60" Type="http://schemas.openxmlformats.org/officeDocument/2006/relationships/control" Target="../activeX/activeX54.xml"/><Relationship Id="rId65" Type="http://schemas.openxmlformats.org/officeDocument/2006/relationships/comments" Target="../comments3.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56" Type="http://schemas.openxmlformats.org/officeDocument/2006/relationships/control" Target="../activeX/activeX50.xml"/><Relationship Id="rId64" Type="http://schemas.openxmlformats.org/officeDocument/2006/relationships/control" Target="../activeX/activeX58.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3.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59" Type="http://schemas.openxmlformats.org/officeDocument/2006/relationships/control" Target="../activeX/activeX5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15306"/>
  <sheetViews>
    <sheetView zoomScale="85" zoomScaleNormal="85" workbookViewId="0">
      <selection activeCell="A2" sqref="A2:D4880"/>
    </sheetView>
  </sheetViews>
  <sheetFormatPr baseColWidth="10" defaultRowHeight="12.75" x14ac:dyDescent="0.2"/>
  <cols>
    <col min="1" max="1" width="18.28515625" style="577" customWidth="1"/>
    <col min="2" max="2" width="30.140625" style="577" customWidth="1"/>
    <col min="3" max="16384" width="11.42578125" style="577"/>
  </cols>
  <sheetData>
    <row r="1" spans="1:23" ht="15" x14ac:dyDescent="0.25">
      <c r="A1" s="579" t="s">
        <v>262</v>
      </c>
      <c r="B1" s="579" t="s">
        <v>263</v>
      </c>
      <c r="C1" s="579" t="s">
        <v>264</v>
      </c>
      <c r="D1" s="579" t="s">
        <v>265</v>
      </c>
      <c r="F1" s="624" t="s">
        <v>1045</v>
      </c>
      <c r="G1" s="624"/>
      <c r="H1" s="624"/>
      <c r="I1" s="624"/>
      <c r="J1" s="624"/>
      <c r="K1" s="576"/>
      <c r="L1" s="576"/>
      <c r="M1" s="576"/>
      <c r="N1" s="576"/>
      <c r="O1" s="576"/>
      <c r="P1" s="576"/>
      <c r="Q1" s="576"/>
      <c r="R1" s="576"/>
      <c r="S1" s="576"/>
      <c r="T1" s="576"/>
      <c r="U1" s="576"/>
      <c r="V1" s="576"/>
      <c r="W1" s="576"/>
    </row>
    <row r="2" spans="1:23" ht="15" x14ac:dyDescent="0.25">
      <c r="A2" s="604" t="s">
        <v>93</v>
      </c>
      <c r="B2" s="604" t="s">
        <v>435</v>
      </c>
      <c r="C2" s="605">
        <v>41913</v>
      </c>
      <c r="D2" s="604">
        <v>0</v>
      </c>
      <c r="G2" s="580" t="s">
        <v>1044</v>
      </c>
    </row>
    <row r="3" spans="1:23" ht="15" x14ac:dyDescent="0.25">
      <c r="A3" s="604" t="s">
        <v>94</v>
      </c>
      <c r="B3" s="604" t="s">
        <v>436</v>
      </c>
      <c r="C3" s="605">
        <v>41913</v>
      </c>
      <c r="D3" s="604">
        <v>1938.2483999999999</v>
      </c>
    </row>
    <row r="4" spans="1:23" ht="15" x14ac:dyDescent="0.25">
      <c r="A4" s="604" t="s">
        <v>113</v>
      </c>
      <c r="B4" s="604" t="s">
        <v>437</v>
      </c>
      <c r="C4" s="605">
        <v>41913</v>
      </c>
      <c r="D4" s="604">
        <v>0</v>
      </c>
      <c r="G4" s="580"/>
    </row>
    <row r="5" spans="1:23" ht="15" x14ac:dyDescent="0.25">
      <c r="A5" s="604" t="s">
        <v>114</v>
      </c>
      <c r="B5" s="604" t="s">
        <v>438</v>
      </c>
      <c r="C5" s="605">
        <v>41913</v>
      </c>
      <c r="D5" s="604">
        <v>1063.2273</v>
      </c>
    </row>
    <row r="6" spans="1:23" ht="15" x14ac:dyDescent="0.25">
      <c r="A6" s="604" t="s">
        <v>123</v>
      </c>
      <c r="B6" s="604" t="s">
        <v>439</v>
      </c>
      <c r="C6" s="605">
        <v>41913</v>
      </c>
      <c r="D6" s="604">
        <v>0</v>
      </c>
    </row>
    <row r="7" spans="1:23" ht="15" x14ac:dyDescent="0.25">
      <c r="A7" s="604" t="s">
        <v>124</v>
      </c>
      <c r="B7" s="604" t="s">
        <v>440</v>
      </c>
      <c r="C7" s="605">
        <v>41913</v>
      </c>
      <c r="D7" s="604">
        <v>15899.729300000001</v>
      </c>
    </row>
    <row r="8" spans="1:23" ht="15" x14ac:dyDescent="0.25">
      <c r="A8" s="604" t="s">
        <v>91</v>
      </c>
      <c r="B8" s="604" t="s">
        <v>441</v>
      </c>
      <c r="C8" s="605">
        <v>41913</v>
      </c>
      <c r="D8" s="604">
        <v>0</v>
      </c>
    </row>
    <row r="9" spans="1:23" ht="15" x14ac:dyDescent="0.25">
      <c r="A9" s="604" t="s">
        <v>92</v>
      </c>
      <c r="B9" s="604" t="s">
        <v>442</v>
      </c>
      <c r="C9" s="605">
        <v>41913</v>
      </c>
      <c r="D9" s="604">
        <v>19669.625</v>
      </c>
    </row>
    <row r="10" spans="1:23" ht="15" x14ac:dyDescent="0.25">
      <c r="A10" s="604" t="s">
        <v>121</v>
      </c>
      <c r="B10" s="604" t="s">
        <v>443</v>
      </c>
      <c r="C10" s="605">
        <v>41913</v>
      </c>
      <c r="D10" s="604">
        <v>14400.6023</v>
      </c>
    </row>
    <row r="11" spans="1:23" ht="15" x14ac:dyDescent="0.25">
      <c r="A11" s="604" t="s">
        <v>122</v>
      </c>
      <c r="B11" s="604" t="s">
        <v>444</v>
      </c>
      <c r="C11" s="605">
        <v>41913</v>
      </c>
      <c r="D11" s="604">
        <v>0</v>
      </c>
    </row>
    <row r="12" spans="1:23" ht="15" x14ac:dyDescent="0.25">
      <c r="A12" s="604" t="s">
        <v>51</v>
      </c>
      <c r="B12" s="604" t="s">
        <v>302</v>
      </c>
      <c r="C12" s="605">
        <v>41913</v>
      </c>
      <c r="D12" s="604">
        <v>0</v>
      </c>
    </row>
    <row r="13" spans="1:23" ht="15" x14ac:dyDescent="0.25">
      <c r="A13" s="604" t="s">
        <v>52</v>
      </c>
      <c r="B13" s="604" t="s">
        <v>304</v>
      </c>
      <c r="C13" s="605">
        <v>41913</v>
      </c>
      <c r="D13" s="604">
        <v>2620.9692</v>
      </c>
    </row>
    <row r="14" spans="1:23" ht="15" x14ac:dyDescent="0.25">
      <c r="A14" s="604" t="s">
        <v>53</v>
      </c>
      <c r="B14" s="604" t="s">
        <v>305</v>
      </c>
      <c r="C14" s="605">
        <v>41913</v>
      </c>
      <c r="D14" s="604">
        <v>0</v>
      </c>
    </row>
    <row r="15" spans="1:23" ht="15" x14ac:dyDescent="0.25">
      <c r="A15" s="604" t="s">
        <v>54</v>
      </c>
      <c r="B15" s="604" t="s">
        <v>306</v>
      </c>
      <c r="C15" s="605">
        <v>41913</v>
      </c>
      <c r="D15" s="604">
        <v>2619.4499999999998</v>
      </c>
    </row>
    <row r="16" spans="1:23" ht="15" x14ac:dyDescent="0.25">
      <c r="A16" s="604" t="s">
        <v>55</v>
      </c>
      <c r="B16" s="604" t="s">
        <v>307</v>
      </c>
      <c r="C16" s="605">
        <v>41913</v>
      </c>
      <c r="D16" s="604">
        <v>0</v>
      </c>
    </row>
    <row r="17" spans="1:4" ht="15" x14ac:dyDescent="0.25">
      <c r="A17" s="604" t="s">
        <v>56</v>
      </c>
      <c r="B17" s="604" t="s">
        <v>308</v>
      </c>
      <c r="C17" s="605">
        <v>41913</v>
      </c>
      <c r="D17" s="604">
        <v>2637.6183000000001</v>
      </c>
    </row>
    <row r="18" spans="1:4" ht="15" x14ac:dyDescent="0.25">
      <c r="A18" s="604" t="s">
        <v>89</v>
      </c>
      <c r="B18" s="604" t="s">
        <v>309</v>
      </c>
      <c r="C18" s="605">
        <v>41913</v>
      </c>
      <c r="D18" s="604">
        <v>0</v>
      </c>
    </row>
    <row r="19" spans="1:4" ht="15" x14ac:dyDescent="0.25">
      <c r="A19" s="604" t="s">
        <v>90</v>
      </c>
      <c r="B19" s="604" t="s">
        <v>311</v>
      </c>
      <c r="C19" s="605">
        <v>41913</v>
      </c>
      <c r="D19" s="604">
        <v>1778.1647</v>
      </c>
    </row>
    <row r="20" spans="1:4" ht="15" x14ac:dyDescent="0.25">
      <c r="A20" s="604" t="s">
        <v>87</v>
      </c>
      <c r="B20" s="604" t="s">
        <v>298</v>
      </c>
      <c r="C20" s="605">
        <v>41913</v>
      </c>
      <c r="D20" s="604">
        <v>0</v>
      </c>
    </row>
    <row r="21" spans="1:4" ht="15" x14ac:dyDescent="0.25">
      <c r="A21" s="604" t="s">
        <v>88</v>
      </c>
      <c r="B21" s="604" t="s">
        <v>301</v>
      </c>
      <c r="C21" s="605">
        <v>41913</v>
      </c>
      <c r="D21" s="604">
        <v>1735.2192</v>
      </c>
    </row>
    <row r="22" spans="1:4" ht="15" x14ac:dyDescent="0.25">
      <c r="A22" s="604" t="s">
        <v>85</v>
      </c>
      <c r="B22" s="604" t="s">
        <v>312</v>
      </c>
      <c r="C22" s="605">
        <v>41913</v>
      </c>
      <c r="D22" s="604">
        <v>12728.75</v>
      </c>
    </row>
    <row r="23" spans="1:4" ht="15" x14ac:dyDescent="0.25">
      <c r="A23" s="604" t="s">
        <v>86</v>
      </c>
      <c r="B23" s="604" t="s">
        <v>313</v>
      </c>
      <c r="C23" s="605">
        <v>41913</v>
      </c>
      <c r="D23" s="604">
        <v>0</v>
      </c>
    </row>
    <row r="24" spans="1:4" ht="15" x14ac:dyDescent="0.25">
      <c r="A24" s="604" t="s">
        <v>83</v>
      </c>
      <c r="B24" s="604" t="s">
        <v>312</v>
      </c>
      <c r="C24" s="605">
        <v>41913</v>
      </c>
      <c r="D24" s="604">
        <v>0</v>
      </c>
    </row>
    <row r="25" spans="1:4" ht="15" x14ac:dyDescent="0.25">
      <c r="A25" s="604" t="s">
        <v>84</v>
      </c>
      <c r="B25" s="604" t="s">
        <v>313</v>
      </c>
      <c r="C25" s="605">
        <v>41913</v>
      </c>
      <c r="D25" s="604">
        <v>14623.625</v>
      </c>
    </row>
    <row r="26" spans="1:4" ht="15" x14ac:dyDescent="0.25">
      <c r="A26" s="604" t="s">
        <v>73</v>
      </c>
      <c r="B26" s="604" t="s">
        <v>314</v>
      </c>
      <c r="C26" s="605">
        <v>41913</v>
      </c>
      <c r="D26" s="604">
        <v>8.2500000000000004E-2</v>
      </c>
    </row>
    <row r="27" spans="1:4" ht="15" x14ac:dyDescent="0.25">
      <c r="A27" s="604" t="s">
        <v>74</v>
      </c>
      <c r="B27" s="604" t="s">
        <v>316</v>
      </c>
      <c r="C27" s="605">
        <v>41913</v>
      </c>
      <c r="D27" s="604">
        <v>328.03500000000003</v>
      </c>
    </row>
    <row r="28" spans="1:4" ht="15" x14ac:dyDescent="0.25">
      <c r="A28" s="604" t="s">
        <v>75</v>
      </c>
      <c r="B28" s="604" t="s">
        <v>317</v>
      </c>
      <c r="C28" s="605">
        <v>41913</v>
      </c>
      <c r="D28" s="604">
        <v>0</v>
      </c>
    </row>
    <row r="29" spans="1:4" ht="15" x14ac:dyDescent="0.25">
      <c r="A29" s="604" t="s">
        <v>76</v>
      </c>
      <c r="B29" s="604" t="s">
        <v>318</v>
      </c>
      <c r="C29" s="605">
        <v>41913</v>
      </c>
      <c r="D29" s="604">
        <v>3781.25</v>
      </c>
    </row>
    <row r="30" spans="1:4" ht="15" x14ac:dyDescent="0.25">
      <c r="A30" s="604" t="s">
        <v>77</v>
      </c>
      <c r="B30" s="604" t="s">
        <v>317</v>
      </c>
      <c r="C30" s="605">
        <v>41913</v>
      </c>
      <c r="D30" s="604">
        <v>0</v>
      </c>
    </row>
    <row r="31" spans="1:4" ht="15" x14ac:dyDescent="0.25">
      <c r="A31" s="604" t="s">
        <v>78</v>
      </c>
      <c r="B31" s="604" t="s">
        <v>318</v>
      </c>
      <c r="C31" s="605">
        <v>41913</v>
      </c>
      <c r="D31" s="604">
        <v>3604.8125</v>
      </c>
    </row>
    <row r="32" spans="1:4" ht="15" x14ac:dyDescent="0.25">
      <c r="A32" s="604" t="s">
        <v>79</v>
      </c>
      <c r="B32" s="604" t="s">
        <v>314</v>
      </c>
      <c r="C32" s="605">
        <v>41913</v>
      </c>
      <c r="D32" s="604">
        <v>0</v>
      </c>
    </row>
    <row r="33" spans="1:4" ht="15" x14ac:dyDescent="0.25">
      <c r="A33" s="604" t="s">
        <v>80</v>
      </c>
      <c r="B33" s="604" t="s">
        <v>316</v>
      </c>
      <c r="C33" s="605">
        <v>41913</v>
      </c>
      <c r="D33" s="604">
        <v>791.95500000000004</v>
      </c>
    </row>
    <row r="34" spans="1:4" ht="15" x14ac:dyDescent="0.25">
      <c r="A34" s="604" t="s">
        <v>867</v>
      </c>
      <c r="B34" s="604" t="s">
        <v>997</v>
      </c>
      <c r="C34" s="605">
        <v>41913</v>
      </c>
      <c r="D34" s="604">
        <v>5.1999999999999998E-2</v>
      </c>
    </row>
    <row r="35" spans="1:4" ht="15" x14ac:dyDescent="0.25">
      <c r="A35" s="604" t="s">
        <v>868</v>
      </c>
      <c r="B35" s="604" t="s">
        <v>998</v>
      </c>
      <c r="C35" s="605">
        <v>41913</v>
      </c>
      <c r="D35" s="604">
        <v>3.069</v>
      </c>
    </row>
    <row r="36" spans="1:4" ht="15" x14ac:dyDescent="0.25">
      <c r="A36" s="604" t="s">
        <v>109</v>
      </c>
      <c r="B36" s="604" t="s">
        <v>445</v>
      </c>
      <c r="C36" s="605">
        <v>41913</v>
      </c>
      <c r="D36" s="604">
        <v>2.64E-2</v>
      </c>
    </row>
    <row r="37" spans="1:4" ht="15" x14ac:dyDescent="0.25">
      <c r="A37" s="604" t="s">
        <v>110</v>
      </c>
      <c r="B37" s="604" t="s">
        <v>446</v>
      </c>
      <c r="C37" s="605">
        <v>41913</v>
      </c>
      <c r="D37" s="604">
        <v>303.23759999999999</v>
      </c>
    </row>
    <row r="38" spans="1:4" ht="15" x14ac:dyDescent="0.25">
      <c r="A38" s="604" t="s">
        <v>65</v>
      </c>
      <c r="B38" s="604" t="s">
        <v>321</v>
      </c>
      <c r="C38" s="605">
        <v>41913</v>
      </c>
      <c r="D38" s="604">
        <v>0</v>
      </c>
    </row>
    <row r="39" spans="1:4" ht="15" x14ac:dyDescent="0.25">
      <c r="A39" s="604" t="s">
        <v>66</v>
      </c>
      <c r="B39" s="604" t="s">
        <v>323</v>
      </c>
      <c r="C39" s="605">
        <v>41913</v>
      </c>
      <c r="D39" s="604">
        <v>601.63969999999995</v>
      </c>
    </row>
    <row r="40" spans="1:4" ht="15" x14ac:dyDescent="0.25">
      <c r="A40" s="604" t="s">
        <v>67</v>
      </c>
      <c r="B40" s="604" t="s">
        <v>324</v>
      </c>
      <c r="C40" s="605">
        <v>41913</v>
      </c>
      <c r="D40" s="604">
        <v>0</v>
      </c>
    </row>
    <row r="41" spans="1:4" ht="15" x14ac:dyDescent="0.25">
      <c r="A41" s="604" t="s">
        <v>68</v>
      </c>
      <c r="B41" s="604" t="s">
        <v>325</v>
      </c>
      <c r="C41" s="605">
        <v>41913</v>
      </c>
      <c r="D41" s="604">
        <v>820.1277</v>
      </c>
    </row>
    <row r="42" spans="1:4" ht="15" x14ac:dyDescent="0.25">
      <c r="A42" s="604" t="s">
        <v>69</v>
      </c>
      <c r="B42" s="604" t="s">
        <v>326</v>
      </c>
      <c r="C42" s="605">
        <v>41913</v>
      </c>
      <c r="D42" s="604">
        <v>0</v>
      </c>
    </row>
    <row r="43" spans="1:4" ht="15" x14ac:dyDescent="0.25">
      <c r="A43" s="604" t="s">
        <v>70</v>
      </c>
      <c r="B43" s="604" t="s">
        <v>327</v>
      </c>
      <c r="C43" s="605">
        <v>41913</v>
      </c>
      <c r="D43" s="604">
        <v>814.85180000000003</v>
      </c>
    </row>
    <row r="44" spans="1:4" ht="15" x14ac:dyDescent="0.25">
      <c r="A44" s="604" t="s">
        <v>43</v>
      </c>
      <c r="B44" s="604" t="s">
        <v>328</v>
      </c>
      <c r="C44" s="605">
        <v>41913</v>
      </c>
      <c r="D44" s="604">
        <v>0</v>
      </c>
    </row>
    <row r="45" spans="1:4" ht="15" x14ac:dyDescent="0.25">
      <c r="A45" s="604" t="s">
        <v>44</v>
      </c>
      <c r="B45" s="604" t="s">
        <v>330</v>
      </c>
      <c r="C45" s="605">
        <v>41913</v>
      </c>
      <c r="D45" s="604">
        <v>0</v>
      </c>
    </row>
    <row r="46" spans="1:4" ht="15" x14ac:dyDescent="0.25">
      <c r="A46" s="604" t="s">
        <v>45</v>
      </c>
      <c r="B46" s="604" t="s">
        <v>331</v>
      </c>
      <c r="C46" s="605">
        <v>41913</v>
      </c>
      <c r="D46" s="604">
        <v>0</v>
      </c>
    </row>
    <row r="47" spans="1:4" ht="15" x14ac:dyDescent="0.25">
      <c r="A47" s="604" t="s">
        <v>46</v>
      </c>
      <c r="B47" s="604" t="s">
        <v>332</v>
      </c>
      <c r="C47" s="605">
        <v>41913</v>
      </c>
      <c r="D47" s="604">
        <v>0</v>
      </c>
    </row>
    <row r="48" spans="1:4" ht="15" x14ac:dyDescent="0.25">
      <c r="A48" s="604" t="s">
        <v>173</v>
      </c>
      <c r="B48" s="604" t="s">
        <v>333</v>
      </c>
      <c r="C48" s="605">
        <v>41913</v>
      </c>
      <c r="D48" s="604">
        <v>0.23549999999999999</v>
      </c>
    </row>
    <row r="49" spans="1:4" ht="15" x14ac:dyDescent="0.25">
      <c r="A49" s="604" t="s">
        <v>174</v>
      </c>
      <c r="B49" s="604" t="s">
        <v>334</v>
      </c>
      <c r="C49" s="605">
        <v>41913</v>
      </c>
      <c r="D49" s="604">
        <v>0</v>
      </c>
    </row>
    <row r="50" spans="1:4" ht="15" x14ac:dyDescent="0.25">
      <c r="A50" s="604" t="s">
        <v>39</v>
      </c>
      <c r="B50" s="604" t="s">
        <v>335</v>
      </c>
      <c r="C50" s="605">
        <v>41913</v>
      </c>
      <c r="D50" s="604">
        <v>0</v>
      </c>
    </row>
    <row r="51" spans="1:4" ht="15" x14ac:dyDescent="0.25">
      <c r="A51" s="604" t="s">
        <v>40</v>
      </c>
      <c r="B51" s="604" t="s">
        <v>336</v>
      </c>
      <c r="C51" s="605">
        <v>41913</v>
      </c>
      <c r="D51" s="604">
        <v>0</v>
      </c>
    </row>
    <row r="52" spans="1:4" ht="15" x14ac:dyDescent="0.25">
      <c r="A52" s="604" t="s">
        <v>41</v>
      </c>
      <c r="B52" s="604" t="s">
        <v>337</v>
      </c>
      <c r="C52" s="605">
        <v>41913</v>
      </c>
      <c r="D52" s="604">
        <v>3.7755000000000001</v>
      </c>
    </row>
    <row r="53" spans="1:4" ht="15" x14ac:dyDescent="0.25">
      <c r="A53" s="604" t="s">
        <v>42</v>
      </c>
      <c r="B53" s="604" t="s">
        <v>338</v>
      </c>
      <c r="C53" s="605">
        <v>41913</v>
      </c>
      <c r="D53" s="604">
        <v>0</v>
      </c>
    </row>
    <row r="54" spans="1:4" ht="15" x14ac:dyDescent="0.25">
      <c r="A54" s="604" t="s">
        <v>57</v>
      </c>
      <c r="B54" s="604" t="s">
        <v>321</v>
      </c>
      <c r="C54" s="605">
        <v>41913</v>
      </c>
      <c r="D54" s="604">
        <v>0</v>
      </c>
    </row>
    <row r="55" spans="1:4" ht="15" x14ac:dyDescent="0.25">
      <c r="A55" s="604" t="s">
        <v>58</v>
      </c>
      <c r="B55" s="604" t="s">
        <v>323</v>
      </c>
      <c r="C55" s="605">
        <v>41913</v>
      </c>
      <c r="D55" s="604">
        <v>845.20799999999997</v>
      </c>
    </row>
    <row r="56" spans="1:4" ht="15" x14ac:dyDescent="0.25">
      <c r="A56" s="604" t="s">
        <v>59</v>
      </c>
      <c r="B56" s="604" t="s">
        <v>324</v>
      </c>
      <c r="C56" s="605">
        <v>41913</v>
      </c>
      <c r="D56" s="604">
        <v>0</v>
      </c>
    </row>
    <row r="57" spans="1:4" ht="15" x14ac:dyDescent="0.25">
      <c r="A57" s="604" t="s">
        <v>60</v>
      </c>
      <c r="B57" s="604" t="s">
        <v>325</v>
      </c>
      <c r="C57" s="605">
        <v>41913</v>
      </c>
      <c r="D57" s="604">
        <v>835.83960000000002</v>
      </c>
    </row>
    <row r="58" spans="1:4" ht="15" x14ac:dyDescent="0.25">
      <c r="A58" s="604" t="s">
        <v>61</v>
      </c>
      <c r="B58" s="604" t="s">
        <v>326</v>
      </c>
      <c r="C58" s="605">
        <v>41913</v>
      </c>
      <c r="D58" s="604">
        <v>0</v>
      </c>
    </row>
    <row r="59" spans="1:4" ht="15" x14ac:dyDescent="0.25">
      <c r="A59" s="604" t="s">
        <v>62</v>
      </c>
      <c r="B59" s="604" t="s">
        <v>327</v>
      </c>
      <c r="C59" s="605">
        <v>41913</v>
      </c>
      <c r="D59" s="604">
        <v>829.08960000000002</v>
      </c>
    </row>
    <row r="60" spans="1:4" ht="15" x14ac:dyDescent="0.25">
      <c r="A60" s="604" t="s">
        <v>63</v>
      </c>
      <c r="B60" s="604" t="s">
        <v>340</v>
      </c>
      <c r="C60" s="605">
        <v>41913</v>
      </c>
      <c r="D60" s="604">
        <v>0</v>
      </c>
    </row>
    <row r="61" spans="1:4" ht="15" x14ac:dyDescent="0.25">
      <c r="A61" s="604" t="s">
        <v>64</v>
      </c>
      <c r="B61" s="604" t="s">
        <v>341</v>
      </c>
      <c r="C61" s="605">
        <v>41913</v>
      </c>
      <c r="D61" s="604">
        <v>827.71199999999999</v>
      </c>
    </row>
    <row r="62" spans="1:4" ht="15" x14ac:dyDescent="0.25">
      <c r="A62" s="604" t="s">
        <v>47</v>
      </c>
      <c r="B62" s="604" t="s">
        <v>342</v>
      </c>
      <c r="C62" s="605">
        <v>41913</v>
      </c>
      <c r="D62" s="604">
        <v>0</v>
      </c>
    </row>
    <row r="63" spans="1:4" ht="15" x14ac:dyDescent="0.25">
      <c r="A63" s="604" t="s">
        <v>48</v>
      </c>
      <c r="B63" s="604" t="s">
        <v>343</v>
      </c>
      <c r="C63" s="605">
        <v>41913</v>
      </c>
      <c r="D63" s="604">
        <v>0</v>
      </c>
    </row>
    <row r="64" spans="1:4" ht="15" x14ac:dyDescent="0.25">
      <c r="A64" s="604" t="s">
        <v>49</v>
      </c>
      <c r="B64" s="604" t="s">
        <v>344</v>
      </c>
      <c r="C64" s="605">
        <v>41913</v>
      </c>
      <c r="D64" s="604">
        <v>40.661999999999999</v>
      </c>
    </row>
    <row r="65" spans="1:4" ht="15" x14ac:dyDescent="0.25">
      <c r="A65" s="604" t="s">
        <v>50</v>
      </c>
      <c r="B65" s="604" t="s">
        <v>345</v>
      </c>
      <c r="C65" s="605">
        <v>41913</v>
      </c>
      <c r="D65" s="604">
        <v>0</v>
      </c>
    </row>
    <row r="66" spans="1:4" ht="15" x14ac:dyDescent="0.25">
      <c r="A66" s="604" t="s">
        <v>861</v>
      </c>
      <c r="B66" s="604" t="s">
        <v>999</v>
      </c>
      <c r="C66" s="605">
        <v>41913</v>
      </c>
      <c r="D66" s="604">
        <v>2.1890000000000001</v>
      </c>
    </row>
    <row r="67" spans="1:4" ht="15" x14ac:dyDescent="0.25">
      <c r="A67" s="604" t="s">
        <v>862</v>
      </c>
      <c r="B67" s="604" t="s">
        <v>1000</v>
      </c>
      <c r="C67" s="605">
        <v>41913</v>
      </c>
      <c r="D67" s="604">
        <v>0</v>
      </c>
    </row>
    <row r="68" spans="1:4" ht="15" x14ac:dyDescent="0.25">
      <c r="A68" s="604" t="s">
        <v>982</v>
      </c>
      <c r="B68" s="604" t="s">
        <v>1001</v>
      </c>
      <c r="C68" s="605">
        <v>41913</v>
      </c>
      <c r="D68" s="604">
        <v>0</v>
      </c>
    </row>
    <row r="69" spans="1:4" ht="15" x14ac:dyDescent="0.25">
      <c r="A69" s="604" t="s">
        <v>983</v>
      </c>
      <c r="B69" s="604" t="s">
        <v>1002</v>
      </c>
      <c r="C69" s="605">
        <v>41913</v>
      </c>
      <c r="D69" s="604">
        <v>352.93</v>
      </c>
    </row>
    <row r="70" spans="1:4" ht="15" x14ac:dyDescent="0.25">
      <c r="A70" s="604" t="s">
        <v>1039</v>
      </c>
      <c r="B70" s="604" t="s">
        <v>1001</v>
      </c>
      <c r="C70" s="605">
        <v>41913</v>
      </c>
      <c r="D70" s="604">
        <v>0</v>
      </c>
    </row>
    <row r="71" spans="1:4" ht="15" x14ac:dyDescent="0.25">
      <c r="A71" s="604" t="s">
        <v>1040</v>
      </c>
      <c r="B71" s="604" t="s">
        <v>1002</v>
      </c>
      <c r="C71" s="605">
        <v>41913</v>
      </c>
      <c r="D71" s="604">
        <v>948.3</v>
      </c>
    </row>
    <row r="72" spans="1:4" ht="15" x14ac:dyDescent="0.25">
      <c r="A72" s="604" t="s">
        <v>989</v>
      </c>
      <c r="B72" s="604" t="s">
        <v>1001</v>
      </c>
      <c r="C72" s="605">
        <v>41913</v>
      </c>
      <c r="D72" s="604">
        <v>0</v>
      </c>
    </row>
    <row r="73" spans="1:4" ht="15" x14ac:dyDescent="0.25">
      <c r="A73" s="604" t="s">
        <v>990</v>
      </c>
      <c r="B73" s="604" t="s">
        <v>1002</v>
      </c>
      <c r="C73" s="605">
        <v>41913</v>
      </c>
      <c r="D73" s="604">
        <v>508.5</v>
      </c>
    </row>
    <row r="74" spans="1:4" ht="15" x14ac:dyDescent="0.25">
      <c r="A74" s="604" t="s">
        <v>71</v>
      </c>
      <c r="B74" s="604" t="s">
        <v>346</v>
      </c>
      <c r="C74" s="605">
        <v>41913</v>
      </c>
      <c r="D74" s="604">
        <v>0</v>
      </c>
    </row>
    <row r="75" spans="1:4" ht="15" x14ac:dyDescent="0.25">
      <c r="A75" s="604" t="s">
        <v>72</v>
      </c>
      <c r="B75" s="604" t="s">
        <v>349</v>
      </c>
      <c r="C75" s="605">
        <v>41913</v>
      </c>
      <c r="D75" s="604">
        <v>0</v>
      </c>
    </row>
    <row r="76" spans="1:4" ht="15" x14ac:dyDescent="0.25">
      <c r="A76" s="604" t="s">
        <v>750</v>
      </c>
      <c r="B76" s="604" t="s">
        <v>751</v>
      </c>
      <c r="C76" s="605">
        <v>41913</v>
      </c>
      <c r="D76" s="604">
        <v>0.73499999999999999</v>
      </c>
    </row>
    <row r="77" spans="1:4" ht="15" x14ac:dyDescent="0.25">
      <c r="A77" s="604" t="s">
        <v>753</v>
      </c>
      <c r="B77" s="604" t="s">
        <v>754</v>
      </c>
      <c r="C77" s="605">
        <v>41913</v>
      </c>
      <c r="D77" s="604">
        <v>0</v>
      </c>
    </row>
    <row r="78" spans="1:4" ht="15" x14ac:dyDescent="0.25">
      <c r="A78" s="604" t="s">
        <v>755</v>
      </c>
      <c r="B78" s="604" t="s">
        <v>756</v>
      </c>
      <c r="C78" s="605">
        <v>41913</v>
      </c>
      <c r="D78" s="604">
        <v>7.4999999999999997E-2</v>
      </c>
    </row>
    <row r="79" spans="1:4" ht="15" x14ac:dyDescent="0.25">
      <c r="A79" s="604" t="s">
        <v>757</v>
      </c>
      <c r="B79" s="604" t="s">
        <v>758</v>
      </c>
      <c r="C79" s="605">
        <v>41913</v>
      </c>
      <c r="D79" s="604">
        <v>0</v>
      </c>
    </row>
    <row r="80" spans="1:4" ht="15" x14ac:dyDescent="0.25">
      <c r="A80" s="604" t="s">
        <v>759</v>
      </c>
      <c r="B80" s="604" t="s">
        <v>760</v>
      </c>
      <c r="C80" s="605">
        <v>41913</v>
      </c>
      <c r="D80" s="604">
        <v>0.34100000000000003</v>
      </c>
    </row>
    <row r="81" spans="1:4" ht="15" x14ac:dyDescent="0.25">
      <c r="A81" s="604" t="s">
        <v>762</v>
      </c>
      <c r="B81" s="604" t="s">
        <v>763</v>
      </c>
      <c r="C81" s="605">
        <v>41913</v>
      </c>
      <c r="D81" s="604">
        <v>0</v>
      </c>
    </row>
    <row r="82" spans="1:4" ht="15" x14ac:dyDescent="0.25">
      <c r="A82" s="604" t="s">
        <v>764</v>
      </c>
      <c r="B82" s="604" t="s">
        <v>765</v>
      </c>
      <c r="C82" s="605">
        <v>41913</v>
      </c>
      <c r="D82" s="604">
        <v>9.7000000000000003E-2</v>
      </c>
    </row>
    <row r="83" spans="1:4" ht="15" x14ac:dyDescent="0.25">
      <c r="A83" s="604" t="s">
        <v>766</v>
      </c>
      <c r="B83" s="604" t="s">
        <v>767</v>
      </c>
      <c r="C83" s="605">
        <v>41913</v>
      </c>
      <c r="D83" s="604">
        <v>0</v>
      </c>
    </row>
    <row r="84" spans="1:4" ht="15" x14ac:dyDescent="0.25">
      <c r="A84" s="604" t="s">
        <v>877</v>
      </c>
      <c r="B84" s="604" t="s">
        <v>1003</v>
      </c>
      <c r="C84" s="605">
        <v>41913</v>
      </c>
      <c r="D84" s="604">
        <v>0</v>
      </c>
    </row>
    <row r="85" spans="1:4" ht="15" x14ac:dyDescent="0.25">
      <c r="A85" s="604" t="s">
        <v>878</v>
      </c>
      <c r="B85" s="604" t="s">
        <v>1004</v>
      </c>
      <c r="C85" s="605">
        <v>41913</v>
      </c>
      <c r="D85" s="604">
        <v>1012.4711</v>
      </c>
    </row>
    <row r="86" spans="1:4" ht="15" x14ac:dyDescent="0.25">
      <c r="A86" s="604" t="s">
        <v>962</v>
      </c>
      <c r="B86" s="604" t="s">
        <v>1005</v>
      </c>
      <c r="C86" s="605">
        <v>41913</v>
      </c>
      <c r="D86" s="604">
        <v>0</v>
      </c>
    </row>
    <row r="87" spans="1:4" ht="15" x14ac:dyDescent="0.25">
      <c r="A87" s="604" t="s">
        <v>963</v>
      </c>
      <c r="B87" s="604" t="s">
        <v>1006</v>
      </c>
      <c r="C87" s="605">
        <v>41913</v>
      </c>
      <c r="D87" s="604">
        <v>582.745</v>
      </c>
    </row>
    <row r="88" spans="1:4" ht="15" x14ac:dyDescent="0.25">
      <c r="A88" s="604" t="s">
        <v>82</v>
      </c>
      <c r="B88" s="604" t="s">
        <v>350</v>
      </c>
      <c r="C88" s="605">
        <v>41913</v>
      </c>
      <c r="D88" s="604">
        <v>0</v>
      </c>
    </row>
    <row r="89" spans="1:4" ht="15" x14ac:dyDescent="0.25">
      <c r="A89" s="604" t="s">
        <v>81</v>
      </c>
      <c r="B89" s="604" t="s">
        <v>352</v>
      </c>
      <c r="C89" s="605">
        <v>41913</v>
      </c>
      <c r="D89" s="604">
        <v>0</v>
      </c>
    </row>
    <row r="90" spans="1:4" ht="15" x14ac:dyDescent="0.25">
      <c r="A90" s="604" t="s">
        <v>1007</v>
      </c>
      <c r="B90" s="604" t="s">
        <v>1001</v>
      </c>
      <c r="C90" s="605">
        <v>41913</v>
      </c>
      <c r="D90" s="604">
        <v>0</v>
      </c>
    </row>
    <row r="91" spans="1:4" ht="15" x14ac:dyDescent="0.25">
      <c r="A91" s="604" t="s">
        <v>1008</v>
      </c>
      <c r="B91" s="604" t="s">
        <v>1002</v>
      </c>
      <c r="C91" s="605">
        <v>41913</v>
      </c>
      <c r="D91" s="604">
        <v>507.21100000000001</v>
      </c>
    </row>
    <row r="92" spans="1:4" ht="15" x14ac:dyDescent="0.25">
      <c r="A92" s="604" t="s">
        <v>100</v>
      </c>
      <c r="B92" s="604" t="s">
        <v>321</v>
      </c>
      <c r="C92" s="605">
        <v>41913</v>
      </c>
      <c r="D92" s="604">
        <v>0</v>
      </c>
    </row>
    <row r="93" spans="1:4" ht="15" x14ac:dyDescent="0.25">
      <c r="A93" s="604" t="s">
        <v>101</v>
      </c>
      <c r="B93" s="604" t="s">
        <v>354</v>
      </c>
      <c r="C93" s="605">
        <v>41913</v>
      </c>
      <c r="D93" s="604">
        <v>0</v>
      </c>
    </row>
    <row r="94" spans="1:4" ht="15" x14ac:dyDescent="0.25">
      <c r="A94" s="604" t="s">
        <v>102</v>
      </c>
      <c r="B94" s="604" t="s">
        <v>324</v>
      </c>
      <c r="C94" s="605">
        <v>41913</v>
      </c>
      <c r="D94" s="604">
        <v>0.40699999999999997</v>
      </c>
    </row>
    <row r="95" spans="1:4" ht="15" x14ac:dyDescent="0.25">
      <c r="A95" s="604" t="s">
        <v>103</v>
      </c>
      <c r="B95" s="604" t="s">
        <v>325</v>
      </c>
      <c r="C95" s="605">
        <v>41913</v>
      </c>
      <c r="D95" s="604">
        <v>0</v>
      </c>
    </row>
    <row r="96" spans="1:4" ht="15" x14ac:dyDescent="0.25">
      <c r="A96" s="604" t="s">
        <v>104</v>
      </c>
      <c r="B96" s="604" t="s">
        <v>326</v>
      </c>
      <c r="C96" s="605">
        <v>41913</v>
      </c>
      <c r="D96" s="604">
        <v>0.81210000000000004</v>
      </c>
    </row>
    <row r="97" spans="1:4" ht="15" x14ac:dyDescent="0.25">
      <c r="A97" s="604" t="s">
        <v>105</v>
      </c>
      <c r="B97" s="604" t="s">
        <v>327</v>
      </c>
      <c r="C97" s="605">
        <v>41913</v>
      </c>
      <c r="D97" s="604">
        <v>0</v>
      </c>
    </row>
    <row r="98" spans="1:4" ht="15" x14ac:dyDescent="0.25">
      <c r="A98" s="604" t="s">
        <v>106</v>
      </c>
      <c r="B98" s="604" t="s">
        <v>340</v>
      </c>
      <c r="C98" s="605">
        <v>41913</v>
      </c>
      <c r="D98" s="604">
        <v>0</v>
      </c>
    </row>
    <row r="99" spans="1:4" ht="15" x14ac:dyDescent="0.25">
      <c r="A99" s="604" t="s">
        <v>107</v>
      </c>
      <c r="B99" s="604" t="s">
        <v>341</v>
      </c>
      <c r="C99" s="605">
        <v>41913</v>
      </c>
      <c r="D99" s="604">
        <v>0</v>
      </c>
    </row>
    <row r="100" spans="1:4" ht="15" x14ac:dyDescent="0.25">
      <c r="A100" s="604" t="s">
        <v>115</v>
      </c>
      <c r="B100" s="604" t="s">
        <v>355</v>
      </c>
      <c r="C100" s="605">
        <v>41913</v>
      </c>
      <c r="D100" s="604">
        <v>1.714</v>
      </c>
    </row>
    <row r="101" spans="1:4" ht="15" x14ac:dyDescent="0.25">
      <c r="A101" s="604" t="s">
        <v>116</v>
      </c>
      <c r="B101" s="604" t="s">
        <v>356</v>
      </c>
      <c r="C101" s="605">
        <v>41913</v>
      </c>
      <c r="D101" s="604">
        <v>0</v>
      </c>
    </row>
    <row r="102" spans="1:4" ht="15" x14ac:dyDescent="0.25">
      <c r="A102" s="604" t="s">
        <v>117</v>
      </c>
      <c r="B102" s="604" t="s">
        <v>357</v>
      </c>
      <c r="C102" s="605">
        <v>41913</v>
      </c>
      <c r="D102" s="604">
        <v>0</v>
      </c>
    </row>
    <row r="103" spans="1:4" ht="15" x14ac:dyDescent="0.25">
      <c r="A103" s="604" t="s">
        <v>118</v>
      </c>
      <c r="B103" s="604" t="s">
        <v>358</v>
      </c>
      <c r="C103" s="605">
        <v>41913</v>
      </c>
      <c r="D103" s="604">
        <v>0</v>
      </c>
    </row>
    <row r="104" spans="1:4" ht="15" x14ac:dyDescent="0.25">
      <c r="A104" s="604" t="s">
        <v>735</v>
      </c>
      <c r="B104" s="604" t="s">
        <v>736</v>
      </c>
      <c r="C104" s="605">
        <v>41913</v>
      </c>
      <c r="D104" s="604">
        <v>1.7949999999999999</v>
      </c>
    </row>
    <row r="105" spans="1:4" ht="15" x14ac:dyDescent="0.25">
      <c r="A105" s="604" t="s">
        <v>737</v>
      </c>
      <c r="B105" s="604" t="s">
        <v>738</v>
      </c>
      <c r="C105" s="605">
        <v>41913</v>
      </c>
      <c r="D105" s="604">
        <v>0</v>
      </c>
    </row>
    <row r="106" spans="1:4" ht="15" x14ac:dyDescent="0.25">
      <c r="A106" s="604" t="s">
        <v>863</v>
      </c>
      <c r="B106" s="604" t="s">
        <v>1009</v>
      </c>
      <c r="C106" s="605">
        <v>41913</v>
      </c>
      <c r="D106" s="604">
        <v>0</v>
      </c>
    </row>
    <row r="107" spans="1:4" ht="15" x14ac:dyDescent="0.25">
      <c r="A107" s="604" t="s">
        <v>864</v>
      </c>
      <c r="B107" s="604" t="s">
        <v>1010</v>
      </c>
      <c r="C107" s="605">
        <v>41913</v>
      </c>
      <c r="D107" s="604">
        <v>0</v>
      </c>
    </row>
    <row r="108" spans="1:4" ht="15" x14ac:dyDescent="0.25">
      <c r="A108" s="604" t="s">
        <v>865</v>
      </c>
      <c r="B108" s="604" t="s">
        <v>1011</v>
      </c>
      <c r="C108" s="605">
        <v>41913</v>
      </c>
      <c r="D108" s="604">
        <v>0</v>
      </c>
    </row>
    <row r="109" spans="1:4" ht="15" x14ac:dyDescent="0.25">
      <c r="A109" s="604" t="s">
        <v>866</v>
      </c>
      <c r="B109" s="604" t="s">
        <v>1012</v>
      </c>
      <c r="C109" s="605">
        <v>41913</v>
      </c>
      <c r="D109" s="604">
        <v>0</v>
      </c>
    </row>
    <row r="110" spans="1:4" ht="15" x14ac:dyDescent="0.25">
      <c r="A110" s="604" t="s">
        <v>99</v>
      </c>
      <c r="B110" s="604" t="s">
        <v>359</v>
      </c>
      <c r="C110" s="605">
        <v>41913</v>
      </c>
      <c r="D110" s="604">
        <v>2.1118000000000001</v>
      </c>
    </row>
    <row r="111" spans="1:4" ht="15" x14ac:dyDescent="0.25">
      <c r="A111" s="604" t="s">
        <v>958</v>
      </c>
      <c r="B111" s="604" t="s">
        <v>1001</v>
      </c>
      <c r="C111" s="605">
        <v>41913</v>
      </c>
      <c r="D111" s="604">
        <v>0.04</v>
      </c>
    </row>
    <row r="112" spans="1:4" ht="15" x14ac:dyDescent="0.25">
      <c r="A112" s="604" t="s">
        <v>959</v>
      </c>
      <c r="B112" s="604" t="s">
        <v>1002</v>
      </c>
      <c r="C112" s="605">
        <v>41913</v>
      </c>
      <c r="D112" s="604">
        <v>323.07</v>
      </c>
    </row>
    <row r="113" spans="1:4" ht="15" x14ac:dyDescent="0.25">
      <c r="A113" s="604" t="s">
        <v>144</v>
      </c>
      <c r="B113" s="604" t="s">
        <v>361</v>
      </c>
      <c r="C113" s="605">
        <v>41913</v>
      </c>
      <c r="D113" s="604">
        <v>0.3024</v>
      </c>
    </row>
    <row r="114" spans="1:4" ht="15" x14ac:dyDescent="0.25">
      <c r="A114" s="604" t="s">
        <v>145</v>
      </c>
      <c r="B114" s="604" t="s">
        <v>363</v>
      </c>
      <c r="C114" s="605">
        <v>41913</v>
      </c>
      <c r="D114" s="604">
        <v>8.7640999999999991</v>
      </c>
    </row>
    <row r="115" spans="1:4" ht="15" x14ac:dyDescent="0.25">
      <c r="A115" s="604" t="s">
        <v>161</v>
      </c>
      <c r="B115" s="604" t="s">
        <v>364</v>
      </c>
      <c r="C115" s="605">
        <v>41913</v>
      </c>
      <c r="D115" s="604">
        <v>1.2999999999999999E-2</v>
      </c>
    </row>
    <row r="116" spans="1:4" ht="15" x14ac:dyDescent="0.25">
      <c r="A116" s="604" t="s">
        <v>162</v>
      </c>
      <c r="B116" s="604" t="s">
        <v>365</v>
      </c>
      <c r="C116" s="605">
        <v>41913</v>
      </c>
      <c r="D116" s="604">
        <v>23.616</v>
      </c>
    </row>
    <row r="117" spans="1:4" ht="15" x14ac:dyDescent="0.25">
      <c r="A117" s="604" t="s">
        <v>293</v>
      </c>
      <c r="B117" s="604" t="s">
        <v>366</v>
      </c>
      <c r="C117" s="605">
        <v>41913</v>
      </c>
      <c r="D117" s="604">
        <v>0</v>
      </c>
    </row>
    <row r="118" spans="1:4" ht="15" x14ac:dyDescent="0.25">
      <c r="A118" s="604" t="s">
        <v>294</v>
      </c>
      <c r="B118" s="604" t="s">
        <v>368</v>
      </c>
      <c r="C118" s="605">
        <v>41913</v>
      </c>
      <c r="D118" s="604">
        <v>65.585999999999999</v>
      </c>
    </row>
    <row r="119" spans="1:4" ht="15" x14ac:dyDescent="0.25">
      <c r="A119" s="604" t="s">
        <v>167</v>
      </c>
      <c r="B119" s="604" t="s">
        <v>369</v>
      </c>
      <c r="C119" s="605">
        <v>41913</v>
      </c>
      <c r="D119" s="604">
        <v>0</v>
      </c>
    </row>
    <row r="120" spans="1:4" ht="15" x14ac:dyDescent="0.25">
      <c r="A120" s="604" t="s">
        <v>168</v>
      </c>
      <c r="B120" s="604" t="s">
        <v>371</v>
      </c>
      <c r="C120" s="605">
        <v>41913</v>
      </c>
      <c r="D120" s="604">
        <v>217.65520000000001</v>
      </c>
    </row>
    <row r="121" spans="1:4" ht="15" x14ac:dyDescent="0.25">
      <c r="A121" s="604" t="s">
        <v>869</v>
      </c>
      <c r="B121" s="604" t="s">
        <v>997</v>
      </c>
      <c r="C121" s="605">
        <v>41913</v>
      </c>
      <c r="D121" s="604">
        <v>2.7719999999999998</v>
      </c>
    </row>
    <row r="122" spans="1:4" ht="15" x14ac:dyDescent="0.25">
      <c r="A122" s="604" t="s">
        <v>870</v>
      </c>
      <c r="B122" s="604" t="s">
        <v>998</v>
      </c>
      <c r="C122" s="605">
        <v>41913</v>
      </c>
      <c r="D122" s="604">
        <v>6.6829999999999998</v>
      </c>
    </row>
    <row r="123" spans="1:4" ht="15" x14ac:dyDescent="0.25">
      <c r="A123" s="604" t="s">
        <v>146</v>
      </c>
      <c r="B123" s="604" t="s">
        <v>372</v>
      </c>
      <c r="C123" s="605">
        <v>41913</v>
      </c>
      <c r="D123" s="604">
        <v>0.65800000000000003</v>
      </c>
    </row>
    <row r="124" spans="1:4" ht="15" x14ac:dyDescent="0.25">
      <c r="A124" s="604" t="s">
        <v>147</v>
      </c>
      <c r="B124" s="604" t="s">
        <v>374</v>
      </c>
      <c r="C124" s="605">
        <v>41913</v>
      </c>
      <c r="D124" s="604">
        <v>0</v>
      </c>
    </row>
    <row r="125" spans="1:4" ht="15" x14ac:dyDescent="0.25">
      <c r="A125" s="604" t="s">
        <v>127</v>
      </c>
      <c r="B125" s="604" t="s">
        <v>375</v>
      </c>
      <c r="C125" s="605">
        <v>41913</v>
      </c>
      <c r="D125" s="604">
        <v>6.4799999999999996E-2</v>
      </c>
    </row>
    <row r="126" spans="1:4" ht="15" x14ac:dyDescent="0.25">
      <c r="A126" s="604" t="s">
        <v>126</v>
      </c>
      <c r="B126" s="604" t="s">
        <v>377</v>
      </c>
      <c r="C126" s="605">
        <v>41913</v>
      </c>
      <c r="D126" s="604">
        <v>52.990200000000002</v>
      </c>
    </row>
    <row r="127" spans="1:4" ht="15" x14ac:dyDescent="0.25">
      <c r="A127" s="604" t="s">
        <v>206</v>
      </c>
      <c r="B127" s="604" t="s">
        <v>378</v>
      </c>
      <c r="C127" s="605">
        <v>41913</v>
      </c>
      <c r="D127" s="604">
        <v>7.2800000000000004E-2</v>
      </c>
    </row>
    <row r="128" spans="1:4" ht="15" x14ac:dyDescent="0.25">
      <c r="A128" s="604" t="s">
        <v>207</v>
      </c>
      <c r="B128" s="604" t="s">
        <v>379</v>
      </c>
      <c r="C128" s="605">
        <v>41913</v>
      </c>
      <c r="D128" s="604">
        <v>35.831800000000001</v>
      </c>
    </row>
    <row r="129" spans="1:4" ht="15" x14ac:dyDescent="0.25">
      <c r="A129" s="604" t="s">
        <v>768</v>
      </c>
      <c r="B129" s="604" t="s">
        <v>769</v>
      </c>
      <c r="C129" s="605">
        <v>41913</v>
      </c>
      <c r="D129" s="604">
        <v>7.0659999999999998</v>
      </c>
    </row>
    <row r="130" spans="1:4" ht="15" x14ac:dyDescent="0.25">
      <c r="A130" s="604" t="s">
        <v>771</v>
      </c>
      <c r="B130" s="604" t="s">
        <v>772</v>
      </c>
      <c r="C130" s="605">
        <v>41913</v>
      </c>
      <c r="D130" s="604">
        <v>3.1970000000000001</v>
      </c>
    </row>
    <row r="131" spans="1:4" ht="15" x14ac:dyDescent="0.25">
      <c r="A131" s="604" t="s">
        <v>163</v>
      </c>
      <c r="B131" s="604" t="s">
        <v>380</v>
      </c>
      <c r="C131" s="605">
        <v>41913</v>
      </c>
      <c r="D131" s="604">
        <v>0</v>
      </c>
    </row>
    <row r="132" spans="1:4" ht="15" x14ac:dyDescent="0.25">
      <c r="A132" s="604" t="s">
        <v>164</v>
      </c>
      <c r="B132" s="604" t="s">
        <v>382</v>
      </c>
      <c r="C132" s="605">
        <v>41913</v>
      </c>
      <c r="D132" s="604">
        <v>211.80500000000001</v>
      </c>
    </row>
    <row r="133" spans="1:4" ht="15" x14ac:dyDescent="0.25">
      <c r="A133" s="604" t="s">
        <v>295</v>
      </c>
      <c r="B133" s="604" t="s">
        <v>383</v>
      </c>
      <c r="C133" s="605">
        <v>41913</v>
      </c>
      <c r="D133" s="604">
        <v>0</v>
      </c>
    </row>
    <row r="134" spans="1:4" ht="15" x14ac:dyDescent="0.25">
      <c r="A134" s="604" t="s">
        <v>296</v>
      </c>
      <c r="B134" s="604" t="s">
        <v>385</v>
      </c>
      <c r="C134" s="605">
        <v>41913</v>
      </c>
      <c r="D134" s="604">
        <v>238.49</v>
      </c>
    </row>
    <row r="135" spans="1:4" ht="15" x14ac:dyDescent="0.25">
      <c r="A135" s="604" t="s">
        <v>413</v>
      </c>
      <c r="B135" s="604" t="s">
        <v>414</v>
      </c>
      <c r="C135" s="605">
        <v>41913</v>
      </c>
      <c r="D135" s="604">
        <v>0</v>
      </c>
    </row>
    <row r="136" spans="1:4" ht="15" x14ac:dyDescent="0.25">
      <c r="A136" s="604" t="s">
        <v>416</v>
      </c>
      <c r="B136" s="604" t="s">
        <v>417</v>
      </c>
      <c r="C136" s="605">
        <v>41913</v>
      </c>
      <c r="D136" s="604">
        <v>223.57</v>
      </c>
    </row>
    <row r="137" spans="1:4" ht="15" x14ac:dyDescent="0.25">
      <c r="A137" s="604" t="s">
        <v>222</v>
      </c>
      <c r="B137" s="604" t="s">
        <v>386</v>
      </c>
      <c r="C137" s="605">
        <v>41913</v>
      </c>
      <c r="D137" s="604">
        <v>0.39300000000000002</v>
      </c>
    </row>
    <row r="138" spans="1:4" ht="15" x14ac:dyDescent="0.25">
      <c r="A138" s="604" t="s">
        <v>223</v>
      </c>
      <c r="B138" s="604" t="s">
        <v>388</v>
      </c>
      <c r="C138" s="605">
        <v>41913</v>
      </c>
      <c r="D138" s="604">
        <v>0</v>
      </c>
    </row>
    <row r="139" spans="1:4" ht="15" x14ac:dyDescent="0.25">
      <c r="A139" s="604" t="s">
        <v>1013</v>
      </c>
      <c r="B139" s="604" t="s">
        <v>997</v>
      </c>
      <c r="C139" s="605">
        <v>41913</v>
      </c>
      <c r="D139" s="604">
        <v>0</v>
      </c>
    </row>
    <row r="140" spans="1:4" ht="15" x14ac:dyDescent="0.25">
      <c r="A140" s="604" t="s">
        <v>1014</v>
      </c>
      <c r="B140" s="604" t="s">
        <v>998</v>
      </c>
      <c r="C140" s="605">
        <v>41913</v>
      </c>
      <c r="D140" s="604">
        <v>184.99600000000001</v>
      </c>
    </row>
    <row r="141" spans="1:4" ht="15" x14ac:dyDescent="0.25">
      <c r="A141" s="604" t="s">
        <v>1015</v>
      </c>
      <c r="B141" s="604" t="s">
        <v>997</v>
      </c>
      <c r="C141" s="605">
        <v>41913</v>
      </c>
      <c r="D141" s="604">
        <v>0</v>
      </c>
    </row>
    <row r="142" spans="1:4" ht="15" x14ac:dyDescent="0.25">
      <c r="A142" s="604" t="s">
        <v>1016</v>
      </c>
      <c r="B142" s="604" t="s">
        <v>998</v>
      </c>
      <c r="C142" s="605">
        <v>41913</v>
      </c>
      <c r="D142" s="604">
        <v>116.47</v>
      </c>
    </row>
    <row r="143" spans="1:4" ht="15" x14ac:dyDescent="0.25">
      <c r="A143" s="604" t="s">
        <v>176</v>
      </c>
      <c r="B143" s="604" t="s">
        <v>389</v>
      </c>
      <c r="C143" s="605">
        <v>41913</v>
      </c>
      <c r="D143" s="604">
        <v>0.19400000000000001</v>
      </c>
    </row>
    <row r="144" spans="1:4" ht="15" x14ac:dyDescent="0.25">
      <c r="A144" s="604" t="s">
        <v>177</v>
      </c>
      <c r="B144" s="604" t="s">
        <v>391</v>
      </c>
      <c r="C144" s="605">
        <v>41913</v>
      </c>
      <c r="D144" s="604">
        <v>36.432000000000002</v>
      </c>
    </row>
    <row r="145" spans="1:4" ht="15" x14ac:dyDescent="0.25">
      <c r="A145" s="604" t="s">
        <v>710</v>
      </c>
      <c r="B145" s="604" t="s">
        <v>711</v>
      </c>
      <c r="C145" s="605">
        <v>41913</v>
      </c>
      <c r="D145" s="604">
        <v>0</v>
      </c>
    </row>
    <row r="146" spans="1:4" ht="15" x14ac:dyDescent="0.25">
      <c r="A146" s="604" t="s">
        <v>713</v>
      </c>
      <c r="B146" s="604" t="s">
        <v>714</v>
      </c>
      <c r="C146" s="605">
        <v>41913</v>
      </c>
      <c r="D146" s="604">
        <v>66.238</v>
      </c>
    </row>
    <row r="147" spans="1:4" ht="15" x14ac:dyDescent="0.25">
      <c r="A147" s="604" t="s">
        <v>148</v>
      </c>
      <c r="B147" s="604" t="s">
        <v>374</v>
      </c>
      <c r="C147" s="605">
        <v>41913</v>
      </c>
      <c r="D147" s="604">
        <v>0</v>
      </c>
    </row>
    <row r="148" spans="1:4" ht="15" x14ac:dyDescent="0.25">
      <c r="A148" s="604" t="s">
        <v>152</v>
      </c>
      <c r="B148" s="604" t="s">
        <v>374</v>
      </c>
      <c r="C148" s="605">
        <v>41913</v>
      </c>
      <c r="D148" s="604">
        <v>0</v>
      </c>
    </row>
    <row r="149" spans="1:4" ht="15" x14ac:dyDescent="0.25">
      <c r="A149" s="604" t="s">
        <v>991</v>
      </c>
      <c r="B149" s="604" t="s">
        <v>997</v>
      </c>
      <c r="C149" s="605">
        <v>41913</v>
      </c>
      <c r="D149" s="604">
        <v>0</v>
      </c>
    </row>
    <row r="150" spans="1:4" ht="15" x14ac:dyDescent="0.25">
      <c r="A150" s="604" t="s">
        <v>992</v>
      </c>
      <c r="B150" s="604" t="s">
        <v>998</v>
      </c>
      <c r="C150" s="605">
        <v>41913</v>
      </c>
      <c r="D150" s="604">
        <v>67.63</v>
      </c>
    </row>
    <row r="151" spans="1:4" ht="15" x14ac:dyDescent="0.25">
      <c r="A151" s="604" t="s">
        <v>149</v>
      </c>
      <c r="B151" s="604" t="s">
        <v>393</v>
      </c>
      <c r="C151" s="605">
        <v>41913</v>
      </c>
      <c r="D151" s="604">
        <v>5.484</v>
      </c>
    </row>
    <row r="152" spans="1:4" ht="15" x14ac:dyDescent="0.25">
      <c r="A152" s="604" t="s">
        <v>150</v>
      </c>
      <c r="B152" s="604" t="s">
        <v>395</v>
      </c>
      <c r="C152" s="605">
        <v>41913</v>
      </c>
      <c r="D152" s="604">
        <v>0</v>
      </c>
    </row>
    <row r="153" spans="1:4" ht="15" x14ac:dyDescent="0.25">
      <c r="A153" s="604" t="s">
        <v>974</v>
      </c>
      <c r="B153" s="604" t="s">
        <v>1001</v>
      </c>
      <c r="C153" s="605">
        <v>41913</v>
      </c>
      <c r="D153" s="604">
        <v>0</v>
      </c>
    </row>
    <row r="154" spans="1:4" ht="15" x14ac:dyDescent="0.25">
      <c r="A154" s="604" t="s">
        <v>975</v>
      </c>
      <c r="B154" s="604" t="s">
        <v>1002</v>
      </c>
      <c r="C154" s="605">
        <v>41913</v>
      </c>
      <c r="D154" s="604">
        <v>3.7130000000000001</v>
      </c>
    </row>
    <row r="155" spans="1:4" ht="15" x14ac:dyDescent="0.25">
      <c r="A155" s="604" t="s">
        <v>151</v>
      </c>
      <c r="B155" s="604" t="s">
        <v>374</v>
      </c>
      <c r="C155" s="605">
        <v>41913</v>
      </c>
      <c r="D155" s="604">
        <v>3.1230000000000002</v>
      </c>
    </row>
    <row r="156" spans="1:4" ht="15" x14ac:dyDescent="0.25">
      <c r="A156" s="604" t="s">
        <v>96</v>
      </c>
      <c r="B156" s="604" t="s">
        <v>314</v>
      </c>
      <c r="C156" s="605">
        <v>41913</v>
      </c>
      <c r="D156" s="604">
        <v>0</v>
      </c>
    </row>
    <row r="157" spans="1:4" ht="15" x14ac:dyDescent="0.25">
      <c r="A157" s="604" t="s">
        <v>95</v>
      </c>
      <c r="B157" s="604" t="s">
        <v>316</v>
      </c>
      <c r="C157" s="605">
        <v>41913</v>
      </c>
      <c r="D157" s="604">
        <v>5.4645000000000001</v>
      </c>
    </row>
    <row r="158" spans="1:4" ht="15" x14ac:dyDescent="0.25">
      <c r="A158" s="604" t="s">
        <v>97</v>
      </c>
      <c r="B158" s="604" t="s">
        <v>398</v>
      </c>
      <c r="C158" s="605">
        <v>41913</v>
      </c>
      <c r="D158" s="604">
        <v>0</v>
      </c>
    </row>
    <row r="159" spans="1:4" ht="15" x14ac:dyDescent="0.25">
      <c r="A159" s="604" t="s">
        <v>98</v>
      </c>
      <c r="B159" s="604" t="s">
        <v>399</v>
      </c>
      <c r="C159" s="605">
        <v>41913</v>
      </c>
      <c r="D159" s="604">
        <v>0</v>
      </c>
    </row>
    <row r="160" spans="1:4" ht="15" x14ac:dyDescent="0.25">
      <c r="A160" s="604" t="s">
        <v>93</v>
      </c>
      <c r="B160" s="604" t="s">
        <v>435</v>
      </c>
      <c r="C160" s="605">
        <v>41914</v>
      </c>
      <c r="D160" s="604">
        <v>0</v>
      </c>
    </row>
    <row r="161" spans="1:4" ht="15" x14ac:dyDescent="0.25">
      <c r="A161" s="604" t="s">
        <v>94</v>
      </c>
      <c r="B161" s="604" t="s">
        <v>436</v>
      </c>
      <c r="C161" s="605">
        <v>41914</v>
      </c>
      <c r="D161" s="604">
        <v>1651.914</v>
      </c>
    </row>
    <row r="162" spans="1:4" ht="15" x14ac:dyDescent="0.25">
      <c r="A162" s="604" t="s">
        <v>113</v>
      </c>
      <c r="B162" s="604" t="s">
        <v>437</v>
      </c>
      <c r="C162" s="605">
        <v>41914</v>
      </c>
      <c r="D162" s="604">
        <v>0</v>
      </c>
    </row>
    <row r="163" spans="1:4" ht="15" x14ac:dyDescent="0.25">
      <c r="A163" s="604" t="s">
        <v>114</v>
      </c>
      <c r="B163" s="604" t="s">
        <v>438</v>
      </c>
      <c r="C163" s="605">
        <v>41914</v>
      </c>
      <c r="D163" s="604">
        <v>1701.6229000000001</v>
      </c>
    </row>
    <row r="164" spans="1:4" ht="15" x14ac:dyDescent="0.25">
      <c r="A164" s="604" t="s">
        <v>123</v>
      </c>
      <c r="B164" s="604" t="s">
        <v>439</v>
      </c>
      <c r="C164" s="605">
        <v>41914</v>
      </c>
      <c r="D164" s="604">
        <v>0</v>
      </c>
    </row>
    <row r="165" spans="1:4" ht="15" x14ac:dyDescent="0.25">
      <c r="A165" s="604" t="s">
        <v>124</v>
      </c>
      <c r="B165" s="604" t="s">
        <v>440</v>
      </c>
      <c r="C165" s="605">
        <v>41914</v>
      </c>
      <c r="D165" s="604">
        <v>14636.802299999999</v>
      </c>
    </row>
    <row r="166" spans="1:4" ht="15" x14ac:dyDescent="0.25">
      <c r="A166" s="604" t="s">
        <v>91</v>
      </c>
      <c r="B166" s="604" t="s">
        <v>441</v>
      </c>
      <c r="C166" s="605">
        <v>41914</v>
      </c>
      <c r="D166" s="604">
        <v>0</v>
      </c>
    </row>
    <row r="167" spans="1:4" ht="15" x14ac:dyDescent="0.25">
      <c r="A167" s="604" t="s">
        <v>92</v>
      </c>
      <c r="B167" s="604" t="s">
        <v>442</v>
      </c>
      <c r="C167" s="605">
        <v>41914</v>
      </c>
      <c r="D167" s="604">
        <v>18059.375</v>
      </c>
    </row>
    <row r="168" spans="1:4" ht="15" x14ac:dyDescent="0.25">
      <c r="A168" s="604" t="s">
        <v>121</v>
      </c>
      <c r="B168" s="604" t="s">
        <v>443</v>
      </c>
      <c r="C168" s="605">
        <v>41914</v>
      </c>
      <c r="D168" s="604">
        <v>14442.1047</v>
      </c>
    </row>
    <row r="169" spans="1:4" ht="15" x14ac:dyDescent="0.25">
      <c r="A169" s="604" t="s">
        <v>122</v>
      </c>
      <c r="B169" s="604" t="s">
        <v>444</v>
      </c>
      <c r="C169" s="605">
        <v>41914</v>
      </c>
      <c r="D169" s="604">
        <v>0</v>
      </c>
    </row>
    <row r="170" spans="1:4" ht="15" x14ac:dyDescent="0.25">
      <c r="A170" s="604" t="s">
        <v>51</v>
      </c>
      <c r="B170" s="604" t="s">
        <v>302</v>
      </c>
      <c r="C170" s="605">
        <v>41914</v>
      </c>
      <c r="D170" s="604">
        <v>0</v>
      </c>
    </row>
    <row r="171" spans="1:4" ht="15" x14ac:dyDescent="0.25">
      <c r="A171" s="604" t="s">
        <v>52</v>
      </c>
      <c r="B171" s="604" t="s">
        <v>304</v>
      </c>
      <c r="C171" s="605">
        <v>41914</v>
      </c>
      <c r="D171" s="604">
        <v>2621.5308</v>
      </c>
    </row>
    <row r="172" spans="1:4" ht="15" x14ac:dyDescent="0.25">
      <c r="A172" s="604" t="s">
        <v>53</v>
      </c>
      <c r="B172" s="604" t="s">
        <v>305</v>
      </c>
      <c r="C172" s="605">
        <v>41914</v>
      </c>
      <c r="D172" s="604">
        <v>0</v>
      </c>
    </row>
    <row r="173" spans="1:4" ht="15" x14ac:dyDescent="0.25">
      <c r="A173" s="604" t="s">
        <v>54</v>
      </c>
      <c r="B173" s="604" t="s">
        <v>306</v>
      </c>
      <c r="C173" s="605">
        <v>41914</v>
      </c>
      <c r="D173" s="604">
        <v>2619.7307999999998</v>
      </c>
    </row>
    <row r="174" spans="1:4" ht="15" x14ac:dyDescent="0.25">
      <c r="A174" s="604" t="s">
        <v>55</v>
      </c>
      <c r="B174" s="604" t="s">
        <v>307</v>
      </c>
      <c r="C174" s="605">
        <v>41914</v>
      </c>
      <c r="D174" s="604">
        <v>0</v>
      </c>
    </row>
    <row r="175" spans="1:4" ht="15" x14ac:dyDescent="0.25">
      <c r="A175" s="604" t="s">
        <v>56</v>
      </c>
      <c r="B175" s="604" t="s">
        <v>308</v>
      </c>
      <c r="C175" s="605">
        <v>41914</v>
      </c>
      <c r="D175" s="604">
        <v>2637.5066999999999</v>
      </c>
    </row>
    <row r="176" spans="1:4" ht="15" x14ac:dyDescent="0.25">
      <c r="A176" s="604" t="s">
        <v>89</v>
      </c>
      <c r="B176" s="604" t="s">
        <v>309</v>
      </c>
      <c r="C176" s="605">
        <v>41914</v>
      </c>
      <c r="D176" s="604">
        <v>0</v>
      </c>
    </row>
    <row r="177" spans="1:4" ht="15" x14ac:dyDescent="0.25">
      <c r="A177" s="604" t="s">
        <v>90</v>
      </c>
      <c r="B177" s="604" t="s">
        <v>311</v>
      </c>
      <c r="C177" s="605">
        <v>41914</v>
      </c>
      <c r="D177" s="604">
        <v>1746.5097000000001</v>
      </c>
    </row>
    <row r="178" spans="1:4" ht="15" x14ac:dyDescent="0.25">
      <c r="A178" s="604" t="s">
        <v>87</v>
      </c>
      <c r="B178" s="604" t="s">
        <v>298</v>
      </c>
      <c r="C178" s="605">
        <v>41914</v>
      </c>
      <c r="D178" s="604">
        <v>0</v>
      </c>
    </row>
    <row r="179" spans="1:4" ht="15" x14ac:dyDescent="0.25">
      <c r="A179" s="604" t="s">
        <v>88</v>
      </c>
      <c r="B179" s="604" t="s">
        <v>301</v>
      </c>
      <c r="C179" s="605">
        <v>41914</v>
      </c>
      <c r="D179" s="604">
        <v>1708.7927999999999</v>
      </c>
    </row>
    <row r="180" spans="1:4" ht="15" x14ac:dyDescent="0.25">
      <c r="A180" s="604" t="s">
        <v>85</v>
      </c>
      <c r="B180" s="604" t="s">
        <v>312</v>
      </c>
      <c r="C180" s="605">
        <v>41914</v>
      </c>
      <c r="D180" s="604">
        <v>13106</v>
      </c>
    </row>
    <row r="181" spans="1:4" ht="15" x14ac:dyDescent="0.25">
      <c r="A181" s="604" t="s">
        <v>86</v>
      </c>
      <c r="B181" s="604" t="s">
        <v>313</v>
      </c>
      <c r="C181" s="605">
        <v>41914</v>
      </c>
      <c r="D181" s="604">
        <v>0</v>
      </c>
    </row>
    <row r="182" spans="1:4" ht="15" x14ac:dyDescent="0.25">
      <c r="A182" s="604" t="s">
        <v>83</v>
      </c>
      <c r="B182" s="604" t="s">
        <v>312</v>
      </c>
      <c r="C182" s="605">
        <v>41914</v>
      </c>
      <c r="D182" s="604">
        <v>0</v>
      </c>
    </row>
    <row r="183" spans="1:4" ht="15" x14ac:dyDescent="0.25">
      <c r="A183" s="604" t="s">
        <v>84</v>
      </c>
      <c r="B183" s="604" t="s">
        <v>313</v>
      </c>
      <c r="C183" s="605">
        <v>41914</v>
      </c>
      <c r="D183" s="604">
        <v>14221.875</v>
      </c>
    </row>
    <row r="184" spans="1:4" ht="15" x14ac:dyDescent="0.25">
      <c r="A184" s="604" t="s">
        <v>73</v>
      </c>
      <c r="B184" s="604" t="s">
        <v>314</v>
      </c>
      <c r="C184" s="605">
        <v>41914</v>
      </c>
      <c r="D184" s="604">
        <v>9.57</v>
      </c>
    </row>
    <row r="185" spans="1:4" ht="15" x14ac:dyDescent="0.25">
      <c r="A185" s="604" t="s">
        <v>74</v>
      </c>
      <c r="B185" s="604" t="s">
        <v>316</v>
      </c>
      <c r="C185" s="605">
        <v>41914</v>
      </c>
      <c r="D185" s="604">
        <v>245.37</v>
      </c>
    </row>
    <row r="186" spans="1:4" ht="15" x14ac:dyDescent="0.25">
      <c r="A186" s="604" t="s">
        <v>75</v>
      </c>
      <c r="B186" s="604" t="s">
        <v>317</v>
      </c>
      <c r="C186" s="605">
        <v>41914</v>
      </c>
      <c r="D186" s="604">
        <v>0</v>
      </c>
    </row>
    <row r="187" spans="1:4" ht="15" x14ac:dyDescent="0.25">
      <c r="A187" s="604" t="s">
        <v>76</v>
      </c>
      <c r="B187" s="604" t="s">
        <v>318</v>
      </c>
      <c r="C187" s="605">
        <v>41914</v>
      </c>
      <c r="D187" s="604">
        <v>4089.4375</v>
      </c>
    </row>
    <row r="188" spans="1:4" ht="15" x14ac:dyDescent="0.25">
      <c r="A188" s="604" t="s">
        <v>77</v>
      </c>
      <c r="B188" s="604" t="s">
        <v>317</v>
      </c>
      <c r="C188" s="605">
        <v>41914</v>
      </c>
      <c r="D188" s="604">
        <v>0</v>
      </c>
    </row>
    <row r="189" spans="1:4" ht="15" x14ac:dyDescent="0.25">
      <c r="A189" s="604" t="s">
        <v>78</v>
      </c>
      <c r="B189" s="604" t="s">
        <v>318</v>
      </c>
      <c r="C189" s="605">
        <v>41914</v>
      </c>
      <c r="D189" s="604">
        <v>3902.75</v>
      </c>
    </row>
    <row r="190" spans="1:4" ht="15" x14ac:dyDescent="0.25">
      <c r="A190" s="604" t="s">
        <v>79</v>
      </c>
      <c r="B190" s="604" t="s">
        <v>314</v>
      </c>
      <c r="C190" s="605">
        <v>41914</v>
      </c>
      <c r="D190" s="604">
        <v>6.12</v>
      </c>
    </row>
    <row r="191" spans="1:4" ht="15" x14ac:dyDescent="0.25">
      <c r="A191" s="604" t="s">
        <v>80</v>
      </c>
      <c r="B191" s="604" t="s">
        <v>316</v>
      </c>
      <c r="C191" s="605">
        <v>41914</v>
      </c>
      <c r="D191" s="604">
        <v>627.255</v>
      </c>
    </row>
    <row r="192" spans="1:4" ht="15" x14ac:dyDescent="0.25">
      <c r="A192" s="604" t="s">
        <v>867</v>
      </c>
      <c r="B192" s="604" t="s">
        <v>997</v>
      </c>
      <c r="C192" s="605">
        <v>41914</v>
      </c>
      <c r="D192" s="604">
        <v>5.0999999999999997E-2</v>
      </c>
    </row>
    <row r="193" spans="1:4" ht="15" x14ac:dyDescent="0.25">
      <c r="A193" s="604" t="s">
        <v>868</v>
      </c>
      <c r="B193" s="604" t="s">
        <v>998</v>
      </c>
      <c r="C193" s="605">
        <v>41914</v>
      </c>
      <c r="D193" s="604">
        <v>2.9220000000000002</v>
      </c>
    </row>
    <row r="194" spans="1:4" ht="15" x14ac:dyDescent="0.25">
      <c r="A194" s="604" t="s">
        <v>109</v>
      </c>
      <c r="B194" s="604" t="s">
        <v>445</v>
      </c>
      <c r="C194" s="605">
        <v>41914</v>
      </c>
      <c r="D194" s="604">
        <v>0</v>
      </c>
    </row>
    <row r="195" spans="1:4" ht="15" x14ac:dyDescent="0.25">
      <c r="A195" s="604" t="s">
        <v>110</v>
      </c>
      <c r="B195" s="604" t="s">
        <v>446</v>
      </c>
      <c r="C195" s="605">
        <v>41914</v>
      </c>
      <c r="D195" s="604">
        <v>512.94600000000003</v>
      </c>
    </row>
    <row r="196" spans="1:4" ht="15" x14ac:dyDescent="0.25">
      <c r="A196" s="604" t="s">
        <v>65</v>
      </c>
      <c r="B196" s="604" t="s">
        <v>321</v>
      </c>
      <c r="C196" s="605">
        <v>41914</v>
      </c>
      <c r="D196" s="604">
        <v>0</v>
      </c>
    </row>
    <row r="197" spans="1:4" ht="15" x14ac:dyDescent="0.25">
      <c r="A197" s="604" t="s">
        <v>66</v>
      </c>
      <c r="B197" s="604" t="s">
        <v>323</v>
      </c>
      <c r="C197" s="605">
        <v>41914</v>
      </c>
      <c r="D197" s="604">
        <v>611.49159999999995</v>
      </c>
    </row>
    <row r="198" spans="1:4" ht="15" x14ac:dyDescent="0.25">
      <c r="A198" s="604" t="s">
        <v>67</v>
      </c>
      <c r="B198" s="604" t="s">
        <v>324</v>
      </c>
      <c r="C198" s="605">
        <v>41914</v>
      </c>
      <c r="D198" s="604">
        <v>0</v>
      </c>
    </row>
    <row r="199" spans="1:4" ht="15" x14ac:dyDescent="0.25">
      <c r="A199" s="604" t="s">
        <v>68</v>
      </c>
      <c r="B199" s="604" t="s">
        <v>325</v>
      </c>
      <c r="C199" s="605">
        <v>41914</v>
      </c>
      <c r="D199" s="604">
        <v>814.66010000000006</v>
      </c>
    </row>
    <row r="200" spans="1:4" ht="15" x14ac:dyDescent="0.25">
      <c r="A200" s="604" t="s">
        <v>69</v>
      </c>
      <c r="B200" s="604" t="s">
        <v>326</v>
      </c>
      <c r="C200" s="605">
        <v>41914</v>
      </c>
      <c r="D200" s="604">
        <v>0</v>
      </c>
    </row>
    <row r="201" spans="1:4" ht="15" x14ac:dyDescent="0.25">
      <c r="A201" s="604" t="s">
        <v>70</v>
      </c>
      <c r="B201" s="604" t="s">
        <v>327</v>
      </c>
      <c r="C201" s="605">
        <v>41914</v>
      </c>
      <c r="D201" s="604">
        <v>806.58019999999999</v>
      </c>
    </row>
    <row r="202" spans="1:4" ht="15" x14ac:dyDescent="0.25">
      <c r="A202" s="604" t="s">
        <v>43</v>
      </c>
      <c r="B202" s="604" t="s">
        <v>328</v>
      </c>
      <c r="C202" s="605">
        <v>41914</v>
      </c>
      <c r="D202" s="604">
        <v>0</v>
      </c>
    </row>
    <row r="203" spans="1:4" ht="15" x14ac:dyDescent="0.25">
      <c r="A203" s="604" t="s">
        <v>44</v>
      </c>
      <c r="B203" s="604" t="s">
        <v>330</v>
      </c>
      <c r="C203" s="605">
        <v>41914</v>
      </c>
      <c r="D203" s="604">
        <v>0</v>
      </c>
    </row>
    <row r="204" spans="1:4" ht="15" x14ac:dyDescent="0.25">
      <c r="A204" s="604" t="s">
        <v>45</v>
      </c>
      <c r="B204" s="604" t="s">
        <v>331</v>
      </c>
      <c r="C204" s="605">
        <v>41914</v>
      </c>
      <c r="D204" s="604">
        <v>0</v>
      </c>
    </row>
    <row r="205" spans="1:4" ht="15" x14ac:dyDescent="0.25">
      <c r="A205" s="604" t="s">
        <v>46</v>
      </c>
      <c r="B205" s="604" t="s">
        <v>332</v>
      </c>
      <c r="C205" s="605">
        <v>41914</v>
      </c>
      <c r="D205" s="604">
        <v>0</v>
      </c>
    </row>
    <row r="206" spans="1:4" ht="15" x14ac:dyDescent="0.25">
      <c r="A206" s="604" t="s">
        <v>173</v>
      </c>
      <c r="B206" s="604" t="s">
        <v>333</v>
      </c>
      <c r="C206" s="605">
        <v>41914</v>
      </c>
      <c r="D206" s="604">
        <v>2.4645000000000001</v>
      </c>
    </row>
    <row r="207" spans="1:4" ht="15" x14ac:dyDescent="0.25">
      <c r="A207" s="604" t="s">
        <v>174</v>
      </c>
      <c r="B207" s="604" t="s">
        <v>334</v>
      </c>
      <c r="C207" s="605">
        <v>41914</v>
      </c>
      <c r="D207" s="604">
        <v>0</v>
      </c>
    </row>
    <row r="208" spans="1:4" ht="15" x14ac:dyDescent="0.25">
      <c r="A208" s="604" t="s">
        <v>39</v>
      </c>
      <c r="B208" s="604" t="s">
        <v>335</v>
      </c>
      <c r="C208" s="605">
        <v>41914</v>
      </c>
      <c r="D208" s="604">
        <v>0</v>
      </c>
    </row>
    <row r="209" spans="1:4" ht="15" x14ac:dyDescent="0.25">
      <c r="A209" s="604" t="s">
        <v>40</v>
      </c>
      <c r="B209" s="604" t="s">
        <v>336</v>
      </c>
      <c r="C209" s="605">
        <v>41914</v>
      </c>
      <c r="D209" s="604">
        <v>0</v>
      </c>
    </row>
    <row r="210" spans="1:4" ht="15" x14ac:dyDescent="0.25">
      <c r="A210" s="604" t="s">
        <v>41</v>
      </c>
      <c r="B210" s="604" t="s">
        <v>337</v>
      </c>
      <c r="C210" s="605">
        <v>41914</v>
      </c>
      <c r="D210" s="604">
        <v>3.7755000000000001</v>
      </c>
    </row>
    <row r="211" spans="1:4" ht="15" x14ac:dyDescent="0.25">
      <c r="A211" s="604" t="s">
        <v>42</v>
      </c>
      <c r="B211" s="604" t="s">
        <v>338</v>
      </c>
      <c r="C211" s="605">
        <v>41914</v>
      </c>
      <c r="D211" s="604">
        <v>0</v>
      </c>
    </row>
    <row r="212" spans="1:4" ht="15" x14ac:dyDescent="0.25">
      <c r="A212" s="604" t="s">
        <v>57</v>
      </c>
      <c r="B212" s="604" t="s">
        <v>321</v>
      </c>
      <c r="C212" s="605">
        <v>41914</v>
      </c>
      <c r="D212" s="604">
        <v>0</v>
      </c>
    </row>
    <row r="213" spans="1:4" ht="15" x14ac:dyDescent="0.25">
      <c r="A213" s="604" t="s">
        <v>58</v>
      </c>
      <c r="B213" s="604" t="s">
        <v>323</v>
      </c>
      <c r="C213" s="605">
        <v>41914</v>
      </c>
      <c r="D213" s="604">
        <v>846.42240000000004</v>
      </c>
    </row>
    <row r="214" spans="1:4" ht="15" x14ac:dyDescent="0.25">
      <c r="A214" s="604" t="s">
        <v>59</v>
      </c>
      <c r="B214" s="604" t="s">
        <v>324</v>
      </c>
      <c r="C214" s="605">
        <v>41914</v>
      </c>
      <c r="D214" s="604">
        <v>0</v>
      </c>
    </row>
    <row r="215" spans="1:4" ht="15" x14ac:dyDescent="0.25">
      <c r="A215" s="604" t="s">
        <v>60</v>
      </c>
      <c r="B215" s="604" t="s">
        <v>325</v>
      </c>
      <c r="C215" s="605">
        <v>41914</v>
      </c>
      <c r="D215" s="604">
        <v>837.32399999999996</v>
      </c>
    </row>
    <row r="216" spans="1:4" ht="15" x14ac:dyDescent="0.25">
      <c r="A216" s="604" t="s">
        <v>61</v>
      </c>
      <c r="B216" s="604" t="s">
        <v>326</v>
      </c>
      <c r="C216" s="605">
        <v>41914</v>
      </c>
      <c r="D216" s="604">
        <v>0</v>
      </c>
    </row>
    <row r="217" spans="1:4" ht="15" x14ac:dyDescent="0.25">
      <c r="A217" s="604" t="s">
        <v>62</v>
      </c>
      <c r="B217" s="604" t="s">
        <v>327</v>
      </c>
      <c r="C217" s="605">
        <v>41914</v>
      </c>
      <c r="D217" s="604">
        <v>830.16840000000002</v>
      </c>
    </row>
    <row r="218" spans="1:4" ht="15" x14ac:dyDescent="0.25">
      <c r="A218" s="604" t="s">
        <v>63</v>
      </c>
      <c r="B218" s="604" t="s">
        <v>340</v>
      </c>
      <c r="C218" s="605">
        <v>41914</v>
      </c>
      <c r="D218" s="604">
        <v>0</v>
      </c>
    </row>
    <row r="219" spans="1:4" ht="15" x14ac:dyDescent="0.25">
      <c r="A219" s="604" t="s">
        <v>64</v>
      </c>
      <c r="B219" s="604" t="s">
        <v>341</v>
      </c>
      <c r="C219" s="605">
        <v>41914</v>
      </c>
      <c r="D219" s="604">
        <v>828.00840000000005</v>
      </c>
    </row>
    <row r="220" spans="1:4" ht="15" x14ac:dyDescent="0.25">
      <c r="A220" s="604" t="s">
        <v>47</v>
      </c>
      <c r="B220" s="604" t="s">
        <v>342</v>
      </c>
      <c r="C220" s="605">
        <v>41914</v>
      </c>
      <c r="D220" s="604">
        <v>0</v>
      </c>
    </row>
    <row r="221" spans="1:4" ht="15" x14ac:dyDescent="0.25">
      <c r="A221" s="604" t="s">
        <v>48</v>
      </c>
      <c r="B221" s="604" t="s">
        <v>343</v>
      </c>
      <c r="C221" s="605">
        <v>41914</v>
      </c>
      <c r="D221" s="604">
        <v>0</v>
      </c>
    </row>
    <row r="222" spans="1:4" ht="15" x14ac:dyDescent="0.25">
      <c r="A222" s="604" t="s">
        <v>49</v>
      </c>
      <c r="B222" s="604" t="s">
        <v>344</v>
      </c>
      <c r="C222" s="605">
        <v>41914</v>
      </c>
      <c r="D222" s="604">
        <v>40.865400000000001</v>
      </c>
    </row>
    <row r="223" spans="1:4" ht="15" x14ac:dyDescent="0.25">
      <c r="A223" s="604" t="s">
        <v>50</v>
      </c>
      <c r="B223" s="604" t="s">
        <v>345</v>
      </c>
      <c r="C223" s="605">
        <v>41914</v>
      </c>
      <c r="D223" s="604">
        <v>0</v>
      </c>
    </row>
    <row r="224" spans="1:4" ht="15" x14ac:dyDescent="0.25">
      <c r="A224" s="604" t="s">
        <v>861</v>
      </c>
      <c r="B224" s="604" t="s">
        <v>999</v>
      </c>
      <c r="C224" s="605">
        <v>41914</v>
      </c>
      <c r="D224" s="604">
        <v>2.2909999999999999</v>
      </c>
    </row>
    <row r="225" spans="1:4" ht="15" x14ac:dyDescent="0.25">
      <c r="A225" s="604" t="s">
        <v>862</v>
      </c>
      <c r="B225" s="604" t="s">
        <v>1000</v>
      </c>
      <c r="C225" s="605">
        <v>41914</v>
      </c>
      <c r="D225" s="604">
        <v>0</v>
      </c>
    </row>
    <row r="226" spans="1:4" ht="15" x14ac:dyDescent="0.25">
      <c r="A226" s="604" t="s">
        <v>982</v>
      </c>
      <c r="B226" s="604" t="s">
        <v>1001</v>
      </c>
      <c r="C226" s="605">
        <v>41914</v>
      </c>
      <c r="D226" s="604">
        <v>0</v>
      </c>
    </row>
    <row r="227" spans="1:4" ht="15" x14ac:dyDescent="0.25">
      <c r="A227" s="604" t="s">
        <v>983</v>
      </c>
      <c r="B227" s="604" t="s">
        <v>1002</v>
      </c>
      <c r="C227" s="605">
        <v>41914</v>
      </c>
      <c r="D227" s="604">
        <v>393.54300000000001</v>
      </c>
    </row>
    <row r="228" spans="1:4" ht="15" x14ac:dyDescent="0.25">
      <c r="A228" s="604" t="s">
        <v>1039</v>
      </c>
      <c r="B228" s="604" t="s">
        <v>1001</v>
      </c>
      <c r="C228" s="605">
        <v>41914</v>
      </c>
      <c r="D228" s="604">
        <v>0</v>
      </c>
    </row>
    <row r="229" spans="1:4" ht="15" x14ac:dyDescent="0.25">
      <c r="A229" s="604" t="s">
        <v>1040</v>
      </c>
      <c r="B229" s="604" t="s">
        <v>1002</v>
      </c>
      <c r="C229" s="605">
        <v>41914</v>
      </c>
      <c r="D229" s="604">
        <v>1097.28</v>
      </c>
    </row>
    <row r="230" spans="1:4" ht="15" x14ac:dyDescent="0.25">
      <c r="A230" s="604" t="s">
        <v>989</v>
      </c>
      <c r="B230" s="604" t="s">
        <v>1001</v>
      </c>
      <c r="C230" s="605">
        <v>41914</v>
      </c>
      <c r="D230" s="604">
        <v>0.5</v>
      </c>
    </row>
    <row r="231" spans="1:4" ht="15" x14ac:dyDescent="0.25">
      <c r="A231" s="604" t="s">
        <v>990</v>
      </c>
      <c r="B231" s="604" t="s">
        <v>1002</v>
      </c>
      <c r="C231" s="605">
        <v>41914</v>
      </c>
      <c r="D231" s="604">
        <v>267.60000000000002</v>
      </c>
    </row>
    <row r="232" spans="1:4" ht="15" x14ac:dyDescent="0.25">
      <c r="A232" s="604" t="s">
        <v>71</v>
      </c>
      <c r="B232" s="604" t="s">
        <v>346</v>
      </c>
      <c r="C232" s="605">
        <v>41914</v>
      </c>
      <c r="D232" s="604">
        <v>0</v>
      </c>
    </row>
    <row r="233" spans="1:4" ht="15" x14ac:dyDescent="0.25">
      <c r="A233" s="604" t="s">
        <v>72</v>
      </c>
      <c r="B233" s="604" t="s">
        <v>349</v>
      </c>
      <c r="C233" s="605">
        <v>41914</v>
      </c>
      <c r="D233" s="604">
        <v>0</v>
      </c>
    </row>
    <row r="234" spans="1:4" ht="15" x14ac:dyDescent="0.25">
      <c r="A234" s="604" t="s">
        <v>750</v>
      </c>
      <c r="B234" s="604" t="s">
        <v>751</v>
      </c>
      <c r="C234" s="605">
        <v>41914</v>
      </c>
      <c r="D234" s="604">
        <v>0.70199999999999996</v>
      </c>
    </row>
    <row r="235" spans="1:4" ht="15" x14ac:dyDescent="0.25">
      <c r="A235" s="604" t="s">
        <v>753</v>
      </c>
      <c r="B235" s="604" t="s">
        <v>754</v>
      </c>
      <c r="C235" s="605">
        <v>41914</v>
      </c>
      <c r="D235" s="604">
        <v>0</v>
      </c>
    </row>
    <row r="236" spans="1:4" ht="15" x14ac:dyDescent="0.25">
      <c r="A236" s="604" t="s">
        <v>755</v>
      </c>
      <c r="B236" s="604" t="s">
        <v>756</v>
      </c>
      <c r="C236" s="605">
        <v>41914</v>
      </c>
      <c r="D236" s="604">
        <v>6.5000000000000002E-2</v>
      </c>
    </row>
    <row r="237" spans="1:4" ht="15" x14ac:dyDescent="0.25">
      <c r="A237" s="604" t="s">
        <v>757</v>
      </c>
      <c r="B237" s="604" t="s">
        <v>758</v>
      </c>
      <c r="C237" s="605">
        <v>41914</v>
      </c>
      <c r="D237" s="604">
        <v>0</v>
      </c>
    </row>
    <row r="238" spans="1:4" ht="15" x14ac:dyDescent="0.25">
      <c r="A238" s="604" t="s">
        <v>759</v>
      </c>
      <c r="B238" s="604" t="s">
        <v>760</v>
      </c>
      <c r="C238" s="605">
        <v>41914</v>
      </c>
      <c r="D238" s="604">
        <v>0.36499999999999999</v>
      </c>
    </row>
    <row r="239" spans="1:4" ht="15" x14ac:dyDescent="0.25">
      <c r="A239" s="604" t="s">
        <v>762</v>
      </c>
      <c r="B239" s="604" t="s">
        <v>763</v>
      </c>
      <c r="C239" s="605">
        <v>41914</v>
      </c>
      <c r="D239" s="604">
        <v>0</v>
      </c>
    </row>
    <row r="240" spans="1:4" ht="15" x14ac:dyDescent="0.25">
      <c r="A240" s="604" t="s">
        <v>764</v>
      </c>
      <c r="B240" s="604" t="s">
        <v>765</v>
      </c>
      <c r="C240" s="605">
        <v>41914</v>
      </c>
      <c r="D240" s="604">
        <v>0.123</v>
      </c>
    </row>
    <row r="241" spans="1:4" ht="15" x14ac:dyDescent="0.25">
      <c r="A241" s="604" t="s">
        <v>766</v>
      </c>
      <c r="B241" s="604" t="s">
        <v>767</v>
      </c>
      <c r="C241" s="605">
        <v>41914</v>
      </c>
      <c r="D241" s="604">
        <v>0</v>
      </c>
    </row>
    <row r="242" spans="1:4" ht="15" x14ac:dyDescent="0.25">
      <c r="A242" s="604" t="s">
        <v>877</v>
      </c>
      <c r="B242" s="604" t="s">
        <v>1003</v>
      </c>
      <c r="C242" s="605">
        <v>41914</v>
      </c>
      <c r="D242" s="604">
        <v>7.4999999999999997E-3</v>
      </c>
    </row>
    <row r="243" spans="1:4" ht="15" x14ac:dyDescent="0.25">
      <c r="A243" s="604" t="s">
        <v>878</v>
      </c>
      <c r="B243" s="604" t="s">
        <v>1004</v>
      </c>
      <c r="C243" s="605">
        <v>41914</v>
      </c>
      <c r="D243" s="604">
        <v>1097.5220999999999</v>
      </c>
    </row>
    <row r="244" spans="1:4" ht="15" x14ac:dyDescent="0.25">
      <c r="A244" s="604" t="s">
        <v>962</v>
      </c>
      <c r="B244" s="604" t="s">
        <v>1005</v>
      </c>
      <c r="C244" s="605">
        <v>41914</v>
      </c>
      <c r="D244" s="604">
        <v>0</v>
      </c>
    </row>
    <row r="245" spans="1:4" ht="15" x14ac:dyDescent="0.25">
      <c r="A245" s="604" t="s">
        <v>963</v>
      </c>
      <c r="B245" s="604" t="s">
        <v>1006</v>
      </c>
      <c r="C245" s="605">
        <v>41914</v>
      </c>
      <c r="D245" s="604">
        <v>683.68899999999996</v>
      </c>
    </row>
    <row r="246" spans="1:4" ht="15" x14ac:dyDescent="0.25">
      <c r="A246" s="604" t="s">
        <v>82</v>
      </c>
      <c r="B246" s="604" t="s">
        <v>350</v>
      </c>
      <c r="C246" s="605">
        <v>41914</v>
      </c>
      <c r="D246" s="604">
        <v>0</v>
      </c>
    </row>
    <row r="247" spans="1:4" ht="15" x14ac:dyDescent="0.25">
      <c r="A247" s="604" t="s">
        <v>81</v>
      </c>
      <c r="B247" s="604" t="s">
        <v>352</v>
      </c>
      <c r="C247" s="605">
        <v>41914</v>
      </c>
      <c r="D247" s="604">
        <v>0</v>
      </c>
    </row>
    <row r="248" spans="1:4" ht="15" x14ac:dyDescent="0.25">
      <c r="A248" s="604" t="s">
        <v>1007</v>
      </c>
      <c r="B248" s="604" t="s">
        <v>1001</v>
      </c>
      <c r="C248" s="605">
        <v>41914</v>
      </c>
      <c r="D248" s="604">
        <v>0.25</v>
      </c>
    </row>
    <row r="249" spans="1:4" ht="15" x14ac:dyDescent="0.25">
      <c r="A249" s="604" t="s">
        <v>1008</v>
      </c>
      <c r="B249" s="604" t="s">
        <v>1002</v>
      </c>
      <c r="C249" s="605">
        <v>41914</v>
      </c>
      <c r="D249" s="604">
        <v>410.90600000000001</v>
      </c>
    </row>
    <row r="250" spans="1:4" ht="15" x14ac:dyDescent="0.25">
      <c r="A250" s="604" t="s">
        <v>100</v>
      </c>
      <c r="B250" s="604" t="s">
        <v>321</v>
      </c>
      <c r="C250" s="605">
        <v>41914</v>
      </c>
      <c r="D250" s="604">
        <v>0</v>
      </c>
    </row>
    <row r="251" spans="1:4" ht="15" x14ac:dyDescent="0.25">
      <c r="A251" s="604" t="s">
        <v>101</v>
      </c>
      <c r="B251" s="604" t="s">
        <v>354</v>
      </c>
      <c r="C251" s="605">
        <v>41914</v>
      </c>
      <c r="D251" s="604">
        <v>0</v>
      </c>
    </row>
    <row r="252" spans="1:4" ht="15" x14ac:dyDescent="0.25">
      <c r="A252" s="604" t="s">
        <v>102</v>
      </c>
      <c r="B252" s="604" t="s">
        <v>324</v>
      </c>
      <c r="C252" s="605">
        <v>41914</v>
      </c>
      <c r="D252" s="604">
        <v>4.0000000000000002E-4</v>
      </c>
    </row>
    <row r="253" spans="1:4" ht="15" x14ac:dyDescent="0.25">
      <c r="A253" s="604" t="s">
        <v>103</v>
      </c>
      <c r="B253" s="604" t="s">
        <v>325</v>
      </c>
      <c r="C253" s="605">
        <v>41914</v>
      </c>
      <c r="D253" s="604">
        <v>0</v>
      </c>
    </row>
    <row r="254" spans="1:4" ht="15" x14ac:dyDescent="0.25">
      <c r="A254" s="604" t="s">
        <v>104</v>
      </c>
      <c r="B254" s="604" t="s">
        <v>326</v>
      </c>
      <c r="C254" s="605">
        <v>41914</v>
      </c>
      <c r="D254" s="604">
        <v>0.68059999999999998</v>
      </c>
    </row>
    <row r="255" spans="1:4" ht="15" x14ac:dyDescent="0.25">
      <c r="A255" s="604" t="s">
        <v>105</v>
      </c>
      <c r="B255" s="604" t="s">
        <v>327</v>
      </c>
      <c r="C255" s="605">
        <v>41914</v>
      </c>
      <c r="D255" s="604">
        <v>0</v>
      </c>
    </row>
    <row r="256" spans="1:4" ht="15" x14ac:dyDescent="0.25">
      <c r="A256" s="604" t="s">
        <v>106</v>
      </c>
      <c r="B256" s="604" t="s">
        <v>340</v>
      </c>
      <c r="C256" s="605">
        <v>41914</v>
      </c>
      <c r="D256" s="604">
        <v>0</v>
      </c>
    </row>
    <row r="257" spans="1:4" ht="15" x14ac:dyDescent="0.25">
      <c r="A257" s="604" t="s">
        <v>107</v>
      </c>
      <c r="B257" s="604" t="s">
        <v>341</v>
      </c>
      <c r="C257" s="605">
        <v>41914</v>
      </c>
      <c r="D257" s="604">
        <v>0</v>
      </c>
    </row>
    <row r="258" spans="1:4" ht="15" x14ac:dyDescent="0.25">
      <c r="A258" s="604" t="s">
        <v>115</v>
      </c>
      <c r="B258" s="604" t="s">
        <v>355</v>
      </c>
      <c r="C258" s="605">
        <v>41914</v>
      </c>
      <c r="D258" s="604">
        <v>1.306</v>
      </c>
    </row>
    <row r="259" spans="1:4" ht="15" x14ac:dyDescent="0.25">
      <c r="A259" s="604" t="s">
        <v>116</v>
      </c>
      <c r="B259" s="604" t="s">
        <v>356</v>
      </c>
      <c r="C259" s="605">
        <v>41914</v>
      </c>
      <c r="D259" s="604">
        <v>0</v>
      </c>
    </row>
    <row r="260" spans="1:4" ht="15" x14ac:dyDescent="0.25">
      <c r="A260" s="604" t="s">
        <v>117</v>
      </c>
      <c r="B260" s="604" t="s">
        <v>357</v>
      </c>
      <c r="C260" s="605">
        <v>41914</v>
      </c>
      <c r="D260" s="604">
        <v>0</v>
      </c>
    </row>
    <row r="261" spans="1:4" ht="15" x14ac:dyDescent="0.25">
      <c r="A261" s="604" t="s">
        <v>118</v>
      </c>
      <c r="B261" s="604" t="s">
        <v>358</v>
      </c>
      <c r="C261" s="605">
        <v>41914</v>
      </c>
      <c r="D261" s="604">
        <v>0</v>
      </c>
    </row>
    <row r="262" spans="1:4" ht="15" x14ac:dyDescent="0.25">
      <c r="A262" s="604" t="s">
        <v>735</v>
      </c>
      <c r="B262" s="604" t="s">
        <v>736</v>
      </c>
      <c r="C262" s="605">
        <v>41914</v>
      </c>
      <c r="D262" s="604">
        <v>1.774</v>
      </c>
    </row>
    <row r="263" spans="1:4" ht="15" x14ac:dyDescent="0.25">
      <c r="A263" s="604" t="s">
        <v>737</v>
      </c>
      <c r="B263" s="604" t="s">
        <v>738</v>
      </c>
      <c r="C263" s="605">
        <v>41914</v>
      </c>
      <c r="D263" s="604">
        <v>0</v>
      </c>
    </row>
    <row r="264" spans="1:4" ht="15" x14ac:dyDescent="0.25">
      <c r="A264" s="604" t="s">
        <v>863</v>
      </c>
      <c r="B264" s="604" t="s">
        <v>1009</v>
      </c>
      <c r="C264" s="605">
        <v>41914</v>
      </c>
      <c r="D264" s="604">
        <v>0</v>
      </c>
    </row>
    <row r="265" spans="1:4" ht="15" x14ac:dyDescent="0.25">
      <c r="A265" s="604" t="s">
        <v>864</v>
      </c>
      <c r="B265" s="604" t="s">
        <v>1010</v>
      </c>
      <c r="C265" s="605">
        <v>41914</v>
      </c>
      <c r="D265" s="604">
        <v>0</v>
      </c>
    </row>
    <row r="266" spans="1:4" ht="15" x14ac:dyDescent="0.25">
      <c r="A266" s="604" t="s">
        <v>865</v>
      </c>
      <c r="B266" s="604" t="s">
        <v>1011</v>
      </c>
      <c r="C266" s="605">
        <v>41914</v>
      </c>
      <c r="D266" s="604">
        <v>0</v>
      </c>
    </row>
    <row r="267" spans="1:4" ht="15" x14ac:dyDescent="0.25">
      <c r="A267" s="604" t="s">
        <v>866</v>
      </c>
      <c r="B267" s="604" t="s">
        <v>1012</v>
      </c>
      <c r="C267" s="605">
        <v>41914</v>
      </c>
      <c r="D267" s="604">
        <v>0</v>
      </c>
    </row>
    <row r="268" spans="1:4" ht="15" x14ac:dyDescent="0.25">
      <c r="A268" s="604" t="s">
        <v>99</v>
      </c>
      <c r="B268" s="604" t="s">
        <v>359</v>
      </c>
      <c r="C268" s="605">
        <v>41914</v>
      </c>
      <c r="D268" s="604">
        <v>2.1103999999999998</v>
      </c>
    </row>
    <row r="269" spans="1:4" ht="15" x14ac:dyDescent="0.25">
      <c r="A269" s="604" t="s">
        <v>958</v>
      </c>
      <c r="B269" s="604" t="s">
        <v>1001</v>
      </c>
      <c r="C269" s="605">
        <v>41914</v>
      </c>
      <c r="D269" s="604">
        <v>0</v>
      </c>
    </row>
    <row r="270" spans="1:4" ht="15" x14ac:dyDescent="0.25">
      <c r="A270" s="604" t="s">
        <v>959</v>
      </c>
      <c r="B270" s="604" t="s">
        <v>1002</v>
      </c>
      <c r="C270" s="605">
        <v>41914</v>
      </c>
      <c r="D270" s="604">
        <v>389.87</v>
      </c>
    </row>
    <row r="271" spans="1:4" ht="15" x14ac:dyDescent="0.25">
      <c r="A271" s="604" t="s">
        <v>144</v>
      </c>
      <c r="B271" s="604" t="s">
        <v>361</v>
      </c>
      <c r="C271" s="605">
        <v>41914</v>
      </c>
      <c r="D271" s="604">
        <v>0.17280000000000001</v>
      </c>
    </row>
    <row r="272" spans="1:4" ht="15" x14ac:dyDescent="0.25">
      <c r="A272" s="604" t="s">
        <v>145</v>
      </c>
      <c r="B272" s="604" t="s">
        <v>363</v>
      </c>
      <c r="C272" s="605">
        <v>41914</v>
      </c>
      <c r="D272" s="604">
        <v>7.9325000000000001</v>
      </c>
    </row>
    <row r="273" spans="1:4" ht="15" x14ac:dyDescent="0.25">
      <c r="A273" s="604" t="s">
        <v>161</v>
      </c>
      <c r="B273" s="604" t="s">
        <v>364</v>
      </c>
      <c r="C273" s="605">
        <v>41914</v>
      </c>
      <c r="D273" s="604">
        <v>0.10100000000000001</v>
      </c>
    </row>
    <row r="274" spans="1:4" ht="15" x14ac:dyDescent="0.25">
      <c r="A274" s="604" t="s">
        <v>162</v>
      </c>
      <c r="B274" s="604" t="s">
        <v>365</v>
      </c>
      <c r="C274" s="605">
        <v>41914</v>
      </c>
      <c r="D274" s="604">
        <v>14.942</v>
      </c>
    </row>
    <row r="275" spans="1:4" ht="15" x14ac:dyDescent="0.25">
      <c r="A275" s="604" t="s">
        <v>293</v>
      </c>
      <c r="B275" s="604" t="s">
        <v>366</v>
      </c>
      <c r="C275" s="605">
        <v>41914</v>
      </c>
      <c r="D275" s="604">
        <v>0</v>
      </c>
    </row>
    <row r="276" spans="1:4" ht="15" x14ac:dyDescent="0.25">
      <c r="A276" s="604" t="s">
        <v>294</v>
      </c>
      <c r="B276" s="604" t="s">
        <v>368</v>
      </c>
      <c r="C276" s="605">
        <v>41914</v>
      </c>
      <c r="D276" s="604">
        <v>66.855999999999995</v>
      </c>
    </row>
    <row r="277" spans="1:4" ht="15" x14ac:dyDescent="0.25">
      <c r="A277" s="604" t="s">
        <v>167</v>
      </c>
      <c r="B277" s="604" t="s">
        <v>369</v>
      </c>
      <c r="C277" s="605">
        <v>41914</v>
      </c>
      <c r="D277" s="604">
        <v>0</v>
      </c>
    </row>
    <row r="278" spans="1:4" ht="15" x14ac:dyDescent="0.25">
      <c r="A278" s="604" t="s">
        <v>168</v>
      </c>
      <c r="B278" s="604" t="s">
        <v>371</v>
      </c>
      <c r="C278" s="605">
        <v>41914</v>
      </c>
      <c r="D278" s="604">
        <v>212.71680000000001</v>
      </c>
    </row>
    <row r="279" spans="1:4" ht="15" x14ac:dyDescent="0.25">
      <c r="A279" s="604" t="s">
        <v>869</v>
      </c>
      <c r="B279" s="604" t="s">
        <v>997</v>
      </c>
      <c r="C279" s="605">
        <v>41914</v>
      </c>
      <c r="D279" s="604">
        <v>5.6609999999999996</v>
      </c>
    </row>
    <row r="280" spans="1:4" ht="15" x14ac:dyDescent="0.25">
      <c r="A280" s="604" t="s">
        <v>870</v>
      </c>
      <c r="B280" s="604" t="s">
        <v>998</v>
      </c>
      <c r="C280" s="605">
        <v>41914</v>
      </c>
      <c r="D280" s="604">
        <v>5.85</v>
      </c>
    </row>
    <row r="281" spans="1:4" ht="15" x14ac:dyDescent="0.25">
      <c r="A281" s="604" t="s">
        <v>146</v>
      </c>
      <c r="B281" s="604" t="s">
        <v>372</v>
      </c>
      <c r="C281" s="605">
        <v>41914</v>
      </c>
      <c r="D281" s="604">
        <v>0.71799999999999997</v>
      </c>
    </row>
    <row r="282" spans="1:4" ht="15" x14ac:dyDescent="0.25">
      <c r="A282" s="604" t="s">
        <v>147</v>
      </c>
      <c r="B282" s="604" t="s">
        <v>374</v>
      </c>
      <c r="C282" s="605">
        <v>41914</v>
      </c>
      <c r="D282" s="604">
        <v>0</v>
      </c>
    </row>
    <row r="283" spans="1:4" ht="15" x14ac:dyDescent="0.25">
      <c r="A283" s="604" t="s">
        <v>127</v>
      </c>
      <c r="B283" s="604" t="s">
        <v>375</v>
      </c>
      <c r="C283" s="605">
        <v>41914</v>
      </c>
      <c r="D283" s="604">
        <v>0</v>
      </c>
    </row>
    <row r="284" spans="1:4" ht="15" x14ac:dyDescent="0.25">
      <c r="A284" s="604" t="s">
        <v>126</v>
      </c>
      <c r="B284" s="604" t="s">
        <v>377</v>
      </c>
      <c r="C284" s="605">
        <v>41914</v>
      </c>
      <c r="D284" s="604">
        <v>76.666600000000003</v>
      </c>
    </row>
    <row r="285" spans="1:4" ht="15" x14ac:dyDescent="0.25">
      <c r="A285" s="604" t="s">
        <v>206</v>
      </c>
      <c r="B285" s="604" t="s">
        <v>378</v>
      </c>
      <c r="C285" s="605">
        <v>41914</v>
      </c>
      <c r="D285" s="604">
        <v>1.9E-2</v>
      </c>
    </row>
    <row r="286" spans="1:4" ht="15" x14ac:dyDescent="0.25">
      <c r="A286" s="604" t="s">
        <v>207</v>
      </c>
      <c r="B286" s="604" t="s">
        <v>379</v>
      </c>
      <c r="C286" s="605">
        <v>41914</v>
      </c>
      <c r="D286" s="604">
        <v>62.253799999999998</v>
      </c>
    </row>
    <row r="287" spans="1:4" ht="15" x14ac:dyDescent="0.25">
      <c r="A287" s="604" t="s">
        <v>768</v>
      </c>
      <c r="B287" s="604" t="s">
        <v>769</v>
      </c>
      <c r="C287" s="605">
        <v>41914</v>
      </c>
      <c r="D287" s="604">
        <v>6.32</v>
      </c>
    </row>
    <row r="288" spans="1:4" ht="15" x14ac:dyDescent="0.25">
      <c r="A288" s="604" t="s">
        <v>771</v>
      </c>
      <c r="B288" s="604" t="s">
        <v>772</v>
      </c>
      <c r="C288" s="605">
        <v>41914</v>
      </c>
      <c r="D288" s="604">
        <v>4.72</v>
      </c>
    </row>
    <row r="289" spans="1:4" ht="15" x14ac:dyDescent="0.25">
      <c r="A289" s="604" t="s">
        <v>163</v>
      </c>
      <c r="B289" s="604" t="s">
        <v>380</v>
      </c>
      <c r="C289" s="605">
        <v>41914</v>
      </c>
      <c r="D289" s="604">
        <v>0</v>
      </c>
    </row>
    <row r="290" spans="1:4" ht="15" x14ac:dyDescent="0.25">
      <c r="A290" s="604" t="s">
        <v>164</v>
      </c>
      <c r="B290" s="604" t="s">
        <v>382</v>
      </c>
      <c r="C290" s="605">
        <v>41914</v>
      </c>
      <c r="D290" s="604">
        <v>212.92400000000001</v>
      </c>
    </row>
    <row r="291" spans="1:4" ht="15" x14ac:dyDescent="0.25">
      <c r="A291" s="604" t="s">
        <v>295</v>
      </c>
      <c r="B291" s="604" t="s">
        <v>383</v>
      </c>
      <c r="C291" s="605">
        <v>41914</v>
      </c>
      <c r="D291" s="604">
        <v>0</v>
      </c>
    </row>
    <row r="292" spans="1:4" ht="15" x14ac:dyDescent="0.25">
      <c r="A292" s="604" t="s">
        <v>296</v>
      </c>
      <c r="B292" s="604" t="s">
        <v>385</v>
      </c>
      <c r="C292" s="605">
        <v>41914</v>
      </c>
      <c r="D292" s="604">
        <v>232.05199999999999</v>
      </c>
    </row>
    <row r="293" spans="1:4" ht="15" x14ac:dyDescent="0.25">
      <c r="A293" s="604" t="s">
        <v>413</v>
      </c>
      <c r="B293" s="604" t="s">
        <v>414</v>
      </c>
      <c r="C293" s="605">
        <v>41914</v>
      </c>
      <c r="D293" s="604">
        <v>0.01</v>
      </c>
    </row>
    <row r="294" spans="1:4" ht="15" x14ac:dyDescent="0.25">
      <c r="A294" s="604" t="s">
        <v>416</v>
      </c>
      <c r="B294" s="604" t="s">
        <v>417</v>
      </c>
      <c r="C294" s="605">
        <v>41914</v>
      </c>
      <c r="D294" s="604">
        <v>195.3</v>
      </c>
    </row>
    <row r="295" spans="1:4" ht="15" x14ac:dyDescent="0.25">
      <c r="A295" s="604" t="s">
        <v>222</v>
      </c>
      <c r="B295" s="604" t="s">
        <v>386</v>
      </c>
      <c r="C295" s="605">
        <v>41914</v>
      </c>
      <c r="D295" s="604">
        <v>0.36699999999999999</v>
      </c>
    </row>
    <row r="296" spans="1:4" ht="15" x14ac:dyDescent="0.25">
      <c r="A296" s="604" t="s">
        <v>223</v>
      </c>
      <c r="B296" s="604" t="s">
        <v>388</v>
      </c>
      <c r="C296" s="605">
        <v>41914</v>
      </c>
      <c r="D296" s="604">
        <v>0</v>
      </c>
    </row>
    <row r="297" spans="1:4" ht="15" x14ac:dyDescent="0.25">
      <c r="A297" s="604" t="s">
        <v>1013</v>
      </c>
      <c r="B297" s="604" t="s">
        <v>997</v>
      </c>
      <c r="C297" s="605">
        <v>41914</v>
      </c>
      <c r="D297" s="604">
        <v>4.9000000000000002E-2</v>
      </c>
    </row>
    <row r="298" spans="1:4" ht="15" x14ac:dyDescent="0.25">
      <c r="A298" s="604" t="s">
        <v>1014</v>
      </c>
      <c r="B298" s="604" t="s">
        <v>998</v>
      </c>
      <c r="C298" s="605">
        <v>41914</v>
      </c>
      <c r="D298" s="604">
        <v>89.066000000000003</v>
      </c>
    </row>
    <row r="299" spans="1:4" ht="15" x14ac:dyDescent="0.25">
      <c r="A299" s="604" t="s">
        <v>1015</v>
      </c>
      <c r="B299" s="604" t="s">
        <v>997</v>
      </c>
      <c r="C299" s="605">
        <v>41914</v>
      </c>
      <c r="D299" s="604">
        <v>2.3E-2</v>
      </c>
    </row>
    <row r="300" spans="1:4" ht="15" x14ac:dyDescent="0.25">
      <c r="A300" s="604" t="s">
        <v>1016</v>
      </c>
      <c r="B300" s="604" t="s">
        <v>998</v>
      </c>
      <c r="C300" s="605">
        <v>41914</v>
      </c>
      <c r="D300" s="604">
        <v>46.398000000000003</v>
      </c>
    </row>
    <row r="301" spans="1:4" ht="15" x14ac:dyDescent="0.25">
      <c r="A301" s="604" t="s">
        <v>176</v>
      </c>
      <c r="B301" s="604" t="s">
        <v>389</v>
      </c>
      <c r="C301" s="605">
        <v>41914</v>
      </c>
      <c r="D301" s="604">
        <v>3.5000000000000003E-2</v>
      </c>
    </row>
    <row r="302" spans="1:4" ht="15" x14ac:dyDescent="0.25">
      <c r="A302" s="604" t="s">
        <v>177</v>
      </c>
      <c r="B302" s="604" t="s">
        <v>391</v>
      </c>
      <c r="C302" s="605">
        <v>41914</v>
      </c>
      <c r="D302" s="604">
        <v>42.024000000000001</v>
      </c>
    </row>
    <row r="303" spans="1:4" ht="15" x14ac:dyDescent="0.25">
      <c r="A303" s="604" t="s">
        <v>710</v>
      </c>
      <c r="B303" s="604" t="s">
        <v>711</v>
      </c>
      <c r="C303" s="605">
        <v>41914</v>
      </c>
      <c r="D303" s="604">
        <v>0</v>
      </c>
    </row>
    <row r="304" spans="1:4" ht="15" x14ac:dyDescent="0.25">
      <c r="A304" s="604" t="s">
        <v>713</v>
      </c>
      <c r="B304" s="604" t="s">
        <v>714</v>
      </c>
      <c r="C304" s="605">
        <v>41914</v>
      </c>
      <c r="D304" s="604">
        <v>65.748999999999995</v>
      </c>
    </row>
    <row r="305" spans="1:4" ht="15" x14ac:dyDescent="0.25">
      <c r="A305" s="604" t="s">
        <v>148</v>
      </c>
      <c r="B305" s="604" t="s">
        <v>374</v>
      </c>
      <c r="C305" s="605">
        <v>41914</v>
      </c>
      <c r="D305" s="604">
        <v>0</v>
      </c>
    </row>
    <row r="306" spans="1:4" ht="15" x14ac:dyDescent="0.25">
      <c r="A306" s="604" t="s">
        <v>152</v>
      </c>
      <c r="B306" s="604" t="s">
        <v>374</v>
      </c>
      <c r="C306" s="605">
        <v>41914</v>
      </c>
      <c r="D306" s="604">
        <v>0</v>
      </c>
    </row>
    <row r="307" spans="1:4" ht="15" x14ac:dyDescent="0.25">
      <c r="A307" s="604" t="s">
        <v>991</v>
      </c>
      <c r="B307" s="604" t="s">
        <v>997</v>
      </c>
      <c r="C307" s="605">
        <v>41914</v>
      </c>
      <c r="D307" s="604">
        <v>0</v>
      </c>
    </row>
    <row r="308" spans="1:4" ht="15" x14ac:dyDescent="0.25">
      <c r="A308" s="604" t="s">
        <v>992</v>
      </c>
      <c r="B308" s="604" t="s">
        <v>998</v>
      </c>
      <c r="C308" s="605">
        <v>41914</v>
      </c>
      <c r="D308" s="604">
        <v>70.272999999999996</v>
      </c>
    </row>
    <row r="309" spans="1:4" ht="15" x14ac:dyDescent="0.25">
      <c r="A309" s="604" t="s">
        <v>149</v>
      </c>
      <c r="B309" s="604" t="s">
        <v>393</v>
      </c>
      <c r="C309" s="605">
        <v>41914</v>
      </c>
      <c r="D309" s="604">
        <v>6.3470000000000004</v>
      </c>
    </row>
    <row r="310" spans="1:4" ht="15" x14ac:dyDescent="0.25">
      <c r="A310" s="604" t="s">
        <v>150</v>
      </c>
      <c r="B310" s="604" t="s">
        <v>395</v>
      </c>
      <c r="C310" s="605">
        <v>41914</v>
      </c>
      <c r="D310" s="604">
        <v>0</v>
      </c>
    </row>
    <row r="311" spans="1:4" ht="15" x14ac:dyDescent="0.25">
      <c r="A311" s="604" t="s">
        <v>974</v>
      </c>
      <c r="B311" s="604" t="s">
        <v>1001</v>
      </c>
      <c r="C311" s="605">
        <v>41914</v>
      </c>
      <c r="D311" s="604">
        <v>0</v>
      </c>
    </row>
    <row r="312" spans="1:4" ht="15" x14ac:dyDescent="0.25">
      <c r="A312" s="604" t="s">
        <v>975</v>
      </c>
      <c r="B312" s="604" t="s">
        <v>1002</v>
      </c>
      <c r="C312" s="605">
        <v>41914</v>
      </c>
      <c r="D312" s="604">
        <v>4.843</v>
      </c>
    </row>
    <row r="313" spans="1:4" ht="15" x14ac:dyDescent="0.25">
      <c r="A313" s="604" t="s">
        <v>151</v>
      </c>
      <c r="B313" s="604" t="s">
        <v>374</v>
      </c>
      <c r="C313" s="605">
        <v>41914</v>
      </c>
      <c r="D313" s="604">
        <v>3.1040000000000001</v>
      </c>
    </row>
    <row r="314" spans="1:4" ht="15" x14ac:dyDescent="0.25">
      <c r="A314" s="604" t="s">
        <v>96</v>
      </c>
      <c r="B314" s="604" t="s">
        <v>314</v>
      </c>
      <c r="C314" s="605">
        <v>41914</v>
      </c>
      <c r="D314" s="604">
        <v>0</v>
      </c>
    </row>
    <row r="315" spans="1:4" ht="15" x14ac:dyDescent="0.25">
      <c r="A315" s="604" t="s">
        <v>95</v>
      </c>
      <c r="B315" s="604" t="s">
        <v>316</v>
      </c>
      <c r="C315" s="605">
        <v>41914</v>
      </c>
      <c r="D315" s="604">
        <v>5.6981999999999999</v>
      </c>
    </row>
    <row r="316" spans="1:4" ht="15" x14ac:dyDescent="0.25">
      <c r="A316" s="604" t="s">
        <v>97</v>
      </c>
      <c r="B316" s="604" t="s">
        <v>398</v>
      </c>
      <c r="C316" s="605">
        <v>41914</v>
      </c>
      <c r="D316" s="604">
        <v>0</v>
      </c>
    </row>
    <row r="317" spans="1:4" ht="15" x14ac:dyDescent="0.25">
      <c r="A317" s="604" t="s">
        <v>98</v>
      </c>
      <c r="B317" s="604" t="s">
        <v>399</v>
      </c>
      <c r="C317" s="605">
        <v>41914</v>
      </c>
      <c r="D317" s="604">
        <v>0</v>
      </c>
    </row>
    <row r="318" spans="1:4" ht="15" x14ac:dyDescent="0.25">
      <c r="A318" s="604" t="s">
        <v>93</v>
      </c>
      <c r="B318" s="604" t="s">
        <v>435</v>
      </c>
      <c r="C318" s="605">
        <v>41915</v>
      </c>
      <c r="D318" s="604">
        <v>0</v>
      </c>
    </row>
    <row r="319" spans="1:4" ht="15" x14ac:dyDescent="0.25">
      <c r="A319" s="604" t="s">
        <v>94</v>
      </c>
      <c r="B319" s="604" t="s">
        <v>436</v>
      </c>
      <c r="C319" s="605">
        <v>41915</v>
      </c>
      <c r="D319" s="604">
        <v>1668.6251999999999</v>
      </c>
    </row>
    <row r="320" spans="1:4" ht="15" x14ac:dyDescent="0.25">
      <c r="A320" s="604" t="s">
        <v>113</v>
      </c>
      <c r="B320" s="604" t="s">
        <v>437</v>
      </c>
      <c r="C320" s="605">
        <v>41915</v>
      </c>
      <c r="D320" s="604">
        <v>0</v>
      </c>
    </row>
    <row r="321" spans="1:4" ht="15" x14ac:dyDescent="0.25">
      <c r="A321" s="604" t="s">
        <v>114</v>
      </c>
      <c r="B321" s="604" t="s">
        <v>438</v>
      </c>
      <c r="C321" s="605">
        <v>41915</v>
      </c>
      <c r="D321" s="604">
        <v>1717.3489</v>
      </c>
    </row>
    <row r="322" spans="1:4" ht="15" x14ac:dyDescent="0.25">
      <c r="A322" s="604" t="s">
        <v>123</v>
      </c>
      <c r="B322" s="604" t="s">
        <v>439</v>
      </c>
      <c r="C322" s="605">
        <v>41915</v>
      </c>
      <c r="D322" s="604">
        <v>0</v>
      </c>
    </row>
    <row r="323" spans="1:4" ht="15" x14ac:dyDescent="0.25">
      <c r="A323" s="604" t="s">
        <v>124</v>
      </c>
      <c r="B323" s="604" t="s">
        <v>440</v>
      </c>
      <c r="C323" s="605">
        <v>41915</v>
      </c>
      <c r="D323" s="604">
        <v>14625.8177</v>
      </c>
    </row>
    <row r="324" spans="1:4" ht="15" x14ac:dyDescent="0.25">
      <c r="A324" s="604" t="s">
        <v>91</v>
      </c>
      <c r="B324" s="604" t="s">
        <v>441</v>
      </c>
      <c r="C324" s="605">
        <v>41915</v>
      </c>
      <c r="D324" s="604">
        <v>0</v>
      </c>
    </row>
    <row r="325" spans="1:4" ht="15" x14ac:dyDescent="0.25">
      <c r="A325" s="604" t="s">
        <v>92</v>
      </c>
      <c r="B325" s="604" t="s">
        <v>442</v>
      </c>
      <c r="C325" s="605">
        <v>41915</v>
      </c>
      <c r="D325" s="604">
        <v>18243.875</v>
      </c>
    </row>
    <row r="326" spans="1:4" ht="15" x14ac:dyDescent="0.25">
      <c r="A326" s="604" t="s">
        <v>121</v>
      </c>
      <c r="B326" s="604" t="s">
        <v>443</v>
      </c>
      <c r="C326" s="605">
        <v>41915</v>
      </c>
      <c r="D326" s="604">
        <v>13931.5417</v>
      </c>
    </row>
    <row r="327" spans="1:4" ht="15" x14ac:dyDescent="0.25">
      <c r="A327" s="604" t="s">
        <v>122</v>
      </c>
      <c r="B327" s="604" t="s">
        <v>444</v>
      </c>
      <c r="C327" s="605">
        <v>41915</v>
      </c>
      <c r="D327" s="604">
        <v>0</v>
      </c>
    </row>
    <row r="328" spans="1:4" ht="15" x14ac:dyDescent="0.25">
      <c r="A328" s="604" t="s">
        <v>51</v>
      </c>
      <c r="B328" s="604" t="s">
        <v>302</v>
      </c>
      <c r="C328" s="605">
        <v>41915</v>
      </c>
      <c r="D328" s="604">
        <v>0</v>
      </c>
    </row>
    <row r="329" spans="1:4" ht="15" x14ac:dyDescent="0.25">
      <c r="A329" s="604" t="s">
        <v>52</v>
      </c>
      <c r="B329" s="604" t="s">
        <v>304</v>
      </c>
      <c r="C329" s="605">
        <v>41915</v>
      </c>
      <c r="D329" s="604">
        <v>2558.0250000000001</v>
      </c>
    </row>
    <row r="330" spans="1:4" ht="15" x14ac:dyDescent="0.25">
      <c r="A330" s="604" t="s">
        <v>53</v>
      </c>
      <c r="B330" s="604" t="s">
        <v>305</v>
      </c>
      <c r="C330" s="605">
        <v>41915</v>
      </c>
      <c r="D330" s="604">
        <v>0</v>
      </c>
    </row>
    <row r="331" spans="1:4" ht="15" x14ac:dyDescent="0.25">
      <c r="A331" s="604" t="s">
        <v>54</v>
      </c>
      <c r="B331" s="604" t="s">
        <v>306</v>
      </c>
      <c r="C331" s="605">
        <v>41915</v>
      </c>
      <c r="D331" s="604">
        <v>2587.7249999999999</v>
      </c>
    </row>
    <row r="332" spans="1:4" ht="15" x14ac:dyDescent="0.25">
      <c r="A332" s="604" t="s">
        <v>55</v>
      </c>
      <c r="B332" s="604" t="s">
        <v>307</v>
      </c>
      <c r="C332" s="605">
        <v>41915</v>
      </c>
      <c r="D332" s="604">
        <v>0</v>
      </c>
    </row>
    <row r="333" spans="1:4" ht="15" x14ac:dyDescent="0.25">
      <c r="A333" s="604" t="s">
        <v>56</v>
      </c>
      <c r="B333" s="604" t="s">
        <v>308</v>
      </c>
      <c r="C333" s="605">
        <v>41915</v>
      </c>
      <c r="D333" s="604">
        <v>2610.5057999999999</v>
      </c>
    </row>
    <row r="334" spans="1:4" ht="15" x14ac:dyDescent="0.25">
      <c r="A334" s="604" t="s">
        <v>89</v>
      </c>
      <c r="B334" s="604" t="s">
        <v>309</v>
      </c>
      <c r="C334" s="605">
        <v>41915</v>
      </c>
      <c r="D334" s="604">
        <v>0</v>
      </c>
    </row>
    <row r="335" spans="1:4" ht="15" x14ac:dyDescent="0.25">
      <c r="A335" s="604" t="s">
        <v>90</v>
      </c>
      <c r="B335" s="604" t="s">
        <v>311</v>
      </c>
      <c r="C335" s="605">
        <v>41915</v>
      </c>
      <c r="D335" s="604">
        <v>1762.721</v>
      </c>
    </row>
    <row r="336" spans="1:4" ht="15" x14ac:dyDescent="0.25">
      <c r="A336" s="604" t="s">
        <v>87</v>
      </c>
      <c r="B336" s="604" t="s">
        <v>298</v>
      </c>
      <c r="C336" s="605">
        <v>41915</v>
      </c>
      <c r="D336" s="604">
        <v>0</v>
      </c>
    </row>
    <row r="337" spans="1:4" ht="15" x14ac:dyDescent="0.25">
      <c r="A337" s="604" t="s">
        <v>88</v>
      </c>
      <c r="B337" s="604" t="s">
        <v>301</v>
      </c>
      <c r="C337" s="605">
        <v>41915</v>
      </c>
      <c r="D337" s="604">
        <v>1721.742</v>
      </c>
    </row>
    <row r="338" spans="1:4" ht="15" x14ac:dyDescent="0.25">
      <c r="A338" s="604" t="s">
        <v>85</v>
      </c>
      <c r="B338" s="604" t="s">
        <v>312</v>
      </c>
      <c r="C338" s="605">
        <v>41915</v>
      </c>
      <c r="D338" s="604">
        <v>12691</v>
      </c>
    </row>
    <row r="339" spans="1:4" ht="15" x14ac:dyDescent="0.25">
      <c r="A339" s="604" t="s">
        <v>86</v>
      </c>
      <c r="B339" s="604" t="s">
        <v>313</v>
      </c>
      <c r="C339" s="605">
        <v>41915</v>
      </c>
      <c r="D339" s="604">
        <v>0</v>
      </c>
    </row>
    <row r="340" spans="1:4" ht="15" x14ac:dyDescent="0.25">
      <c r="A340" s="604" t="s">
        <v>83</v>
      </c>
      <c r="B340" s="604" t="s">
        <v>312</v>
      </c>
      <c r="C340" s="605">
        <v>41915</v>
      </c>
      <c r="D340" s="604">
        <v>0</v>
      </c>
    </row>
    <row r="341" spans="1:4" ht="15" x14ac:dyDescent="0.25">
      <c r="A341" s="604" t="s">
        <v>84</v>
      </c>
      <c r="B341" s="604" t="s">
        <v>313</v>
      </c>
      <c r="C341" s="605">
        <v>41915</v>
      </c>
      <c r="D341" s="604">
        <v>14655.875</v>
      </c>
    </row>
    <row r="342" spans="1:4" ht="15" x14ac:dyDescent="0.25">
      <c r="A342" s="604" t="s">
        <v>73</v>
      </c>
      <c r="B342" s="604" t="s">
        <v>314</v>
      </c>
      <c r="C342" s="605">
        <v>41915</v>
      </c>
      <c r="D342" s="604">
        <v>73.08</v>
      </c>
    </row>
    <row r="343" spans="1:4" ht="15" x14ac:dyDescent="0.25">
      <c r="A343" s="604" t="s">
        <v>74</v>
      </c>
      <c r="B343" s="604" t="s">
        <v>316</v>
      </c>
      <c r="C343" s="605">
        <v>41915</v>
      </c>
      <c r="D343" s="604">
        <v>153.93</v>
      </c>
    </row>
    <row r="344" spans="1:4" ht="15" x14ac:dyDescent="0.25">
      <c r="A344" s="604" t="s">
        <v>75</v>
      </c>
      <c r="B344" s="604" t="s">
        <v>317</v>
      </c>
      <c r="C344" s="605">
        <v>41915</v>
      </c>
      <c r="D344" s="604">
        <v>3.75</v>
      </c>
    </row>
    <row r="345" spans="1:4" ht="15" x14ac:dyDescent="0.25">
      <c r="A345" s="604" t="s">
        <v>76</v>
      </c>
      <c r="B345" s="604" t="s">
        <v>318</v>
      </c>
      <c r="C345" s="605">
        <v>41915</v>
      </c>
      <c r="D345" s="604">
        <v>2836.8125</v>
      </c>
    </row>
    <row r="346" spans="1:4" ht="15" x14ac:dyDescent="0.25">
      <c r="A346" s="604" t="s">
        <v>77</v>
      </c>
      <c r="B346" s="604" t="s">
        <v>317</v>
      </c>
      <c r="C346" s="605">
        <v>41915</v>
      </c>
      <c r="D346" s="604">
        <v>5.8125</v>
      </c>
    </row>
    <row r="347" spans="1:4" ht="15" x14ac:dyDescent="0.25">
      <c r="A347" s="604" t="s">
        <v>78</v>
      </c>
      <c r="B347" s="604" t="s">
        <v>318</v>
      </c>
      <c r="C347" s="605">
        <v>41915</v>
      </c>
      <c r="D347" s="604">
        <v>2696</v>
      </c>
    </row>
    <row r="348" spans="1:4" ht="15" x14ac:dyDescent="0.25">
      <c r="A348" s="604" t="s">
        <v>79</v>
      </c>
      <c r="B348" s="604" t="s">
        <v>314</v>
      </c>
      <c r="C348" s="605">
        <v>41915</v>
      </c>
      <c r="D348" s="604">
        <v>8.2200000000000006</v>
      </c>
    </row>
    <row r="349" spans="1:4" ht="15" x14ac:dyDescent="0.25">
      <c r="A349" s="604" t="s">
        <v>80</v>
      </c>
      <c r="B349" s="604" t="s">
        <v>316</v>
      </c>
      <c r="C349" s="605">
        <v>41915</v>
      </c>
      <c r="D349" s="604">
        <v>432.69</v>
      </c>
    </row>
    <row r="350" spans="1:4" ht="15" x14ac:dyDescent="0.25">
      <c r="A350" s="604" t="s">
        <v>867</v>
      </c>
      <c r="B350" s="604" t="s">
        <v>997</v>
      </c>
      <c r="C350" s="605">
        <v>41915</v>
      </c>
      <c r="D350" s="604">
        <v>5.8999999999999997E-2</v>
      </c>
    </row>
    <row r="351" spans="1:4" ht="15" x14ac:dyDescent="0.25">
      <c r="A351" s="604" t="s">
        <v>868</v>
      </c>
      <c r="B351" s="604" t="s">
        <v>998</v>
      </c>
      <c r="C351" s="605">
        <v>41915</v>
      </c>
      <c r="D351" s="604">
        <v>0.85399999999999998</v>
      </c>
    </row>
    <row r="352" spans="1:4" ht="15" x14ac:dyDescent="0.25">
      <c r="A352" s="604" t="s">
        <v>109</v>
      </c>
      <c r="B352" s="604" t="s">
        <v>445</v>
      </c>
      <c r="C352" s="605">
        <v>41915</v>
      </c>
      <c r="D352" s="604">
        <v>0</v>
      </c>
    </row>
    <row r="353" spans="1:4" ht="15" x14ac:dyDescent="0.25">
      <c r="A353" s="604" t="s">
        <v>110</v>
      </c>
      <c r="B353" s="604" t="s">
        <v>446</v>
      </c>
      <c r="C353" s="605">
        <v>41915</v>
      </c>
      <c r="D353" s="604">
        <v>472.47239999999999</v>
      </c>
    </row>
    <row r="354" spans="1:4" ht="15" x14ac:dyDescent="0.25">
      <c r="A354" s="604" t="s">
        <v>65</v>
      </c>
      <c r="B354" s="604" t="s">
        <v>321</v>
      </c>
      <c r="C354" s="605">
        <v>41915</v>
      </c>
      <c r="D354" s="604">
        <v>0</v>
      </c>
    </row>
    <row r="355" spans="1:4" ht="15" x14ac:dyDescent="0.25">
      <c r="A355" s="604" t="s">
        <v>66</v>
      </c>
      <c r="B355" s="604" t="s">
        <v>323</v>
      </c>
      <c r="C355" s="605">
        <v>41915</v>
      </c>
      <c r="D355" s="604">
        <v>604.90129999999999</v>
      </c>
    </row>
    <row r="356" spans="1:4" ht="15" x14ac:dyDescent="0.25">
      <c r="A356" s="604" t="s">
        <v>67</v>
      </c>
      <c r="B356" s="604" t="s">
        <v>324</v>
      </c>
      <c r="C356" s="605">
        <v>41915</v>
      </c>
      <c r="D356" s="604">
        <v>0</v>
      </c>
    </row>
    <row r="357" spans="1:4" ht="15" x14ac:dyDescent="0.25">
      <c r="A357" s="604" t="s">
        <v>68</v>
      </c>
      <c r="B357" s="604" t="s">
        <v>325</v>
      </c>
      <c r="C357" s="605">
        <v>41915</v>
      </c>
      <c r="D357" s="604">
        <v>799.40160000000003</v>
      </c>
    </row>
    <row r="358" spans="1:4" ht="15" x14ac:dyDescent="0.25">
      <c r="A358" s="604" t="s">
        <v>69</v>
      </c>
      <c r="B358" s="604" t="s">
        <v>326</v>
      </c>
      <c r="C358" s="605">
        <v>41915</v>
      </c>
      <c r="D358" s="604">
        <v>0</v>
      </c>
    </row>
    <row r="359" spans="1:4" ht="15" x14ac:dyDescent="0.25">
      <c r="A359" s="604" t="s">
        <v>70</v>
      </c>
      <c r="B359" s="604" t="s">
        <v>327</v>
      </c>
      <c r="C359" s="605">
        <v>41915</v>
      </c>
      <c r="D359" s="604">
        <v>790.79499999999996</v>
      </c>
    </row>
    <row r="360" spans="1:4" ht="15" x14ac:dyDescent="0.25">
      <c r="A360" s="604" t="s">
        <v>43</v>
      </c>
      <c r="B360" s="604" t="s">
        <v>328</v>
      </c>
      <c r="C360" s="605">
        <v>41915</v>
      </c>
      <c r="D360" s="604">
        <v>0</v>
      </c>
    </row>
    <row r="361" spans="1:4" ht="15" x14ac:dyDescent="0.25">
      <c r="A361" s="604" t="s">
        <v>44</v>
      </c>
      <c r="B361" s="604" t="s">
        <v>330</v>
      </c>
      <c r="C361" s="605">
        <v>41915</v>
      </c>
      <c r="D361" s="604">
        <v>0</v>
      </c>
    </row>
    <row r="362" spans="1:4" ht="15" x14ac:dyDescent="0.25">
      <c r="A362" s="604" t="s">
        <v>45</v>
      </c>
      <c r="B362" s="604" t="s">
        <v>331</v>
      </c>
      <c r="C362" s="605">
        <v>41915</v>
      </c>
      <c r="D362" s="604">
        <v>0</v>
      </c>
    </row>
    <row r="363" spans="1:4" ht="15" x14ac:dyDescent="0.25">
      <c r="A363" s="604" t="s">
        <v>46</v>
      </c>
      <c r="B363" s="604" t="s">
        <v>332</v>
      </c>
      <c r="C363" s="605">
        <v>41915</v>
      </c>
      <c r="D363" s="604">
        <v>0</v>
      </c>
    </row>
    <row r="364" spans="1:4" ht="15" x14ac:dyDescent="0.25">
      <c r="A364" s="604" t="s">
        <v>173</v>
      </c>
      <c r="B364" s="604" t="s">
        <v>333</v>
      </c>
      <c r="C364" s="605">
        <v>41915</v>
      </c>
      <c r="D364" s="604">
        <v>0.81</v>
      </c>
    </row>
    <row r="365" spans="1:4" ht="15" x14ac:dyDescent="0.25">
      <c r="A365" s="604" t="s">
        <v>174</v>
      </c>
      <c r="B365" s="604" t="s">
        <v>334</v>
      </c>
      <c r="C365" s="605">
        <v>41915</v>
      </c>
      <c r="D365" s="604">
        <v>0</v>
      </c>
    </row>
    <row r="366" spans="1:4" ht="15" x14ac:dyDescent="0.25">
      <c r="A366" s="604" t="s">
        <v>39</v>
      </c>
      <c r="B366" s="604" t="s">
        <v>335</v>
      </c>
      <c r="C366" s="605">
        <v>41915</v>
      </c>
      <c r="D366" s="604">
        <v>0</v>
      </c>
    </row>
    <row r="367" spans="1:4" ht="15" x14ac:dyDescent="0.25">
      <c r="A367" s="604" t="s">
        <v>40</v>
      </c>
      <c r="B367" s="604" t="s">
        <v>336</v>
      </c>
      <c r="C367" s="605">
        <v>41915</v>
      </c>
      <c r="D367" s="604">
        <v>0</v>
      </c>
    </row>
    <row r="368" spans="1:4" ht="15" x14ac:dyDescent="0.25">
      <c r="A368" s="604" t="s">
        <v>41</v>
      </c>
      <c r="B368" s="604" t="s">
        <v>337</v>
      </c>
      <c r="C368" s="605">
        <v>41915</v>
      </c>
      <c r="D368" s="604">
        <v>3.7921999999999998</v>
      </c>
    </row>
    <row r="369" spans="1:4" ht="15" x14ac:dyDescent="0.25">
      <c r="A369" s="604" t="s">
        <v>42</v>
      </c>
      <c r="B369" s="604" t="s">
        <v>338</v>
      </c>
      <c r="C369" s="605">
        <v>41915</v>
      </c>
      <c r="D369" s="604">
        <v>0</v>
      </c>
    </row>
    <row r="370" spans="1:4" ht="15" x14ac:dyDescent="0.25">
      <c r="A370" s="604" t="s">
        <v>57</v>
      </c>
      <c r="B370" s="604" t="s">
        <v>321</v>
      </c>
      <c r="C370" s="605">
        <v>41915</v>
      </c>
      <c r="D370" s="604">
        <v>0</v>
      </c>
    </row>
    <row r="371" spans="1:4" ht="15" x14ac:dyDescent="0.25">
      <c r="A371" s="604" t="s">
        <v>58</v>
      </c>
      <c r="B371" s="604" t="s">
        <v>323</v>
      </c>
      <c r="C371" s="605">
        <v>41915</v>
      </c>
      <c r="D371" s="604">
        <v>845.80200000000002</v>
      </c>
    </row>
    <row r="372" spans="1:4" ht="15" x14ac:dyDescent="0.25">
      <c r="A372" s="604" t="s">
        <v>59</v>
      </c>
      <c r="B372" s="604" t="s">
        <v>324</v>
      </c>
      <c r="C372" s="605">
        <v>41915</v>
      </c>
      <c r="D372" s="604">
        <v>0</v>
      </c>
    </row>
    <row r="373" spans="1:4" ht="15" x14ac:dyDescent="0.25">
      <c r="A373" s="604" t="s">
        <v>60</v>
      </c>
      <c r="B373" s="604" t="s">
        <v>325</v>
      </c>
      <c r="C373" s="605">
        <v>41915</v>
      </c>
      <c r="D373" s="604">
        <v>836.64840000000004</v>
      </c>
    </row>
    <row r="374" spans="1:4" ht="15" x14ac:dyDescent="0.25">
      <c r="A374" s="604" t="s">
        <v>61</v>
      </c>
      <c r="B374" s="604" t="s">
        <v>326</v>
      </c>
      <c r="C374" s="605">
        <v>41915</v>
      </c>
      <c r="D374" s="604">
        <v>0</v>
      </c>
    </row>
    <row r="375" spans="1:4" ht="15" x14ac:dyDescent="0.25">
      <c r="A375" s="604" t="s">
        <v>62</v>
      </c>
      <c r="B375" s="604" t="s">
        <v>327</v>
      </c>
      <c r="C375" s="605">
        <v>41915</v>
      </c>
      <c r="D375" s="604">
        <v>830.08799999999997</v>
      </c>
    </row>
    <row r="376" spans="1:4" ht="15" x14ac:dyDescent="0.25">
      <c r="A376" s="604" t="s">
        <v>63</v>
      </c>
      <c r="B376" s="604" t="s">
        <v>340</v>
      </c>
      <c r="C376" s="605">
        <v>41915</v>
      </c>
      <c r="D376" s="604">
        <v>0</v>
      </c>
    </row>
    <row r="377" spans="1:4" ht="15" x14ac:dyDescent="0.25">
      <c r="A377" s="604" t="s">
        <v>64</v>
      </c>
      <c r="B377" s="604" t="s">
        <v>341</v>
      </c>
      <c r="C377" s="605">
        <v>41915</v>
      </c>
      <c r="D377" s="604">
        <v>827.7396</v>
      </c>
    </row>
    <row r="378" spans="1:4" ht="15" x14ac:dyDescent="0.25">
      <c r="A378" s="604" t="s">
        <v>47</v>
      </c>
      <c r="B378" s="604" t="s">
        <v>342</v>
      </c>
      <c r="C378" s="605">
        <v>41915</v>
      </c>
      <c r="D378" s="604">
        <v>0</v>
      </c>
    </row>
    <row r="379" spans="1:4" ht="15" x14ac:dyDescent="0.25">
      <c r="A379" s="604" t="s">
        <v>48</v>
      </c>
      <c r="B379" s="604" t="s">
        <v>343</v>
      </c>
      <c r="C379" s="605">
        <v>41915</v>
      </c>
      <c r="D379" s="604">
        <v>0</v>
      </c>
    </row>
    <row r="380" spans="1:4" ht="15" x14ac:dyDescent="0.25">
      <c r="A380" s="604" t="s">
        <v>49</v>
      </c>
      <c r="B380" s="604" t="s">
        <v>344</v>
      </c>
      <c r="C380" s="605">
        <v>41915</v>
      </c>
      <c r="D380" s="604">
        <v>41.187600000000003</v>
      </c>
    </row>
    <row r="381" spans="1:4" ht="15" x14ac:dyDescent="0.25">
      <c r="A381" s="604" t="s">
        <v>50</v>
      </c>
      <c r="B381" s="604" t="s">
        <v>345</v>
      </c>
      <c r="C381" s="605">
        <v>41915</v>
      </c>
      <c r="D381" s="604">
        <v>0</v>
      </c>
    </row>
    <row r="382" spans="1:4" ht="15" x14ac:dyDescent="0.25">
      <c r="A382" s="604" t="s">
        <v>861</v>
      </c>
      <c r="B382" s="604" t="s">
        <v>999</v>
      </c>
      <c r="C382" s="605">
        <v>41915</v>
      </c>
      <c r="D382" s="604">
        <v>2.3039999999999998</v>
      </c>
    </row>
    <row r="383" spans="1:4" ht="15" x14ac:dyDescent="0.25">
      <c r="A383" s="604" t="s">
        <v>862</v>
      </c>
      <c r="B383" s="604" t="s">
        <v>1000</v>
      </c>
      <c r="C383" s="605">
        <v>41915</v>
      </c>
      <c r="D383" s="604">
        <v>2E-3</v>
      </c>
    </row>
    <row r="384" spans="1:4" ht="15" x14ac:dyDescent="0.25">
      <c r="A384" s="604" t="s">
        <v>982</v>
      </c>
      <c r="B384" s="604" t="s">
        <v>1001</v>
      </c>
      <c r="C384" s="605">
        <v>41915</v>
      </c>
      <c r="D384" s="604">
        <v>0</v>
      </c>
    </row>
    <row r="385" spans="1:4" ht="15" x14ac:dyDescent="0.25">
      <c r="A385" s="604" t="s">
        <v>983</v>
      </c>
      <c r="B385" s="604" t="s">
        <v>1002</v>
      </c>
      <c r="C385" s="605">
        <v>41915</v>
      </c>
      <c r="D385" s="604">
        <v>867.06799999999998</v>
      </c>
    </row>
    <row r="386" spans="1:4" ht="15" x14ac:dyDescent="0.25">
      <c r="A386" s="604" t="s">
        <v>1039</v>
      </c>
      <c r="B386" s="604" t="s">
        <v>1001</v>
      </c>
      <c r="C386" s="605">
        <v>41915</v>
      </c>
      <c r="D386" s="604">
        <v>0</v>
      </c>
    </row>
    <row r="387" spans="1:4" ht="15" x14ac:dyDescent="0.25">
      <c r="A387" s="604" t="s">
        <v>1040</v>
      </c>
      <c r="B387" s="604" t="s">
        <v>1002</v>
      </c>
      <c r="C387" s="605">
        <v>41915</v>
      </c>
      <c r="D387" s="604">
        <v>1185.5999999999999</v>
      </c>
    </row>
    <row r="388" spans="1:4" ht="15" x14ac:dyDescent="0.25">
      <c r="A388" s="604" t="s">
        <v>989</v>
      </c>
      <c r="B388" s="604" t="s">
        <v>1001</v>
      </c>
      <c r="C388" s="605">
        <v>41915</v>
      </c>
      <c r="D388" s="604">
        <v>0.3</v>
      </c>
    </row>
    <row r="389" spans="1:4" ht="15" x14ac:dyDescent="0.25">
      <c r="A389" s="604" t="s">
        <v>990</v>
      </c>
      <c r="B389" s="604" t="s">
        <v>1002</v>
      </c>
      <c r="C389" s="605">
        <v>41915</v>
      </c>
      <c r="D389" s="604">
        <v>598</v>
      </c>
    </row>
    <row r="390" spans="1:4" ht="15" x14ac:dyDescent="0.25">
      <c r="A390" s="604" t="s">
        <v>71</v>
      </c>
      <c r="B390" s="604" t="s">
        <v>346</v>
      </c>
      <c r="C390" s="605">
        <v>41915</v>
      </c>
      <c r="D390" s="604">
        <v>0</v>
      </c>
    </row>
    <row r="391" spans="1:4" ht="15" x14ac:dyDescent="0.25">
      <c r="A391" s="604" t="s">
        <v>72</v>
      </c>
      <c r="B391" s="604" t="s">
        <v>349</v>
      </c>
      <c r="C391" s="605">
        <v>41915</v>
      </c>
      <c r="D391" s="604">
        <v>0</v>
      </c>
    </row>
    <row r="392" spans="1:4" ht="15" x14ac:dyDescent="0.25">
      <c r="A392" s="604" t="s">
        <v>750</v>
      </c>
      <c r="B392" s="604" t="s">
        <v>751</v>
      </c>
      <c r="C392" s="605">
        <v>41915</v>
      </c>
      <c r="D392" s="604">
        <v>0.73299999999999998</v>
      </c>
    </row>
    <row r="393" spans="1:4" ht="15" x14ac:dyDescent="0.25">
      <c r="A393" s="604" t="s">
        <v>753</v>
      </c>
      <c r="B393" s="604" t="s">
        <v>754</v>
      </c>
      <c r="C393" s="605">
        <v>41915</v>
      </c>
      <c r="D393" s="604">
        <v>0</v>
      </c>
    </row>
    <row r="394" spans="1:4" ht="15" x14ac:dyDescent="0.25">
      <c r="A394" s="604" t="s">
        <v>755</v>
      </c>
      <c r="B394" s="604" t="s">
        <v>756</v>
      </c>
      <c r="C394" s="605">
        <v>41915</v>
      </c>
      <c r="D394" s="604">
        <v>8.5000000000000006E-2</v>
      </c>
    </row>
    <row r="395" spans="1:4" ht="15" x14ac:dyDescent="0.25">
      <c r="A395" s="604" t="s">
        <v>757</v>
      </c>
      <c r="B395" s="604" t="s">
        <v>758</v>
      </c>
      <c r="C395" s="605">
        <v>41915</v>
      </c>
      <c r="D395" s="604">
        <v>0</v>
      </c>
    </row>
    <row r="396" spans="1:4" ht="15" x14ac:dyDescent="0.25">
      <c r="A396" s="604" t="s">
        <v>759</v>
      </c>
      <c r="B396" s="604" t="s">
        <v>760</v>
      </c>
      <c r="C396" s="605">
        <v>41915</v>
      </c>
      <c r="D396" s="604">
        <v>0.35</v>
      </c>
    </row>
    <row r="397" spans="1:4" ht="15" x14ac:dyDescent="0.25">
      <c r="A397" s="604" t="s">
        <v>762</v>
      </c>
      <c r="B397" s="604" t="s">
        <v>763</v>
      </c>
      <c r="C397" s="605">
        <v>41915</v>
      </c>
      <c r="D397" s="604">
        <v>0</v>
      </c>
    </row>
    <row r="398" spans="1:4" ht="15" x14ac:dyDescent="0.25">
      <c r="A398" s="604" t="s">
        <v>764</v>
      </c>
      <c r="B398" s="604" t="s">
        <v>765</v>
      </c>
      <c r="C398" s="605">
        <v>41915</v>
      </c>
      <c r="D398" s="604">
        <v>0.124</v>
      </c>
    </row>
    <row r="399" spans="1:4" ht="15" x14ac:dyDescent="0.25">
      <c r="A399" s="604" t="s">
        <v>766</v>
      </c>
      <c r="B399" s="604" t="s">
        <v>767</v>
      </c>
      <c r="C399" s="605">
        <v>41915</v>
      </c>
      <c r="D399" s="604">
        <v>0</v>
      </c>
    </row>
    <row r="400" spans="1:4" ht="15" x14ac:dyDescent="0.25">
      <c r="A400" s="604" t="s">
        <v>877</v>
      </c>
      <c r="B400" s="604" t="s">
        <v>1003</v>
      </c>
      <c r="C400" s="605">
        <v>41915</v>
      </c>
      <c r="D400" s="604">
        <v>2.3717000000000001</v>
      </c>
    </row>
    <row r="401" spans="1:4" ht="15" x14ac:dyDescent="0.25">
      <c r="A401" s="604" t="s">
        <v>878</v>
      </c>
      <c r="B401" s="604" t="s">
        <v>1004</v>
      </c>
      <c r="C401" s="605">
        <v>41915</v>
      </c>
      <c r="D401" s="604">
        <v>652.23530000000005</v>
      </c>
    </row>
    <row r="402" spans="1:4" ht="15" x14ac:dyDescent="0.25">
      <c r="A402" s="604" t="s">
        <v>962</v>
      </c>
      <c r="B402" s="604" t="s">
        <v>1005</v>
      </c>
      <c r="C402" s="605">
        <v>41915</v>
      </c>
      <c r="D402" s="604">
        <v>0</v>
      </c>
    </row>
    <row r="403" spans="1:4" ht="15" x14ac:dyDescent="0.25">
      <c r="A403" s="604" t="s">
        <v>963</v>
      </c>
      <c r="B403" s="604" t="s">
        <v>1006</v>
      </c>
      <c r="C403" s="605">
        <v>41915</v>
      </c>
      <c r="D403" s="604">
        <v>1111.9359999999999</v>
      </c>
    </row>
    <row r="404" spans="1:4" ht="15" x14ac:dyDescent="0.25">
      <c r="A404" s="604" t="s">
        <v>82</v>
      </c>
      <c r="B404" s="604" t="s">
        <v>350</v>
      </c>
      <c r="C404" s="605">
        <v>41915</v>
      </c>
      <c r="D404" s="604">
        <v>0</v>
      </c>
    </row>
    <row r="405" spans="1:4" ht="15" x14ac:dyDescent="0.25">
      <c r="A405" s="604" t="s">
        <v>81</v>
      </c>
      <c r="B405" s="604" t="s">
        <v>352</v>
      </c>
      <c r="C405" s="605">
        <v>41915</v>
      </c>
      <c r="D405" s="604">
        <v>0</v>
      </c>
    </row>
    <row r="406" spans="1:4" ht="15" x14ac:dyDescent="0.25">
      <c r="A406" s="604" t="s">
        <v>1007</v>
      </c>
      <c r="B406" s="604" t="s">
        <v>1001</v>
      </c>
      <c r="C406" s="605">
        <v>41915</v>
      </c>
      <c r="D406" s="604">
        <v>0</v>
      </c>
    </row>
    <row r="407" spans="1:4" ht="15" x14ac:dyDescent="0.25">
      <c r="A407" s="604" t="s">
        <v>1008</v>
      </c>
      <c r="B407" s="604" t="s">
        <v>1002</v>
      </c>
      <c r="C407" s="605">
        <v>41915</v>
      </c>
      <c r="D407" s="604">
        <v>949.90700000000004</v>
      </c>
    </row>
    <row r="408" spans="1:4" ht="15" x14ac:dyDescent="0.25">
      <c r="A408" s="604" t="s">
        <v>100</v>
      </c>
      <c r="B408" s="604" t="s">
        <v>321</v>
      </c>
      <c r="C408" s="605">
        <v>41915</v>
      </c>
      <c r="D408" s="604">
        <v>0</v>
      </c>
    </row>
    <row r="409" spans="1:4" ht="15" x14ac:dyDescent="0.25">
      <c r="A409" s="604" t="s">
        <v>101</v>
      </c>
      <c r="B409" s="604" t="s">
        <v>354</v>
      </c>
      <c r="C409" s="605">
        <v>41915</v>
      </c>
      <c r="D409" s="604">
        <v>0</v>
      </c>
    </row>
    <row r="410" spans="1:4" ht="15" x14ac:dyDescent="0.25">
      <c r="A410" s="604" t="s">
        <v>102</v>
      </c>
      <c r="B410" s="604" t="s">
        <v>324</v>
      </c>
      <c r="C410" s="605">
        <v>41915</v>
      </c>
      <c r="D410" s="604">
        <v>7.4999999999999997E-3</v>
      </c>
    </row>
    <row r="411" spans="1:4" ht="15" x14ac:dyDescent="0.25">
      <c r="A411" s="604" t="s">
        <v>103</v>
      </c>
      <c r="B411" s="604" t="s">
        <v>325</v>
      </c>
      <c r="C411" s="605">
        <v>41915</v>
      </c>
      <c r="D411" s="604">
        <v>0</v>
      </c>
    </row>
    <row r="412" spans="1:4" ht="15" x14ac:dyDescent="0.25">
      <c r="A412" s="604" t="s">
        <v>104</v>
      </c>
      <c r="B412" s="604" t="s">
        <v>326</v>
      </c>
      <c r="C412" s="605">
        <v>41915</v>
      </c>
      <c r="D412" s="604">
        <v>1.5630999999999999</v>
      </c>
    </row>
    <row r="413" spans="1:4" ht="15" x14ac:dyDescent="0.25">
      <c r="A413" s="604" t="s">
        <v>105</v>
      </c>
      <c r="B413" s="604" t="s">
        <v>327</v>
      </c>
      <c r="C413" s="605">
        <v>41915</v>
      </c>
      <c r="D413" s="604">
        <v>0</v>
      </c>
    </row>
    <row r="414" spans="1:4" ht="15" x14ac:dyDescent="0.25">
      <c r="A414" s="604" t="s">
        <v>106</v>
      </c>
      <c r="B414" s="604" t="s">
        <v>340</v>
      </c>
      <c r="C414" s="605">
        <v>41915</v>
      </c>
      <c r="D414" s="604">
        <v>0</v>
      </c>
    </row>
    <row r="415" spans="1:4" ht="15" x14ac:dyDescent="0.25">
      <c r="A415" s="604" t="s">
        <v>107</v>
      </c>
      <c r="B415" s="604" t="s">
        <v>341</v>
      </c>
      <c r="C415" s="605">
        <v>41915</v>
      </c>
      <c r="D415" s="604">
        <v>0</v>
      </c>
    </row>
    <row r="416" spans="1:4" ht="15" x14ac:dyDescent="0.25">
      <c r="A416" s="604" t="s">
        <v>115</v>
      </c>
      <c r="B416" s="604" t="s">
        <v>355</v>
      </c>
      <c r="C416" s="605">
        <v>41915</v>
      </c>
      <c r="D416" s="604">
        <v>1.8113999999999999</v>
      </c>
    </row>
    <row r="417" spans="1:4" ht="15" x14ac:dyDescent="0.25">
      <c r="A417" s="604" t="s">
        <v>116</v>
      </c>
      <c r="B417" s="604" t="s">
        <v>356</v>
      </c>
      <c r="C417" s="605">
        <v>41915</v>
      </c>
      <c r="D417" s="604">
        <v>0</v>
      </c>
    </row>
    <row r="418" spans="1:4" ht="15" x14ac:dyDescent="0.25">
      <c r="A418" s="604" t="s">
        <v>117</v>
      </c>
      <c r="B418" s="604" t="s">
        <v>357</v>
      </c>
      <c r="C418" s="605">
        <v>41915</v>
      </c>
      <c r="D418" s="604">
        <v>0</v>
      </c>
    </row>
    <row r="419" spans="1:4" ht="15" x14ac:dyDescent="0.25">
      <c r="A419" s="604" t="s">
        <v>118</v>
      </c>
      <c r="B419" s="604" t="s">
        <v>358</v>
      </c>
      <c r="C419" s="605">
        <v>41915</v>
      </c>
      <c r="D419" s="604">
        <v>0</v>
      </c>
    </row>
    <row r="420" spans="1:4" ht="15" x14ac:dyDescent="0.25">
      <c r="A420" s="604" t="s">
        <v>735</v>
      </c>
      <c r="B420" s="604" t="s">
        <v>736</v>
      </c>
      <c r="C420" s="605">
        <v>41915</v>
      </c>
      <c r="D420" s="604">
        <v>1.7549999999999999</v>
      </c>
    </row>
    <row r="421" spans="1:4" ht="15" x14ac:dyDescent="0.25">
      <c r="A421" s="604" t="s">
        <v>737</v>
      </c>
      <c r="B421" s="604" t="s">
        <v>738</v>
      </c>
      <c r="C421" s="605">
        <v>41915</v>
      </c>
      <c r="D421" s="604">
        <v>0</v>
      </c>
    </row>
    <row r="422" spans="1:4" ht="15" x14ac:dyDescent="0.25">
      <c r="A422" s="604" t="s">
        <v>863</v>
      </c>
      <c r="B422" s="604" t="s">
        <v>1009</v>
      </c>
      <c r="C422" s="605">
        <v>41915</v>
      </c>
      <c r="D422" s="604">
        <v>0</v>
      </c>
    </row>
    <row r="423" spans="1:4" ht="15" x14ac:dyDescent="0.25">
      <c r="A423" s="604" t="s">
        <v>864</v>
      </c>
      <c r="B423" s="604" t="s">
        <v>1010</v>
      </c>
      <c r="C423" s="605">
        <v>41915</v>
      </c>
      <c r="D423" s="604">
        <v>0</v>
      </c>
    </row>
    <row r="424" spans="1:4" ht="15" x14ac:dyDescent="0.25">
      <c r="A424" s="604" t="s">
        <v>865</v>
      </c>
      <c r="B424" s="604" t="s">
        <v>1011</v>
      </c>
      <c r="C424" s="605">
        <v>41915</v>
      </c>
      <c r="D424" s="604">
        <v>0</v>
      </c>
    </row>
    <row r="425" spans="1:4" ht="15" x14ac:dyDescent="0.25">
      <c r="A425" s="604" t="s">
        <v>866</v>
      </c>
      <c r="B425" s="604" t="s">
        <v>1012</v>
      </c>
      <c r="C425" s="605">
        <v>41915</v>
      </c>
      <c r="D425" s="604">
        <v>0</v>
      </c>
    </row>
    <row r="426" spans="1:4" ht="15" x14ac:dyDescent="0.25">
      <c r="A426" s="604" t="s">
        <v>99</v>
      </c>
      <c r="B426" s="604" t="s">
        <v>359</v>
      </c>
      <c r="C426" s="605">
        <v>41915</v>
      </c>
      <c r="D426" s="604">
        <v>2.1017999999999999</v>
      </c>
    </row>
    <row r="427" spans="1:4" ht="15" x14ac:dyDescent="0.25">
      <c r="A427" s="604" t="s">
        <v>958</v>
      </c>
      <c r="B427" s="604" t="s">
        <v>1001</v>
      </c>
      <c r="C427" s="605">
        <v>41915</v>
      </c>
      <c r="D427" s="604">
        <v>0</v>
      </c>
    </row>
    <row r="428" spans="1:4" ht="15" x14ac:dyDescent="0.25">
      <c r="A428" s="604" t="s">
        <v>959</v>
      </c>
      <c r="B428" s="604" t="s">
        <v>1002</v>
      </c>
      <c r="C428" s="605">
        <v>41915</v>
      </c>
      <c r="D428" s="604">
        <v>1080.4100000000001</v>
      </c>
    </row>
    <row r="429" spans="1:4" ht="15" x14ac:dyDescent="0.25">
      <c r="A429" s="604" t="s">
        <v>144</v>
      </c>
      <c r="B429" s="604" t="s">
        <v>361</v>
      </c>
      <c r="C429" s="605">
        <v>41915</v>
      </c>
      <c r="D429" s="604">
        <v>0</v>
      </c>
    </row>
    <row r="430" spans="1:4" ht="15" x14ac:dyDescent="0.25">
      <c r="A430" s="604" t="s">
        <v>145</v>
      </c>
      <c r="B430" s="604" t="s">
        <v>363</v>
      </c>
      <c r="C430" s="605">
        <v>41915</v>
      </c>
      <c r="D430" s="604">
        <v>18.414000000000001</v>
      </c>
    </row>
    <row r="431" spans="1:4" ht="15" x14ac:dyDescent="0.25">
      <c r="A431" s="604" t="s">
        <v>161</v>
      </c>
      <c r="B431" s="604" t="s">
        <v>364</v>
      </c>
      <c r="C431" s="605">
        <v>41915</v>
      </c>
      <c r="D431" s="604">
        <v>0</v>
      </c>
    </row>
    <row r="432" spans="1:4" ht="15" x14ac:dyDescent="0.25">
      <c r="A432" s="604" t="s">
        <v>162</v>
      </c>
      <c r="B432" s="604" t="s">
        <v>365</v>
      </c>
      <c r="C432" s="605">
        <v>41915</v>
      </c>
      <c r="D432" s="604">
        <v>49.429000000000002</v>
      </c>
    </row>
    <row r="433" spans="1:4" ht="15" x14ac:dyDescent="0.25">
      <c r="A433" s="604" t="s">
        <v>293</v>
      </c>
      <c r="B433" s="604" t="s">
        <v>366</v>
      </c>
      <c r="C433" s="605">
        <v>41915</v>
      </c>
      <c r="D433" s="604">
        <v>11.423999999999999</v>
      </c>
    </row>
    <row r="434" spans="1:4" ht="15" x14ac:dyDescent="0.25">
      <c r="A434" s="604" t="s">
        <v>294</v>
      </c>
      <c r="B434" s="604" t="s">
        <v>368</v>
      </c>
      <c r="C434" s="605">
        <v>41915</v>
      </c>
      <c r="D434" s="604">
        <v>45.731000000000002</v>
      </c>
    </row>
    <row r="435" spans="1:4" ht="15" x14ac:dyDescent="0.25">
      <c r="A435" s="604" t="s">
        <v>167</v>
      </c>
      <c r="B435" s="604" t="s">
        <v>369</v>
      </c>
      <c r="C435" s="605">
        <v>41915</v>
      </c>
      <c r="D435" s="604">
        <v>0</v>
      </c>
    </row>
    <row r="436" spans="1:4" ht="15" x14ac:dyDescent="0.25">
      <c r="A436" s="604" t="s">
        <v>168</v>
      </c>
      <c r="B436" s="604" t="s">
        <v>371</v>
      </c>
      <c r="C436" s="605">
        <v>41915</v>
      </c>
      <c r="D436" s="604">
        <v>213.01920000000001</v>
      </c>
    </row>
    <row r="437" spans="1:4" ht="15" x14ac:dyDescent="0.25">
      <c r="A437" s="604" t="s">
        <v>869</v>
      </c>
      <c r="B437" s="604" t="s">
        <v>997</v>
      </c>
      <c r="C437" s="605">
        <v>41915</v>
      </c>
      <c r="D437" s="604">
        <v>0.28699999999999998</v>
      </c>
    </row>
    <row r="438" spans="1:4" ht="15" x14ac:dyDescent="0.25">
      <c r="A438" s="604" t="s">
        <v>870</v>
      </c>
      <c r="B438" s="604" t="s">
        <v>998</v>
      </c>
      <c r="C438" s="605">
        <v>41915</v>
      </c>
      <c r="D438" s="604">
        <v>16.658999999999999</v>
      </c>
    </row>
    <row r="439" spans="1:4" ht="15" x14ac:dyDescent="0.25">
      <c r="A439" s="604" t="s">
        <v>146</v>
      </c>
      <c r="B439" s="604" t="s">
        <v>372</v>
      </c>
      <c r="C439" s="605">
        <v>41915</v>
      </c>
      <c r="D439" s="604">
        <v>0.71299999999999997</v>
      </c>
    </row>
    <row r="440" spans="1:4" ht="15" x14ac:dyDescent="0.25">
      <c r="A440" s="604" t="s">
        <v>147</v>
      </c>
      <c r="B440" s="604" t="s">
        <v>374</v>
      </c>
      <c r="C440" s="605">
        <v>41915</v>
      </c>
      <c r="D440" s="604">
        <v>0</v>
      </c>
    </row>
    <row r="441" spans="1:4" ht="15" x14ac:dyDescent="0.25">
      <c r="A441" s="604" t="s">
        <v>127</v>
      </c>
      <c r="B441" s="604" t="s">
        <v>375</v>
      </c>
      <c r="C441" s="605">
        <v>41915</v>
      </c>
      <c r="D441" s="604">
        <v>0</v>
      </c>
    </row>
    <row r="442" spans="1:4" ht="15" x14ac:dyDescent="0.25">
      <c r="A442" s="604" t="s">
        <v>126</v>
      </c>
      <c r="B442" s="604" t="s">
        <v>377</v>
      </c>
      <c r="C442" s="605">
        <v>41915</v>
      </c>
      <c r="D442" s="604">
        <v>220.90039999999999</v>
      </c>
    </row>
    <row r="443" spans="1:4" ht="15" x14ac:dyDescent="0.25">
      <c r="A443" s="604" t="s">
        <v>206</v>
      </c>
      <c r="B443" s="604" t="s">
        <v>378</v>
      </c>
      <c r="C443" s="605">
        <v>41915</v>
      </c>
      <c r="D443" s="604">
        <v>0</v>
      </c>
    </row>
    <row r="444" spans="1:4" ht="15" x14ac:dyDescent="0.25">
      <c r="A444" s="604" t="s">
        <v>207</v>
      </c>
      <c r="B444" s="604" t="s">
        <v>379</v>
      </c>
      <c r="C444" s="605">
        <v>41915</v>
      </c>
      <c r="D444" s="604">
        <v>178.16759999999999</v>
      </c>
    </row>
    <row r="445" spans="1:4" ht="15" x14ac:dyDescent="0.25">
      <c r="A445" s="604" t="s">
        <v>768</v>
      </c>
      <c r="B445" s="604" t="s">
        <v>769</v>
      </c>
      <c r="C445" s="605">
        <v>41915</v>
      </c>
      <c r="D445" s="604">
        <v>0.59099999999999997</v>
      </c>
    </row>
    <row r="446" spans="1:4" ht="15" x14ac:dyDescent="0.25">
      <c r="A446" s="604" t="s">
        <v>771</v>
      </c>
      <c r="B446" s="604" t="s">
        <v>772</v>
      </c>
      <c r="C446" s="605">
        <v>41915</v>
      </c>
      <c r="D446" s="604">
        <v>20.643000000000001</v>
      </c>
    </row>
    <row r="447" spans="1:4" ht="15" x14ac:dyDescent="0.25">
      <c r="A447" s="604" t="s">
        <v>163</v>
      </c>
      <c r="B447" s="604" t="s">
        <v>380</v>
      </c>
      <c r="C447" s="605">
        <v>41915</v>
      </c>
      <c r="D447" s="604">
        <v>0</v>
      </c>
    </row>
    <row r="448" spans="1:4" ht="15" x14ac:dyDescent="0.25">
      <c r="A448" s="604" t="s">
        <v>164</v>
      </c>
      <c r="B448" s="604" t="s">
        <v>382</v>
      </c>
      <c r="C448" s="605">
        <v>41915</v>
      </c>
      <c r="D448" s="604">
        <v>212.85499999999999</v>
      </c>
    </row>
    <row r="449" spans="1:4" ht="15" x14ac:dyDescent="0.25">
      <c r="A449" s="604" t="s">
        <v>295</v>
      </c>
      <c r="B449" s="604" t="s">
        <v>383</v>
      </c>
      <c r="C449" s="605">
        <v>41915</v>
      </c>
      <c r="D449" s="604">
        <v>0</v>
      </c>
    </row>
    <row r="450" spans="1:4" ht="15" x14ac:dyDescent="0.25">
      <c r="A450" s="604" t="s">
        <v>296</v>
      </c>
      <c r="B450" s="604" t="s">
        <v>385</v>
      </c>
      <c r="C450" s="605">
        <v>41915</v>
      </c>
      <c r="D450" s="604">
        <v>225.70699999999999</v>
      </c>
    </row>
    <row r="451" spans="1:4" ht="15" x14ac:dyDescent="0.25">
      <c r="A451" s="604" t="s">
        <v>413</v>
      </c>
      <c r="B451" s="604" t="s">
        <v>414</v>
      </c>
      <c r="C451" s="605">
        <v>41915</v>
      </c>
      <c r="D451" s="604">
        <v>0</v>
      </c>
    </row>
    <row r="452" spans="1:4" ht="15" x14ac:dyDescent="0.25">
      <c r="A452" s="604" t="s">
        <v>416</v>
      </c>
      <c r="B452" s="604" t="s">
        <v>417</v>
      </c>
      <c r="C452" s="605">
        <v>41915</v>
      </c>
      <c r="D452" s="604">
        <v>311.62599999999998</v>
      </c>
    </row>
    <row r="453" spans="1:4" ht="15" x14ac:dyDescent="0.25">
      <c r="A453" s="604" t="s">
        <v>222</v>
      </c>
      <c r="B453" s="604" t="s">
        <v>386</v>
      </c>
      <c r="C453" s="605">
        <v>41915</v>
      </c>
      <c r="D453" s="604">
        <v>0.379</v>
      </c>
    </row>
    <row r="454" spans="1:4" ht="15" x14ac:dyDescent="0.25">
      <c r="A454" s="604" t="s">
        <v>223</v>
      </c>
      <c r="B454" s="604" t="s">
        <v>388</v>
      </c>
      <c r="C454" s="605">
        <v>41915</v>
      </c>
      <c r="D454" s="604">
        <v>0</v>
      </c>
    </row>
    <row r="455" spans="1:4" ht="15" x14ac:dyDescent="0.25">
      <c r="A455" s="604" t="s">
        <v>1013</v>
      </c>
      <c r="B455" s="604" t="s">
        <v>997</v>
      </c>
      <c r="C455" s="605">
        <v>41915</v>
      </c>
      <c r="D455" s="604">
        <v>0.05</v>
      </c>
    </row>
    <row r="456" spans="1:4" ht="15" x14ac:dyDescent="0.25">
      <c r="A456" s="604" t="s">
        <v>1014</v>
      </c>
      <c r="B456" s="604" t="s">
        <v>998</v>
      </c>
      <c r="C456" s="605">
        <v>41915</v>
      </c>
      <c r="D456" s="604">
        <v>222.77099999999999</v>
      </c>
    </row>
    <row r="457" spans="1:4" ht="15" x14ac:dyDescent="0.25">
      <c r="A457" s="604" t="s">
        <v>1015</v>
      </c>
      <c r="B457" s="604" t="s">
        <v>997</v>
      </c>
      <c r="C457" s="605">
        <v>41915</v>
      </c>
      <c r="D457" s="604">
        <v>5.3999999999999999E-2</v>
      </c>
    </row>
    <row r="458" spans="1:4" ht="15" x14ac:dyDescent="0.25">
      <c r="A458" s="604" t="s">
        <v>1016</v>
      </c>
      <c r="B458" s="604" t="s">
        <v>998</v>
      </c>
      <c r="C458" s="605">
        <v>41915</v>
      </c>
      <c r="D458" s="604">
        <v>125.28</v>
      </c>
    </row>
    <row r="459" spans="1:4" ht="15" x14ac:dyDescent="0.25">
      <c r="A459" s="604" t="s">
        <v>176</v>
      </c>
      <c r="B459" s="604" t="s">
        <v>389</v>
      </c>
      <c r="C459" s="605">
        <v>41915</v>
      </c>
      <c r="D459" s="604">
        <v>1.7000000000000001E-2</v>
      </c>
    </row>
    <row r="460" spans="1:4" ht="15" x14ac:dyDescent="0.25">
      <c r="A460" s="604" t="s">
        <v>177</v>
      </c>
      <c r="B460" s="604" t="s">
        <v>391</v>
      </c>
      <c r="C460" s="605">
        <v>41915</v>
      </c>
      <c r="D460" s="604">
        <v>39.737000000000002</v>
      </c>
    </row>
    <row r="461" spans="1:4" ht="15" x14ac:dyDescent="0.25">
      <c r="A461" s="604" t="s">
        <v>710</v>
      </c>
      <c r="B461" s="604" t="s">
        <v>711</v>
      </c>
      <c r="C461" s="605">
        <v>41915</v>
      </c>
      <c r="D461" s="604">
        <v>0</v>
      </c>
    </row>
    <row r="462" spans="1:4" ht="15" x14ac:dyDescent="0.25">
      <c r="A462" s="604" t="s">
        <v>713</v>
      </c>
      <c r="B462" s="604" t="s">
        <v>714</v>
      </c>
      <c r="C462" s="605">
        <v>41915</v>
      </c>
      <c r="D462" s="604">
        <v>83.481999999999999</v>
      </c>
    </row>
    <row r="463" spans="1:4" ht="15" x14ac:dyDescent="0.25">
      <c r="A463" s="604" t="s">
        <v>152</v>
      </c>
      <c r="B463" s="604" t="s">
        <v>374</v>
      </c>
      <c r="C463" s="605">
        <v>41915</v>
      </c>
      <c r="D463" s="604">
        <v>0</v>
      </c>
    </row>
    <row r="464" spans="1:4" ht="15" x14ac:dyDescent="0.25">
      <c r="A464" s="604" t="s">
        <v>991</v>
      </c>
      <c r="B464" s="604" t="s">
        <v>997</v>
      </c>
      <c r="C464" s="605">
        <v>41915</v>
      </c>
      <c r="D464" s="604">
        <v>0</v>
      </c>
    </row>
    <row r="465" spans="1:4" ht="15" x14ac:dyDescent="0.25">
      <c r="A465" s="604" t="s">
        <v>992</v>
      </c>
      <c r="B465" s="604" t="s">
        <v>998</v>
      </c>
      <c r="C465" s="605">
        <v>41915</v>
      </c>
      <c r="D465" s="604">
        <v>142.18700000000001</v>
      </c>
    </row>
    <row r="466" spans="1:4" ht="15" x14ac:dyDescent="0.25">
      <c r="A466" s="604" t="s">
        <v>149</v>
      </c>
      <c r="B466" s="604" t="s">
        <v>393</v>
      </c>
      <c r="C466" s="605">
        <v>41915</v>
      </c>
      <c r="D466" s="604">
        <v>2.5049999999999999</v>
      </c>
    </row>
    <row r="467" spans="1:4" ht="15" x14ac:dyDescent="0.25">
      <c r="A467" s="604" t="s">
        <v>150</v>
      </c>
      <c r="B467" s="604" t="s">
        <v>395</v>
      </c>
      <c r="C467" s="605">
        <v>41915</v>
      </c>
      <c r="D467" s="604">
        <v>0.23300000000000001</v>
      </c>
    </row>
    <row r="468" spans="1:4" ht="15" x14ac:dyDescent="0.25">
      <c r="A468" s="604" t="s">
        <v>974</v>
      </c>
      <c r="B468" s="604" t="s">
        <v>1001</v>
      </c>
      <c r="C468" s="605">
        <v>41915</v>
      </c>
      <c r="D468" s="604">
        <v>0</v>
      </c>
    </row>
    <row r="469" spans="1:4" ht="15" x14ac:dyDescent="0.25">
      <c r="A469" s="604" t="s">
        <v>975</v>
      </c>
      <c r="B469" s="604" t="s">
        <v>1002</v>
      </c>
      <c r="C469" s="605">
        <v>41915</v>
      </c>
      <c r="D469" s="604">
        <v>6.34</v>
      </c>
    </row>
    <row r="470" spans="1:4" ht="15" x14ac:dyDescent="0.25">
      <c r="A470" s="604" t="s">
        <v>151</v>
      </c>
      <c r="B470" s="604" t="s">
        <v>374</v>
      </c>
      <c r="C470" s="605">
        <v>41915</v>
      </c>
      <c r="D470" s="604">
        <v>3.2269999999999999</v>
      </c>
    </row>
    <row r="471" spans="1:4" ht="15" x14ac:dyDescent="0.25">
      <c r="A471" s="604" t="s">
        <v>96</v>
      </c>
      <c r="B471" s="604" t="s">
        <v>314</v>
      </c>
      <c r="C471" s="605">
        <v>41915</v>
      </c>
      <c r="D471" s="604">
        <v>0</v>
      </c>
    </row>
    <row r="472" spans="1:4" ht="15" x14ac:dyDescent="0.25">
      <c r="A472" s="604" t="s">
        <v>95</v>
      </c>
      <c r="B472" s="604" t="s">
        <v>316</v>
      </c>
      <c r="C472" s="605">
        <v>41915</v>
      </c>
      <c r="D472" s="604">
        <v>5.1908000000000003</v>
      </c>
    </row>
    <row r="473" spans="1:4" ht="15" x14ac:dyDescent="0.25">
      <c r="A473" s="604" t="s">
        <v>97</v>
      </c>
      <c r="B473" s="604" t="s">
        <v>398</v>
      </c>
      <c r="C473" s="605">
        <v>41915</v>
      </c>
      <c r="D473" s="604">
        <v>0</v>
      </c>
    </row>
    <row r="474" spans="1:4" ht="15" x14ac:dyDescent="0.25">
      <c r="A474" s="604" t="s">
        <v>98</v>
      </c>
      <c r="B474" s="604" t="s">
        <v>399</v>
      </c>
      <c r="C474" s="605">
        <v>41915</v>
      </c>
      <c r="D474" s="604">
        <v>0</v>
      </c>
    </row>
    <row r="475" spans="1:4" ht="15" x14ac:dyDescent="0.25">
      <c r="A475" s="604" t="s">
        <v>93</v>
      </c>
      <c r="B475" s="604" t="s">
        <v>435</v>
      </c>
      <c r="C475" s="605">
        <v>41916</v>
      </c>
      <c r="D475" s="604">
        <v>0</v>
      </c>
    </row>
    <row r="476" spans="1:4" ht="15" x14ac:dyDescent="0.25">
      <c r="A476" s="604" t="s">
        <v>94</v>
      </c>
      <c r="B476" s="604" t="s">
        <v>436</v>
      </c>
      <c r="C476" s="605">
        <v>41916</v>
      </c>
      <c r="D476" s="604">
        <v>1495.626</v>
      </c>
    </row>
    <row r="477" spans="1:4" ht="15" x14ac:dyDescent="0.25">
      <c r="A477" s="604" t="s">
        <v>113</v>
      </c>
      <c r="B477" s="604" t="s">
        <v>437</v>
      </c>
      <c r="C477" s="605">
        <v>41916</v>
      </c>
      <c r="D477" s="604">
        <v>0</v>
      </c>
    </row>
    <row r="478" spans="1:4" ht="15" x14ac:dyDescent="0.25">
      <c r="A478" s="604" t="s">
        <v>114</v>
      </c>
      <c r="B478" s="604" t="s">
        <v>438</v>
      </c>
      <c r="C478" s="605">
        <v>41916</v>
      </c>
      <c r="D478" s="604">
        <v>1535.2570000000001</v>
      </c>
    </row>
    <row r="479" spans="1:4" ht="15" x14ac:dyDescent="0.25">
      <c r="A479" s="604" t="s">
        <v>123</v>
      </c>
      <c r="B479" s="604" t="s">
        <v>439</v>
      </c>
      <c r="C479" s="605">
        <v>41916</v>
      </c>
      <c r="D479" s="604">
        <v>0</v>
      </c>
    </row>
    <row r="480" spans="1:4" ht="15" x14ac:dyDescent="0.25">
      <c r="A480" s="604" t="s">
        <v>124</v>
      </c>
      <c r="B480" s="604" t="s">
        <v>440</v>
      </c>
      <c r="C480" s="605">
        <v>41916</v>
      </c>
      <c r="D480" s="604">
        <v>15384.5209</v>
      </c>
    </row>
    <row r="481" spans="1:4" ht="15" x14ac:dyDescent="0.25">
      <c r="A481" s="604" t="s">
        <v>91</v>
      </c>
      <c r="B481" s="604" t="s">
        <v>441</v>
      </c>
      <c r="C481" s="605">
        <v>41916</v>
      </c>
      <c r="D481" s="604">
        <v>0</v>
      </c>
    </row>
    <row r="482" spans="1:4" ht="15" x14ac:dyDescent="0.25">
      <c r="A482" s="604" t="s">
        <v>92</v>
      </c>
      <c r="B482" s="604" t="s">
        <v>442</v>
      </c>
      <c r="C482" s="605">
        <v>41916</v>
      </c>
      <c r="D482" s="604">
        <v>18594.75</v>
      </c>
    </row>
    <row r="483" spans="1:4" ht="15" x14ac:dyDescent="0.25">
      <c r="A483" s="604" t="s">
        <v>121</v>
      </c>
      <c r="B483" s="604" t="s">
        <v>443</v>
      </c>
      <c r="C483" s="605">
        <v>41916</v>
      </c>
      <c r="D483" s="604">
        <v>13617.089400000001</v>
      </c>
    </row>
    <row r="484" spans="1:4" ht="15" x14ac:dyDescent="0.25">
      <c r="A484" s="604" t="s">
        <v>122</v>
      </c>
      <c r="B484" s="604" t="s">
        <v>444</v>
      </c>
      <c r="C484" s="605">
        <v>41916</v>
      </c>
      <c r="D484" s="604">
        <v>0</v>
      </c>
    </row>
    <row r="485" spans="1:4" ht="15" x14ac:dyDescent="0.25">
      <c r="A485" s="604" t="s">
        <v>51</v>
      </c>
      <c r="B485" s="604" t="s">
        <v>302</v>
      </c>
      <c r="C485" s="605">
        <v>41916</v>
      </c>
      <c r="D485" s="604">
        <v>0</v>
      </c>
    </row>
    <row r="486" spans="1:4" ht="15" x14ac:dyDescent="0.25">
      <c r="A486" s="604" t="s">
        <v>52</v>
      </c>
      <c r="B486" s="604" t="s">
        <v>304</v>
      </c>
      <c r="C486" s="605">
        <v>41916</v>
      </c>
      <c r="D486" s="604">
        <v>2616.5250000000001</v>
      </c>
    </row>
    <row r="487" spans="1:4" ht="15" x14ac:dyDescent="0.25">
      <c r="A487" s="604" t="s">
        <v>53</v>
      </c>
      <c r="B487" s="604" t="s">
        <v>305</v>
      </c>
      <c r="C487" s="605">
        <v>41916</v>
      </c>
      <c r="D487" s="604">
        <v>0</v>
      </c>
    </row>
    <row r="488" spans="1:4" ht="15" x14ac:dyDescent="0.25">
      <c r="A488" s="604" t="s">
        <v>54</v>
      </c>
      <c r="B488" s="604" t="s">
        <v>306</v>
      </c>
      <c r="C488" s="605">
        <v>41916</v>
      </c>
      <c r="D488" s="604">
        <v>2615.2316999999998</v>
      </c>
    </row>
    <row r="489" spans="1:4" ht="15" x14ac:dyDescent="0.25">
      <c r="A489" s="604" t="s">
        <v>55</v>
      </c>
      <c r="B489" s="604" t="s">
        <v>307</v>
      </c>
      <c r="C489" s="605">
        <v>41916</v>
      </c>
      <c r="D489" s="604">
        <v>0</v>
      </c>
    </row>
    <row r="490" spans="1:4" ht="15" x14ac:dyDescent="0.25">
      <c r="A490" s="604" t="s">
        <v>56</v>
      </c>
      <c r="B490" s="604" t="s">
        <v>308</v>
      </c>
      <c r="C490" s="605">
        <v>41916</v>
      </c>
      <c r="D490" s="604">
        <v>2631.7125000000001</v>
      </c>
    </row>
    <row r="491" spans="1:4" ht="15" x14ac:dyDescent="0.25">
      <c r="A491" s="604" t="s">
        <v>89</v>
      </c>
      <c r="B491" s="604" t="s">
        <v>309</v>
      </c>
      <c r="C491" s="605">
        <v>41916</v>
      </c>
      <c r="D491" s="604">
        <v>0</v>
      </c>
    </row>
    <row r="492" spans="1:4" ht="15" x14ac:dyDescent="0.25">
      <c r="A492" s="604" t="s">
        <v>90</v>
      </c>
      <c r="B492" s="604" t="s">
        <v>311</v>
      </c>
      <c r="C492" s="605">
        <v>41916</v>
      </c>
      <c r="D492" s="604">
        <v>1655.1828</v>
      </c>
    </row>
    <row r="493" spans="1:4" ht="15" x14ac:dyDescent="0.25">
      <c r="A493" s="604" t="s">
        <v>87</v>
      </c>
      <c r="B493" s="604" t="s">
        <v>298</v>
      </c>
      <c r="C493" s="605">
        <v>41916</v>
      </c>
      <c r="D493" s="604">
        <v>0</v>
      </c>
    </row>
    <row r="494" spans="1:4" ht="15" x14ac:dyDescent="0.25">
      <c r="A494" s="604" t="s">
        <v>88</v>
      </c>
      <c r="B494" s="604" t="s">
        <v>301</v>
      </c>
      <c r="C494" s="605">
        <v>41916</v>
      </c>
      <c r="D494" s="604">
        <v>1614.954</v>
      </c>
    </row>
    <row r="495" spans="1:4" ht="15" x14ac:dyDescent="0.25">
      <c r="A495" s="604" t="s">
        <v>85</v>
      </c>
      <c r="B495" s="604" t="s">
        <v>312</v>
      </c>
      <c r="C495" s="605">
        <v>41916</v>
      </c>
      <c r="D495" s="604">
        <v>12429.25</v>
      </c>
    </row>
    <row r="496" spans="1:4" ht="15" x14ac:dyDescent="0.25">
      <c r="A496" s="604" t="s">
        <v>86</v>
      </c>
      <c r="B496" s="604" t="s">
        <v>313</v>
      </c>
      <c r="C496" s="605">
        <v>41916</v>
      </c>
      <c r="D496" s="604">
        <v>0</v>
      </c>
    </row>
    <row r="497" spans="1:4" ht="15" x14ac:dyDescent="0.25">
      <c r="A497" s="604" t="s">
        <v>83</v>
      </c>
      <c r="B497" s="604" t="s">
        <v>312</v>
      </c>
      <c r="C497" s="605">
        <v>41916</v>
      </c>
      <c r="D497" s="604">
        <v>0</v>
      </c>
    </row>
    <row r="498" spans="1:4" ht="15" x14ac:dyDescent="0.25">
      <c r="A498" s="604" t="s">
        <v>84</v>
      </c>
      <c r="B498" s="604" t="s">
        <v>313</v>
      </c>
      <c r="C498" s="605">
        <v>41916</v>
      </c>
      <c r="D498" s="604">
        <v>14847.25</v>
      </c>
    </row>
    <row r="499" spans="1:4" ht="15" x14ac:dyDescent="0.25">
      <c r="A499" s="604" t="s">
        <v>73</v>
      </c>
      <c r="B499" s="604" t="s">
        <v>314</v>
      </c>
      <c r="C499" s="605">
        <v>41916</v>
      </c>
      <c r="D499" s="604">
        <v>74.144999999999996</v>
      </c>
    </row>
    <row r="500" spans="1:4" ht="15" x14ac:dyDescent="0.25">
      <c r="A500" s="604" t="s">
        <v>74</v>
      </c>
      <c r="B500" s="604" t="s">
        <v>316</v>
      </c>
      <c r="C500" s="605">
        <v>41916</v>
      </c>
      <c r="D500" s="604">
        <v>129.6525</v>
      </c>
    </row>
    <row r="501" spans="1:4" ht="15" x14ac:dyDescent="0.25">
      <c r="A501" s="604" t="s">
        <v>75</v>
      </c>
      <c r="B501" s="604" t="s">
        <v>317</v>
      </c>
      <c r="C501" s="605">
        <v>41916</v>
      </c>
      <c r="D501" s="604">
        <v>158.875</v>
      </c>
    </row>
    <row r="502" spans="1:4" ht="15" x14ac:dyDescent="0.25">
      <c r="A502" s="604" t="s">
        <v>76</v>
      </c>
      <c r="B502" s="604" t="s">
        <v>318</v>
      </c>
      <c r="C502" s="605">
        <v>41916</v>
      </c>
      <c r="D502" s="604">
        <v>1792.25</v>
      </c>
    </row>
    <row r="503" spans="1:4" ht="15" x14ac:dyDescent="0.25">
      <c r="A503" s="604" t="s">
        <v>77</v>
      </c>
      <c r="B503" s="604" t="s">
        <v>317</v>
      </c>
      <c r="C503" s="605">
        <v>41916</v>
      </c>
      <c r="D503" s="604">
        <v>164.75</v>
      </c>
    </row>
    <row r="504" spans="1:4" ht="15" x14ac:dyDescent="0.25">
      <c r="A504" s="604" t="s">
        <v>78</v>
      </c>
      <c r="B504" s="604" t="s">
        <v>318</v>
      </c>
      <c r="C504" s="605">
        <v>41916</v>
      </c>
      <c r="D504" s="604">
        <v>1696.5625</v>
      </c>
    </row>
    <row r="505" spans="1:4" ht="15" x14ac:dyDescent="0.25">
      <c r="A505" s="604" t="s">
        <v>79</v>
      </c>
      <c r="B505" s="604" t="s">
        <v>314</v>
      </c>
      <c r="C505" s="605">
        <v>41916</v>
      </c>
      <c r="D505" s="604">
        <v>74.099999999999994</v>
      </c>
    </row>
    <row r="506" spans="1:4" ht="15" x14ac:dyDescent="0.25">
      <c r="A506" s="604" t="s">
        <v>80</v>
      </c>
      <c r="B506" s="604" t="s">
        <v>316</v>
      </c>
      <c r="C506" s="605">
        <v>41916</v>
      </c>
      <c r="D506" s="604">
        <v>345.40499999999997</v>
      </c>
    </row>
    <row r="507" spans="1:4" ht="15" x14ac:dyDescent="0.25">
      <c r="A507" s="604" t="s">
        <v>867</v>
      </c>
      <c r="B507" s="604" t="s">
        <v>997</v>
      </c>
      <c r="C507" s="605">
        <v>41916</v>
      </c>
      <c r="D507" s="604">
        <v>5.3999999999999999E-2</v>
      </c>
    </row>
    <row r="508" spans="1:4" ht="15" x14ac:dyDescent="0.25">
      <c r="A508" s="604" t="s">
        <v>868</v>
      </c>
      <c r="B508" s="604" t="s">
        <v>998</v>
      </c>
      <c r="C508" s="605">
        <v>41916</v>
      </c>
      <c r="D508" s="604">
        <v>1.5389999999999999</v>
      </c>
    </row>
    <row r="509" spans="1:4" ht="15" x14ac:dyDescent="0.25">
      <c r="A509" s="604" t="s">
        <v>109</v>
      </c>
      <c r="B509" s="604" t="s">
        <v>445</v>
      </c>
      <c r="C509" s="605">
        <v>41916</v>
      </c>
      <c r="D509" s="604">
        <v>0</v>
      </c>
    </row>
    <row r="510" spans="1:4" ht="15" x14ac:dyDescent="0.25">
      <c r="A510" s="604" t="s">
        <v>110</v>
      </c>
      <c r="B510" s="604" t="s">
        <v>446</v>
      </c>
      <c r="C510" s="605">
        <v>41916</v>
      </c>
      <c r="D510" s="604">
        <v>439.34399999999999</v>
      </c>
    </row>
    <row r="511" spans="1:4" ht="15" x14ac:dyDescent="0.25">
      <c r="A511" s="604" t="s">
        <v>65</v>
      </c>
      <c r="B511" s="604" t="s">
        <v>321</v>
      </c>
      <c r="C511" s="605">
        <v>41916</v>
      </c>
      <c r="D511" s="604">
        <v>0</v>
      </c>
    </row>
    <row r="512" spans="1:4" ht="15" x14ac:dyDescent="0.25">
      <c r="A512" s="604" t="s">
        <v>66</v>
      </c>
      <c r="B512" s="604" t="s">
        <v>323</v>
      </c>
      <c r="C512" s="605">
        <v>41916</v>
      </c>
      <c r="D512" s="604">
        <v>592.09249999999997</v>
      </c>
    </row>
    <row r="513" spans="1:4" ht="15" x14ac:dyDescent="0.25">
      <c r="A513" s="604" t="s">
        <v>67</v>
      </c>
      <c r="B513" s="604" t="s">
        <v>324</v>
      </c>
      <c r="C513" s="605">
        <v>41916</v>
      </c>
      <c r="D513" s="604">
        <v>0</v>
      </c>
    </row>
    <row r="514" spans="1:4" ht="15" x14ac:dyDescent="0.25">
      <c r="A514" s="604" t="s">
        <v>68</v>
      </c>
      <c r="B514" s="604" t="s">
        <v>325</v>
      </c>
      <c r="C514" s="605">
        <v>41916</v>
      </c>
      <c r="D514" s="604">
        <v>794.35990000000004</v>
      </c>
    </row>
    <row r="515" spans="1:4" ht="15" x14ac:dyDescent="0.25">
      <c r="A515" s="604" t="s">
        <v>69</v>
      </c>
      <c r="B515" s="604" t="s">
        <v>326</v>
      </c>
      <c r="C515" s="605">
        <v>41916</v>
      </c>
      <c r="D515" s="604">
        <v>0</v>
      </c>
    </row>
    <row r="516" spans="1:4" ht="15" x14ac:dyDescent="0.25">
      <c r="A516" s="604" t="s">
        <v>70</v>
      </c>
      <c r="B516" s="604" t="s">
        <v>327</v>
      </c>
      <c r="C516" s="605">
        <v>41916</v>
      </c>
      <c r="D516" s="604">
        <v>785.86509999999998</v>
      </c>
    </row>
    <row r="517" spans="1:4" ht="15" x14ac:dyDescent="0.25">
      <c r="A517" s="604" t="s">
        <v>43</v>
      </c>
      <c r="B517" s="604" t="s">
        <v>328</v>
      </c>
      <c r="C517" s="605">
        <v>41916</v>
      </c>
      <c r="D517" s="604">
        <v>0</v>
      </c>
    </row>
    <row r="518" spans="1:4" ht="15" x14ac:dyDescent="0.25">
      <c r="A518" s="604" t="s">
        <v>44</v>
      </c>
      <c r="B518" s="604" t="s">
        <v>330</v>
      </c>
      <c r="C518" s="605">
        <v>41916</v>
      </c>
      <c r="D518" s="604">
        <v>0</v>
      </c>
    </row>
    <row r="519" spans="1:4" ht="15" x14ac:dyDescent="0.25">
      <c r="A519" s="604" t="s">
        <v>45</v>
      </c>
      <c r="B519" s="604" t="s">
        <v>331</v>
      </c>
      <c r="C519" s="605">
        <v>41916</v>
      </c>
      <c r="D519" s="604">
        <v>0</v>
      </c>
    </row>
    <row r="520" spans="1:4" ht="15" x14ac:dyDescent="0.25">
      <c r="A520" s="604" t="s">
        <v>46</v>
      </c>
      <c r="B520" s="604" t="s">
        <v>332</v>
      </c>
      <c r="C520" s="605">
        <v>41916</v>
      </c>
      <c r="D520" s="604">
        <v>0</v>
      </c>
    </row>
    <row r="521" spans="1:4" ht="15" x14ac:dyDescent="0.25">
      <c r="A521" s="604" t="s">
        <v>173</v>
      </c>
      <c r="B521" s="604" t="s">
        <v>333</v>
      </c>
      <c r="C521" s="605">
        <v>41916</v>
      </c>
      <c r="D521" s="604">
        <v>3.3000000000000002E-2</v>
      </c>
    </row>
    <row r="522" spans="1:4" ht="15" x14ac:dyDescent="0.25">
      <c r="A522" s="604" t="s">
        <v>174</v>
      </c>
      <c r="B522" s="604" t="s">
        <v>334</v>
      </c>
      <c r="C522" s="605">
        <v>41916</v>
      </c>
      <c r="D522" s="604">
        <v>0</v>
      </c>
    </row>
    <row r="523" spans="1:4" ht="15" x14ac:dyDescent="0.25">
      <c r="A523" s="604" t="s">
        <v>39</v>
      </c>
      <c r="B523" s="604" t="s">
        <v>335</v>
      </c>
      <c r="C523" s="605">
        <v>41916</v>
      </c>
      <c r="D523" s="604">
        <v>0</v>
      </c>
    </row>
    <row r="524" spans="1:4" ht="15" x14ac:dyDescent="0.25">
      <c r="A524" s="604" t="s">
        <v>40</v>
      </c>
      <c r="B524" s="604" t="s">
        <v>336</v>
      </c>
      <c r="C524" s="605">
        <v>41916</v>
      </c>
      <c r="D524" s="604">
        <v>0</v>
      </c>
    </row>
    <row r="525" spans="1:4" ht="15" x14ac:dyDescent="0.25">
      <c r="A525" s="604" t="s">
        <v>41</v>
      </c>
      <c r="B525" s="604" t="s">
        <v>337</v>
      </c>
      <c r="C525" s="605">
        <v>41916</v>
      </c>
      <c r="D525" s="604">
        <v>3.827</v>
      </c>
    </row>
    <row r="526" spans="1:4" ht="15" x14ac:dyDescent="0.25">
      <c r="A526" s="604" t="s">
        <v>42</v>
      </c>
      <c r="B526" s="604" t="s">
        <v>338</v>
      </c>
      <c r="C526" s="605">
        <v>41916</v>
      </c>
      <c r="D526" s="604">
        <v>0</v>
      </c>
    </row>
    <row r="527" spans="1:4" ht="15" x14ac:dyDescent="0.25">
      <c r="A527" s="604" t="s">
        <v>57</v>
      </c>
      <c r="B527" s="604" t="s">
        <v>321</v>
      </c>
      <c r="C527" s="605">
        <v>41916</v>
      </c>
      <c r="D527" s="604">
        <v>0</v>
      </c>
    </row>
    <row r="528" spans="1:4" ht="15" x14ac:dyDescent="0.25">
      <c r="A528" s="604" t="s">
        <v>58</v>
      </c>
      <c r="B528" s="604" t="s">
        <v>323</v>
      </c>
      <c r="C528" s="605">
        <v>41916</v>
      </c>
      <c r="D528" s="604">
        <v>831.92399999999998</v>
      </c>
    </row>
    <row r="529" spans="1:4" ht="15" x14ac:dyDescent="0.25">
      <c r="A529" s="604" t="s">
        <v>59</v>
      </c>
      <c r="B529" s="604" t="s">
        <v>324</v>
      </c>
      <c r="C529" s="605">
        <v>41916</v>
      </c>
      <c r="D529" s="604">
        <v>0</v>
      </c>
    </row>
    <row r="530" spans="1:4" ht="15" x14ac:dyDescent="0.25">
      <c r="A530" s="604" t="s">
        <v>60</v>
      </c>
      <c r="B530" s="604" t="s">
        <v>325</v>
      </c>
      <c r="C530" s="605">
        <v>41916</v>
      </c>
      <c r="D530" s="604">
        <v>822.50160000000005</v>
      </c>
    </row>
    <row r="531" spans="1:4" ht="15" x14ac:dyDescent="0.25">
      <c r="A531" s="604" t="s">
        <v>61</v>
      </c>
      <c r="B531" s="604" t="s">
        <v>326</v>
      </c>
      <c r="C531" s="605">
        <v>41916</v>
      </c>
      <c r="D531" s="604">
        <v>0</v>
      </c>
    </row>
    <row r="532" spans="1:4" ht="15" x14ac:dyDescent="0.25">
      <c r="A532" s="604" t="s">
        <v>62</v>
      </c>
      <c r="B532" s="604" t="s">
        <v>327</v>
      </c>
      <c r="C532" s="605">
        <v>41916</v>
      </c>
      <c r="D532" s="604">
        <v>815.99400000000003</v>
      </c>
    </row>
    <row r="533" spans="1:4" ht="15" x14ac:dyDescent="0.25">
      <c r="A533" s="604" t="s">
        <v>63</v>
      </c>
      <c r="B533" s="604" t="s">
        <v>340</v>
      </c>
      <c r="C533" s="605">
        <v>41916</v>
      </c>
      <c r="D533" s="604">
        <v>0</v>
      </c>
    </row>
    <row r="534" spans="1:4" ht="15" x14ac:dyDescent="0.25">
      <c r="A534" s="604" t="s">
        <v>64</v>
      </c>
      <c r="B534" s="604" t="s">
        <v>341</v>
      </c>
      <c r="C534" s="605">
        <v>41916</v>
      </c>
      <c r="D534" s="604">
        <v>827.09040000000005</v>
      </c>
    </row>
    <row r="535" spans="1:4" ht="15" x14ac:dyDescent="0.25">
      <c r="A535" s="604" t="s">
        <v>47</v>
      </c>
      <c r="B535" s="604" t="s">
        <v>342</v>
      </c>
      <c r="C535" s="605">
        <v>41916</v>
      </c>
      <c r="D535" s="604">
        <v>0</v>
      </c>
    </row>
    <row r="536" spans="1:4" ht="15" x14ac:dyDescent="0.25">
      <c r="A536" s="604" t="s">
        <v>48</v>
      </c>
      <c r="B536" s="604" t="s">
        <v>343</v>
      </c>
      <c r="C536" s="605">
        <v>41916</v>
      </c>
      <c r="D536" s="604">
        <v>0</v>
      </c>
    </row>
    <row r="537" spans="1:4" ht="15" x14ac:dyDescent="0.25">
      <c r="A537" s="604" t="s">
        <v>49</v>
      </c>
      <c r="B537" s="604" t="s">
        <v>344</v>
      </c>
      <c r="C537" s="605">
        <v>41916</v>
      </c>
      <c r="D537" s="604">
        <v>44.348399999999998</v>
      </c>
    </row>
    <row r="538" spans="1:4" ht="15" x14ac:dyDescent="0.25">
      <c r="A538" s="604" t="s">
        <v>50</v>
      </c>
      <c r="B538" s="604" t="s">
        <v>345</v>
      </c>
      <c r="C538" s="605">
        <v>41916</v>
      </c>
      <c r="D538" s="604">
        <v>0</v>
      </c>
    </row>
    <row r="539" spans="1:4" ht="15" x14ac:dyDescent="0.25">
      <c r="A539" s="604" t="s">
        <v>861</v>
      </c>
      <c r="B539" s="604" t="s">
        <v>999</v>
      </c>
      <c r="C539" s="605">
        <v>41916</v>
      </c>
      <c r="D539" s="604">
        <v>1.9950000000000001</v>
      </c>
    </row>
    <row r="540" spans="1:4" ht="15" x14ac:dyDescent="0.25">
      <c r="A540" s="604" t="s">
        <v>862</v>
      </c>
      <c r="B540" s="604" t="s">
        <v>1000</v>
      </c>
      <c r="C540" s="605">
        <v>41916</v>
      </c>
      <c r="D540" s="604">
        <v>0</v>
      </c>
    </row>
    <row r="541" spans="1:4" ht="15" x14ac:dyDescent="0.25">
      <c r="A541" s="604" t="s">
        <v>982</v>
      </c>
      <c r="B541" s="604" t="s">
        <v>1001</v>
      </c>
      <c r="C541" s="605">
        <v>41916</v>
      </c>
      <c r="D541" s="604">
        <v>0</v>
      </c>
    </row>
    <row r="542" spans="1:4" ht="15" x14ac:dyDescent="0.25">
      <c r="A542" s="604" t="s">
        <v>983</v>
      </c>
      <c r="B542" s="604" t="s">
        <v>1002</v>
      </c>
      <c r="C542" s="605">
        <v>41916</v>
      </c>
      <c r="D542" s="604">
        <v>767.34500000000003</v>
      </c>
    </row>
    <row r="543" spans="1:4" ht="15" x14ac:dyDescent="0.25">
      <c r="A543" s="604" t="s">
        <v>1039</v>
      </c>
      <c r="B543" s="604" t="s">
        <v>1001</v>
      </c>
      <c r="C543" s="605">
        <v>41916</v>
      </c>
      <c r="D543" s="604">
        <v>0</v>
      </c>
    </row>
    <row r="544" spans="1:4" ht="15" x14ac:dyDescent="0.25">
      <c r="A544" s="604" t="s">
        <v>1040</v>
      </c>
      <c r="B544" s="604" t="s">
        <v>1002</v>
      </c>
      <c r="C544" s="605">
        <v>41916</v>
      </c>
      <c r="D544" s="604">
        <v>1215.96</v>
      </c>
    </row>
    <row r="545" spans="1:4" ht="15" x14ac:dyDescent="0.25">
      <c r="A545" s="604" t="s">
        <v>989</v>
      </c>
      <c r="B545" s="604" t="s">
        <v>1001</v>
      </c>
      <c r="C545" s="605">
        <v>41916</v>
      </c>
      <c r="D545" s="604">
        <v>0</v>
      </c>
    </row>
    <row r="546" spans="1:4" ht="15" x14ac:dyDescent="0.25">
      <c r="A546" s="604" t="s">
        <v>990</v>
      </c>
      <c r="B546" s="604" t="s">
        <v>1002</v>
      </c>
      <c r="C546" s="605">
        <v>41916</v>
      </c>
      <c r="D546" s="604">
        <v>1096.9000000000001</v>
      </c>
    </row>
    <row r="547" spans="1:4" ht="15" x14ac:dyDescent="0.25">
      <c r="A547" s="604" t="s">
        <v>71</v>
      </c>
      <c r="B547" s="604" t="s">
        <v>346</v>
      </c>
      <c r="C547" s="605">
        <v>41916</v>
      </c>
      <c r="D547" s="604">
        <v>0</v>
      </c>
    </row>
    <row r="548" spans="1:4" ht="15" x14ac:dyDescent="0.25">
      <c r="A548" s="604" t="s">
        <v>72</v>
      </c>
      <c r="B548" s="604" t="s">
        <v>349</v>
      </c>
      <c r="C548" s="605">
        <v>41916</v>
      </c>
      <c r="D548" s="604">
        <v>0</v>
      </c>
    </row>
    <row r="549" spans="1:4" ht="15" x14ac:dyDescent="0.25">
      <c r="A549" s="604" t="s">
        <v>750</v>
      </c>
      <c r="B549" s="604" t="s">
        <v>751</v>
      </c>
      <c r="C549" s="605">
        <v>41916</v>
      </c>
      <c r="D549" s="604">
        <v>0.64</v>
      </c>
    </row>
    <row r="550" spans="1:4" ht="15" x14ac:dyDescent="0.25">
      <c r="A550" s="604" t="s">
        <v>753</v>
      </c>
      <c r="B550" s="604" t="s">
        <v>754</v>
      </c>
      <c r="C550" s="605">
        <v>41916</v>
      </c>
      <c r="D550" s="604">
        <v>0</v>
      </c>
    </row>
    <row r="551" spans="1:4" ht="15" x14ac:dyDescent="0.25">
      <c r="A551" s="604" t="s">
        <v>755</v>
      </c>
      <c r="B551" s="604" t="s">
        <v>756</v>
      </c>
      <c r="C551" s="605">
        <v>41916</v>
      </c>
      <c r="D551" s="604">
        <v>9.6000000000000002E-2</v>
      </c>
    </row>
    <row r="552" spans="1:4" ht="15" x14ac:dyDescent="0.25">
      <c r="A552" s="604" t="s">
        <v>757</v>
      </c>
      <c r="B552" s="604" t="s">
        <v>758</v>
      </c>
      <c r="C552" s="605">
        <v>41916</v>
      </c>
      <c r="D552" s="604">
        <v>0</v>
      </c>
    </row>
    <row r="553" spans="1:4" ht="15" x14ac:dyDescent="0.25">
      <c r="A553" s="604" t="s">
        <v>759</v>
      </c>
      <c r="B553" s="604" t="s">
        <v>760</v>
      </c>
      <c r="C553" s="605">
        <v>41916</v>
      </c>
      <c r="D553" s="604">
        <v>0.32</v>
      </c>
    </row>
    <row r="554" spans="1:4" ht="15" x14ac:dyDescent="0.25">
      <c r="A554" s="604" t="s">
        <v>762</v>
      </c>
      <c r="B554" s="604" t="s">
        <v>763</v>
      </c>
      <c r="C554" s="605">
        <v>41916</v>
      </c>
      <c r="D554" s="604">
        <v>0</v>
      </c>
    </row>
    <row r="555" spans="1:4" ht="15" x14ac:dyDescent="0.25">
      <c r="A555" s="604" t="s">
        <v>764</v>
      </c>
      <c r="B555" s="604" t="s">
        <v>765</v>
      </c>
      <c r="C555" s="605">
        <v>41916</v>
      </c>
      <c r="D555" s="604">
        <v>0.11600000000000001</v>
      </c>
    </row>
    <row r="556" spans="1:4" ht="15" x14ac:dyDescent="0.25">
      <c r="A556" s="604" t="s">
        <v>766</v>
      </c>
      <c r="B556" s="604" t="s">
        <v>767</v>
      </c>
      <c r="C556" s="605">
        <v>41916</v>
      </c>
      <c r="D556" s="604">
        <v>0</v>
      </c>
    </row>
    <row r="557" spans="1:4" ht="15" x14ac:dyDescent="0.25">
      <c r="A557" s="604" t="s">
        <v>877</v>
      </c>
      <c r="B557" s="604" t="s">
        <v>1003</v>
      </c>
      <c r="C557" s="605">
        <v>41916</v>
      </c>
      <c r="D557" s="604">
        <v>0</v>
      </c>
    </row>
    <row r="558" spans="1:4" ht="15" x14ac:dyDescent="0.25">
      <c r="A558" s="604" t="s">
        <v>878</v>
      </c>
      <c r="B558" s="604" t="s">
        <v>1004</v>
      </c>
      <c r="C558" s="605">
        <v>41916</v>
      </c>
      <c r="D558" s="604">
        <v>1125.7943</v>
      </c>
    </row>
    <row r="559" spans="1:4" ht="15" x14ac:dyDescent="0.25">
      <c r="A559" s="604" t="s">
        <v>962</v>
      </c>
      <c r="B559" s="604" t="s">
        <v>1005</v>
      </c>
      <c r="C559" s="605">
        <v>41916</v>
      </c>
      <c r="D559" s="604">
        <v>5.2999999999999999E-2</v>
      </c>
    </row>
    <row r="560" spans="1:4" ht="15" x14ac:dyDescent="0.25">
      <c r="A560" s="604" t="s">
        <v>963</v>
      </c>
      <c r="B560" s="604" t="s">
        <v>1006</v>
      </c>
      <c r="C560" s="605">
        <v>41916</v>
      </c>
      <c r="D560" s="604">
        <v>983.77300000000002</v>
      </c>
    </row>
    <row r="561" spans="1:4" ht="15" x14ac:dyDescent="0.25">
      <c r="A561" s="604" t="s">
        <v>82</v>
      </c>
      <c r="B561" s="604" t="s">
        <v>350</v>
      </c>
      <c r="C561" s="605">
        <v>41916</v>
      </c>
      <c r="D561" s="604">
        <v>0</v>
      </c>
    </row>
    <row r="562" spans="1:4" ht="15" x14ac:dyDescent="0.25">
      <c r="A562" s="604" t="s">
        <v>81</v>
      </c>
      <c r="B562" s="604" t="s">
        <v>352</v>
      </c>
      <c r="C562" s="605">
        <v>41916</v>
      </c>
      <c r="D562" s="604">
        <v>0</v>
      </c>
    </row>
    <row r="563" spans="1:4" ht="15" x14ac:dyDescent="0.25">
      <c r="A563" s="604" t="s">
        <v>1007</v>
      </c>
      <c r="B563" s="604" t="s">
        <v>1001</v>
      </c>
      <c r="C563" s="605">
        <v>41916</v>
      </c>
      <c r="D563" s="604">
        <v>1.9E-2</v>
      </c>
    </row>
    <row r="564" spans="1:4" ht="15" x14ac:dyDescent="0.25">
      <c r="A564" s="604" t="s">
        <v>1008</v>
      </c>
      <c r="B564" s="604" t="s">
        <v>1002</v>
      </c>
      <c r="C564" s="605">
        <v>41916</v>
      </c>
      <c r="D564" s="604">
        <v>807.45600000000002</v>
      </c>
    </row>
    <row r="565" spans="1:4" ht="15" x14ac:dyDescent="0.25">
      <c r="A565" s="604" t="s">
        <v>100</v>
      </c>
      <c r="B565" s="604" t="s">
        <v>321</v>
      </c>
      <c r="C565" s="605">
        <v>41916</v>
      </c>
      <c r="D565" s="604">
        <v>0</v>
      </c>
    </row>
    <row r="566" spans="1:4" ht="15" x14ac:dyDescent="0.25">
      <c r="A566" s="604" t="s">
        <v>101</v>
      </c>
      <c r="B566" s="604" t="s">
        <v>354</v>
      </c>
      <c r="C566" s="605">
        <v>41916</v>
      </c>
      <c r="D566" s="604">
        <v>0</v>
      </c>
    </row>
    <row r="567" spans="1:4" ht="15" x14ac:dyDescent="0.25">
      <c r="A567" s="604" t="s">
        <v>102</v>
      </c>
      <c r="B567" s="604" t="s">
        <v>324</v>
      </c>
      <c r="C567" s="605">
        <v>41916</v>
      </c>
      <c r="D567" s="604">
        <v>4.7300000000000002E-2</v>
      </c>
    </row>
    <row r="568" spans="1:4" ht="15" x14ac:dyDescent="0.25">
      <c r="A568" s="604" t="s">
        <v>103</v>
      </c>
      <c r="B568" s="604" t="s">
        <v>325</v>
      </c>
      <c r="C568" s="605">
        <v>41916</v>
      </c>
      <c r="D568" s="604">
        <v>0</v>
      </c>
    </row>
    <row r="569" spans="1:4" ht="15" x14ac:dyDescent="0.25">
      <c r="A569" s="604" t="s">
        <v>104</v>
      </c>
      <c r="B569" s="604" t="s">
        <v>326</v>
      </c>
      <c r="C569" s="605">
        <v>41916</v>
      </c>
      <c r="D569" s="604">
        <v>3.4369999999999998</v>
      </c>
    </row>
    <row r="570" spans="1:4" ht="15" x14ac:dyDescent="0.25">
      <c r="A570" s="604" t="s">
        <v>105</v>
      </c>
      <c r="B570" s="604" t="s">
        <v>327</v>
      </c>
      <c r="C570" s="605">
        <v>41916</v>
      </c>
      <c r="D570" s="604">
        <v>0</v>
      </c>
    </row>
    <row r="571" spans="1:4" ht="15" x14ac:dyDescent="0.25">
      <c r="A571" s="604" t="s">
        <v>106</v>
      </c>
      <c r="B571" s="604" t="s">
        <v>340</v>
      </c>
      <c r="C571" s="605">
        <v>41916</v>
      </c>
      <c r="D571" s="604">
        <v>0</v>
      </c>
    </row>
    <row r="572" spans="1:4" ht="15" x14ac:dyDescent="0.25">
      <c r="A572" s="604" t="s">
        <v>107</v>
      </c>
      <c r="B572" s="604" t="s">
        <v>341</v>
      </c>
      <c r="C572" s="605">
        <v>41916</v>
      </c>
      <c r="D572" s="604">
        <v>0</v>
      </c>
    </row>
    <row r="573" spans="1:4" ht="15" x14ac:dyDescent="0.25">
      <c r="A573" s="604" t="s">
        <v>115</v>
      </c>
      <c r="B573" s="604" t="s">
        <v>355</v>
      </c>
      <c r="C573" s="605">
        <v>41916</v>
      </c>
      <c r="D573" s="604">
        <v>3.6886999999999999</v>
      </c>
    </row>
    <row r="574" spans="1:4" ht="15" x14ac:dyDescent="0.25">
      <c r="A574" s="604" t="s">
        <v>116</v>
      </c>
      <c r="B574" s="604" t="s">
        <v>356</v>
      </c>
      <c r="C574" s="605">
        <v>41916</v>
      </c>
      <c r="D574" s="604">
        <v>0</v>
      </c>
    </row>
    <row r="575" spans="1:4" ht="15" x14ac:dyDescent="0.25">
      <c r="A575" s="604" t="s">
        <v>117</v>
      </c>
      <c r="B575" s="604" t="s">
        <v>357</v>
      </c>
      <c r="C575" s="605">
        <v>41916</v>
      </c>
      <c r="D575" s="604">
        <v>0</v>
      </c>
    </row>
    <row r="576" spans="1:4" ht="15" x14ac:dyDescent="0.25">
      <c r="A576" s="604" t="s">
        <v>118</v>
      </c>
      <c r="B576" s="604" t="s">
        <v>358</v>
      </c>
      <c r="C576" s="605">
        <v>41916</v>
      </c>
      <c r="D576" s="604">
        <v>0</v>
      </c>
    </row>
    <row r="577" spans="1:4" ht="15" x14ac:dyDescent="0.25">
      <c r="A577" s="604" t="s">
        <v>735</v>
      </c>
      <c r="B577" s="604" t="s">
        <v>736</v>
      </c>
      <c r="C577" s="605">
        <v>41916</v>
      </c>
      <c r="D577" s="604">
        <v>1.774</v>
      </c>
    </row>
    <row r="578" spans="1:4" ht="15" x14ac:dyDescent="0.25">
      <c r="A578" s="604" t="s">
        <v>737</v>
      </c>
      <c r="B578" s="604" t="s">
        <v>738</v>
      </c>
      <c r="C578" s="605">
        <v>41916</v>
      </c>
      <c r="D578" s="604">
        <v>0</v>
      </c>
    </row>
    <row r="579" spans="1:4" ht="15" x14ac:dyDescent="0.25">
      <c r="A579" s="604" t="s">
        <v>863</v>
      </c>
      <c r="B579" s="604" t="s">
        <v>1009</v>
      </c>
      <c r="C579" s="605">
        <v>41916</v>
      </c>
      <c r="D579" s="604">
        <v>0</v>
      </c>
    </row>
    <row r="580" spans="1:4" ht="15" x14ac:dyDescent="0.25">
      <c r="A580" s="604" t="s">
        <v>864</v>
      </c>
      <c r="B580" s="604" t="s">
        <v>1010</v>
      </c>
      <c r="C580" s="605">
        <v>41916</v>
      </c>
      <c r="D580" s="604">
        <v>0</v>
      </c>
    </row>
    <row r="581" spans="1:4" ht="15" x14ac:dyDescent="0.25">
      <c r="A581" s="604" t="s">
        <v>865</v>
      </c>
      <c r="B581" s="604" t="s">
        <v>1011</v>
      </c>
      <c r="C581" s="605">
        <v>41916</v>
      </c>
      <c r="D581" s="604">
        <v>0</v>
      </c>
    </row>
    <row r="582" spans="1:4" ht="15" x14ac:dyDescent="0.25">
      <c r="A582" s="604" t="s">
        <v>866</v>
      </c>
      <c r="B582" s="604" t="s">
        <v>1012</v>
      </c>
      <c r="C582" s="605">
        <v>41916</v>
      </c>
      <c r="D582" s="604">
        <v>0</v>
      </c>
    </row>
    <row r="583" spans="1:4" ht="15" x14ac:dyDescent="0.25">
      <c r="A583" s="604" t="s">
        <v>99</v>
      </c>
      <c r="B583" s="604" t="s">
        <v>359</v>
      </c>
      <c r="C583" s="605">
        <v>41916</v>
      </c>
      <c r="D583" s="604">
        <v>2.1004</v>
      </c>
    </row>
    <row r="584" spans="1:4" ht="15" x14ac:dyDescent="0.25">
      <c r="A584" s="604" t="s">
        <v>958</v>
      </c>
      <c r="B584" s="604" t="s">
        <v>1001</v>
      </c>
      <c r="C584" s="605">
        <v>41916</v>
      </c>
      <c r="D584" s="604">
        <v>0</v>
      </c>
    </row>
    <row r="585" spans="1:4" ht="15" x14ac:dyDescent="0.25">
      <c r="A585" s="604" t="s">
        <v>959</v>
      </c>
      <c r="B585" s="604" t="s">
        <v>1002</v>
      </c>
      <c r="C585" s="605">
        <v>41916</v>
      </c>
      <c r="D585" s="604">
        <v>1097.74</v>
      </c>
    </row>
    <row r="586" spans="1:4" ht="15" x14ac:dyDescent="0.25">
      <c r="A586" s="604" t="s">
        <v>144</v>
      </c>
      <c r="B586" s="604" t="s">
        <v>361</v>
      </c>
      <c r="C586" s="605">
        <v>41916</v>
      </c>
      <c r="D586" s="604">
        <v>0</v>
      </c>
    </row>
    <row r="587" spans="1:4" ht="15" x14ac:dyDescent="0.25">
      <c r="A587" s="604" t="s">
        <v>145</v>
      </c>
      <c r="B587" s="604" t="s">
        <v>363</v>
      </c>
      <c r="C587" s="605">
        <v>41916</v>
      </c>
      <c r="D587" s="604">
        <v>14.2776</v>
      </c>
    </row>
    <row r="588" spans="1:4" ht="15" x14ac:dyDescent="0.25">
      <c r="A588" s="604" t="s">
        <v>161</v>
      </c>
      <c r="B588" s="604" t="s">
        <v>364</v>
      </c>
      <c r="C588" s="605">
        <v>41916</v>
      </c>
      <c r="D588" s="604">
        <v>0.183</v>
      </c>
    </row>
    <row r="589" spans="1:4" ht="15" x14ac:dyDescent="0.25">
      <c r="A589" s="604" t="s">
        <v>162</v>
      </c>
      <c r="B589" s="604" t="s">
        <v>365</v>
      </c>
      <c r="C589" s="605">
        <v>41916</v>
      </c>
      <c r="D589" s="604">
        <v>32.316000000000003</v>
      </c>
    </row>
    <row r="590" spans="1:4" ht="15" x14ac:dyDescent="0.25">
      <c r="A590" s="604" t="s">
        <v>293</v>
      </c>
      <c r="B590" s="604" t="s">
        <v>366</v>
      </c>
      <c r="C590" s="605">
        <v>41916</v>
      </c>
      <c r="D590" s="604">
        <v>0</v>
      </c>
    </row>
    <row r="591" spans="1:4" ht="15" x14ac:dyDescent="0.25">
      <c r="A591" s="604" t="s">
        <v>294</v>
      </c>
      <c r="B591" s="604" t="s">
        <v>368</v>
      </c>
      <c r="C591" s="605">
        <v>41916</v>
      </c>
      <c r="D591" s="604">
        <v>75.5</v>
      </c>
    </row>
    <row r="592" spans="1:4" ht="15" x14ac:dyDescent="0.25">
      <c r="A592" s="604" t="s">
        <v>167</v>
      </c>
      <c r="B592" s="604" t="s">
        <v>369</v>
      </c>
      <c r="C592" s="605">
        <v>41916</v>
      </c>
      <c r="D592" s="604">
        <v>0</v>
      </c>
    </row>
    <row r="593" spans="1:4" ht="15" x14ac:dyDescent="0.25">
      <c r="A593" s="604" t="s">
        <v>168</v>
      </c>
      <c r="B593" s="604" t="s">
        <v>371</v>
      </c>
      <c r="C593" s="605">
        <v>41916</v>
      </c>
      <c r="D593" s="604">
        <v>182.6387</v>
      </c>
    </row>
    <row r="594" spans="1:4" ht="15" x14ac:dyDescent="0.25">
      <c r="A594" s="604" t="s">
        <v>869</v>
      </c>
      <c r="B594" s="604" t="s">
        <v>997</v>
      </c>
      <c r="C594" s="605">
        <v>41916</v>
      </c>
      <c r="D594" s="604">
        <v>0</v>
      </c>
    </row>
    <row r="595" spans="1:4" ht="15" x14ac:dyDescent="0.25">
      <c r="A595" s="604" t="s">
        <v>870</v>
      </c>
      <c r="B595" s="604" t="s">
        <v>998</v>
      </c>
      <c r="C595" s="605">
        <v>41916</v>
      </c>
      <c r="D595" s="604">
        <v>21.254999999999999</v>
      </c>
    </row>
    <row r="596" spans="1:4" ht="15" x14ac:dyDescent="0.25">
      <c r="A596" s="604" t="s">
        <v>146</v>
      </c>
      <c r="B596" s="604" t="s">
        <v>372</v>
      </c>
      <c r="C596" s="605">
        <v>41916</v>
      </c>
      <c r="D596" s="604">
        <v>0.60099999999999998</v>
      </c>
    </row>
    <row r="597" spans="1:4" ht="15" x14ac:dyDescent="0.25">
      <c r="A597" s="604" t="s">
        <v>147</v>
      </c>
      <c r="B597" s="604" t="s">
        <v>374</v>
      </c>
      <c r="C597" s="605">
        <v>41916</v>
      </c>
      <c r="D597" s="604">
        <v>0</v>
      </c>
    </row>
    <row r="598" spans="1:4" ht="15" x14ac:dyDescent="0.25">
      <c r="A598" s="604" t="s">
        <v>127</v>
      </c>
      <c r="B598" s="604" t="s">
        <v>375</v>
      </c>
      <c r="C598" s="605">
        <v>41916</v>
      </c>
      <c r="D598" s="604">
        <v>0</v>
      </c>
    </row>
    <row r="599" spans="1:4" ht="15" x14ac:dyDescent="0.25">
      <c r="A599" s="604" t="s">
        <v>126</v>
      </c>
      <c r="B599" s="604" t="s">
        <v>377</v>
      </c>
      <c r="C599" s="605">
        <v>41916</v>
      </c>
      <c r="D599" s="604">
        <v>236.08260000000001</v>
      </c>
    </row>
    <row r="600" spans="1:4" ht="15" x14ac:dyDescent="0.25">
      <c r="A600" s="604" t="s">
        <v>206</v>
      </c>
      <c r="B600" s="604" t="s">
        <v>378</v>
      </c>
      <c r="C600" s="605">
        <v>41916</v>
      </c>
      <c r="D600" s="604">
        <v>5.6599999999999998E-2</v>
      </c>
    </row>
    <row r="601" spans="1:4" ht="15" x14ac:dyDescent="0.25">
      <c r="A601" s="604" t="s">
        <v>207</v>
      </c>
      <c r="B601" s="604" t="s">
        <v>379</v>
      </c>
      <c r="C601" s="605">
        <v>41916</v>
      </c>
      <c r="D601" s="604">
        <v>174.7062</v>
      </c>
    </row>
    <row r="602" spans="1:4" ht="15" x14ac:dyDescent="0.25">
      <c r="A602" s="604" t="s">
        <v>768</v>
      </c>
      <c r="B602" s="604" t="s">
        <v>769</v>
      </c>
      <c r="C602" s="605">
        <v>41916</v>
      </c>
      <c r="D602" s="604">
        <v>4.3650000000000002</v>
      </c>
    </row>
    <row r="603" spans="1:4" ht="15" x14ac:dyDescent="0.25">
      <c r="A603" s="604" t="s">
        <v>771</v>
      </c>
      <c r="B603" s="604" t="s">
        <v>772</v>
      </c>
      <c r="C603" s="605">
        <v>41916</v>
      </c>
      <c r="D603" s="604">
        <v>18.419</v>
      </c>
    </row>
    <row r="604" spans="1:4" ht="15" x14ac:dyDescent="0.25">
      <c r="A604" s="604" t="s">
        <v>163</v>
      </c>
      <c r="B604" s="604" t="s">
        <v>380</v>
      </c>
      <c r="C604" s="605">
        <v>41916</v>
      </c>
      <c r="D604" s="604">
        <v>0</v>
      </c>
    </row>
    <row r="605" spans="1:4" ht="15" x14ac:dyDescent="0.25">
      <c r="A605" s="604" t="s">
        <v>164</v>
      </c>
      <c r="B605" s="604" t="s">
        <v>382</v>
      </c>
      <c r="C605" s="605">
        <v>41916</v>
      </c>
      <c r="D605" s="604">
        <v>211.858</v>
      </c>
    </row>
    <row r="606" spans="1:4" ht="15" x14ac:dyDescent="0.25">
      <c r="A606" s="604" t="s">
        <v>295</v>
      </c>
      <c r="B606" s="604" t="s">
        <v>383</v>
      </c>
      <c r="C606" s="605">
        <v>41916</v>
      </c>
      <c r="D606" s="604">
        <v>4.51</v>
      </c>
    </row>
    <row r="607" spans="1:4" ht="15" x14ac:dyDescent="0.25">
      <c r="A607" s="604" t="s">
        <v>296</v>
      </c>
      <c r="B607" s="604" t="s">
        <v>385</v>
      </c>
      <c r="C607" s="605">
        <v>41916</v>
      </c>
      <c r="D607" s="604">
        <v>113.232</v>
      </c>
    </row>
    <row r="608" spans="1:4" ht="15" x14ac:dyDescent="0.25">
      <c r="A608" s="604" t="s">
        <v>413</v>
      </c>
      <c r="B608" s="604" t="s">
        <v>414</v>
      </c>
      <c r="C608" s="605">
        <v>41916</v>
      </c>
      <c r="D608" s="604">
        <v>2.8000000000000001E-2</v>
      </c>
    </row>
    <row r="609" spans="1:4" ht="15" x14ac:dyDescent="0.25">
      <c r="A609" s="604" t="s">
        <v>416</v>
      </c>
      <c r="B609" s="604" t="s">
        <v>417</v>
      </c>
      <c r="C609" s="605">
        <v>41916</v>
      </c>
      <c r="D609" s="604">
        <v>357.452</v>
      </c>
    </row>
    <row r="610" spans="1:4" ht="15" x14ac:dyDescent="0.25">
      <c r="A610" s="604" t="s">
        <v>222</v>
      </c>
      <c r="B610" s="604" t="s">
        <v>386</v>
      </c>
      <c r="C610" s="605">
        <v>41916</v>
      </c>
      <c r="D610" s="604">
        <v>0.38300000000000001</v>
      </c>
    </row>
    <row r="611" spans="1:4" ht="15" x14ac:dyDescent="0.25">
      <c r="A611" s="604" t="s">
        <v>223</v>
      </c>
      <c r="B611" s="604" t="s">
        <v>388</v>
      </c>
      <c r="C611" s="605">
        <v>41916</v>
      </c>
      <c r="D611" s="604">
        <v>0</v>
      </c>
    </row>
    <row r="612" spans="1:4" ht="15" x14ac:dyDescent="0.25">
      <c r="A612" s="604" t="s">
        <v>1013</v>
      </c>
      <c r="B612" s="604" t="s">
        <v>997</v>
      </c>
      <c r="C612" s="605">
        <v>41916</v>
      </c>
      <c r="D612" s="604">
        <v>0</v>
      </c>
    </row>
    <row r="613" spans="1:4" ht="15" x14ac:dyDescent="0.25">
      <c r="A613" s="604" t="s">
        <v>1014</v>
      </c>
      <c r="B613" s="604" t="s">
        <v>998</v>
      </c>
      <c r="C613" s="605">
        <v>41916</v>
      </c>
      <c r="D613" s="604">
        <v>415.17099999999999</v>
      </c>
    </row>
    <row r="614" spans="1:4" ht="15" x14ac:dyDescent="0.25">
      <c r="A614" s="604" t="s">
        <v>1015</v>
      </c>
      <c r="B614" s="604" t="s">
        <v>997</v>
      </c>
      <c r="C614" s="605">
        <v>41916</v>
      </c>
      <c r="D614" s="604">
        <v>0</v>
      </c>
    </row>
    <row r="615" spans="1:4" ht="15" x14ac:dyDescent="0.25">
      <c r="A615" s="604" t="s">
        <v>1016</v>
      </c>
      <c r="B615" s="604" t="s">
        <v>998</v>
      </c>
      <c r="C615" s="605">
        <v>41916</v>
      </c>
      <c r="D615" s="604">
        <v>281.08600000000001</v>
      </c>
    </row>
    <row r="616" spans="1:4" ht="15" x14ac:dyDescent="0.25">
      <c r="A616" s="604" t="s">
        <v>176</v>
      </c>
      <c r="B616" s="604" t="s">
        <v>389</v>
      </c>
      <c r="C616" s="605">
        <v>41916</v>
      </c>
      <c r="D616" s="604">
        <v>1E-3</v>
      </c>
    </row>
    <row r="617" spans="1:4" ht="15" x14ac:dyDescent="0.25">
      <c r="A617" s="604" t="s">
        <v>177</v>
      </c>
      <c r="B617" s="604" t="s">
        <v>391</v>
      </c>
      <c r="C617" s="605">
        <v>41916</v>
      </c>
      <c r="D617" s="604">
        <v>49.13</v>
      </c>
    </row>
    <row r="618" spans="1:4" ht="15" x14ac:dyDescent="0.25">
      <c r="A618" s="604" t="s">
        <v>710</v>
      </c>
      <c r="B618" s="604" t="s">
        <v>711</v>
      </c>
      <c r="C618" s="605">
        <v>41916</v>
      </c>
      <c r="D618" s="604">
        <v>0</v>
      </c>
    </row>
    <row r="619" spans="1:4" ht="15" x14ac:dyDescent="0.25">
      <c r="A619" s="604" t="s">
        <v>713</v>
      </c>
      <c r="B619" s="604" t="s">
        <v>714</v>
      </c>
      <c r="C619" s="605">
        <v>41916</v>
      </c>
      <c r="D619" s="604">
        <v>94.879000000000005</v>
      </c>
    </row>
    <row r="620" spans="1:4" ht="15" x14ac:dyDescent="0.25">
      <c r="A620" s="604" t="s">
        <v>152</v>
      </c>
      <c r="B620" s="604" t="s">
        <v>374</v>
      </c>
      <c r="C620" s="605">
        <v>41916</v>
      </c>
      <c r="D620" s="604">
        <v>0</v>
      </c>
    </row>
    <row r="621" spans="1:4" ht="15" x14ac:dyDescent="0.25">
      <c r="A621" s="604" t="s">
        <v>991</v>
      </c>
      <c r="B621" s="604" t="s">
        <v>997</v>
      </c>
      <c r="C621" s="605">
        <v>41916</v>
      </c>
      <c r="D621" s="604">
        <v>0</v>
      </c>
    </row>
    <row r="622" spans="1:4" ht="15" x14ac:dyDescent="0.25">
      <c r="A622" s="604" t="s">
        <v>992</v>
      </c>
      <c r="B622" s="604" t="s">
        <v>998</v>
      </c>
      <c r="C622" s="605">
        <v>41916</v>
      </c>
      <c r="D622" s="604">
        <v>135.21100000000001</v>
      </c>
    </row>
    <row r="623" spans="1:4" ht="15" x14ac:dyDescent="0.25">
      <c r="A623" s="604" t="s">
        <v>149</v>
      </c>
      <c r="B623" s="604" t="s">
        <v>393</v>
      </c>
      <c r="C623" s="605">
        <v>41916</v>
      </c>
      <c r="D623" s="604">
        <v>1.3759999999999999</v>
      </c>
    </row>
    <row r="624" spans="1:4" ht="15" x14ac:dyDescent="0.25">
      <c r="A624" s="604" t="s">
        <v>150</v>
      </c>
      <c r="B624" s="604" t="s">
        <v>395</v>
      </c>
      <c r="C624" s="605">
        <v>41916</v>
      </c>
      <c r="D624" s="604">
        <v>1.2230000000000001</v>
      </c>
    </row>
    <row r="625" spans="1:4" ht="15" x14ac:dyDescent="0.25">
      <c r="A625" s="604" t="s">
        <v>974</v>
      </c>
      <c r="B625" s="604" t="s">
        <v>1001</v>
      </c>
      <c r="C625" s="605">
        <v>41916</v>
      </c>
      <c r="D625" s="604">
        <v>0</v>
      </c>
    </row>
    <row r="626" spans="1:4" ht="15" x14ac:dyDescent="0.25">
      <c r="A626" s="604" t="s">
        <v>975</v>
      </c>
      <c r="B626" s="604" t="s">
        <v>1002</v>
      </c>
      <c r="C626" s="605">
        <v>41916</v>
      </c>
      <c r="D626" s="604">
        <v>10.244</v>
      </c>
    </row>
    <row r="627" spans="1:4" ht="15" x14ac:dyDescent="0.25">
      <c r="A627" s="604" t="s">
        <v>151</v>
      </c>
      <c r="B627" s="604" t="s">
        <v>374</v>
      </c>
      <c r="C627" s="605">
        <v>41916</v>
      </c>
      <c r="D627" s="604">
        <v>3.0960000000000001</v>
      </c>
    </row>
    <row r="628" spans="1:4" ht="15" x14ac:dyDescent="0.25">
      <c r="A628" s="604" t="s">
        <v>96</v>
      </c>
      <c r="B628" s="604" t="s">
        <v>314</v>
      </c>
      <c r="C628" s="605">
        <v>41916</v>
      </c>
      <c r="D628" s="604">
        <v>0</v>
      </c>
    </row>
    <row r="629" spans="1:4" ht="15" x14ac:dyDescent="0.25">
      <c r="A629" s="604" t="s">
        <v>95</v>
      </c>
      <c r="B629" s="604" t="s">
        <v>316</v>
      </c>
      <c r="C629" s="605">
        <v>41916</v>
      </c>
      <c r="D629" s="604">
        <v>5.6590999999999996</v>
      </c>
    </row>
    <row r="630" spans="1:4" ht="15" x14ac:dyDescent="0.25">
      <c r="A630" s="604" t="s">
        <v>97</v>
      </c>
      <c r="B630" s="604" t="s">
        <v>398</v>
      </c>
      <c r="C630" s="605">
        <v>41916</v>
      </c>
      <c r="D630" s="604">
        <v>0</v>
      </c>
    </row>
    <row r="631" spans="1:4" ht="15" x14ac:dyDescent="0.25">
      <c r="A631" s="604" t="s">
        <v>98</v>
      </c>
      <c r="B631" s="604" t="s">
        <v>399</v>
      </c>
      <c r="C631" s="605">
        <v>41916</v>
      </c>
      <c r="D631" s="604">
        <v>0</v>
      </c>
    </row>
    <row r="632" spans="1:4" ht="15" x14ac:dyDescent="0.25">
      <c r="A632" s="604" t="s">
        <v>93</v>
      </c>
      <c r="B632" s="604" t="s">
        <v>435</v>
      </c>
      <c r="C632" s="605">
        <v>41917</v>
      </c>
      <c r="D632" s="604">
        <v>0</v>
      </c>
    </row>
    <row r="633" spans="1:4" ht="15" x14ac:dyDescent="0.25">
      <c r="A633" s="604" t="s">
        <v>94</v>
      </c>
      <c r="B633" s="604" t="s">
        <v>436</v>
      </c>
      <c r="C633" s="605">
        <v>41917</v>
      </c>
      <c r="D633" s="604">
        <v>1147.1196</v>
      </c>
    </row>
    <row r="634" spans="1:4" ht="15" x14ac:dyDescent="0.25">
      <c r="A634" s="604" t="s">
        <v>113</v>
      </c>
      <c r="B634" s="604" t="s">
        <v>437</v>
      </c>
      <c r="C634" s="605">
        <v>41917</v>
      </c>
      <c r="D634" s="604">
        <v>0</v>
      </c>
    </row>
    <row r="635" spans="1:4" ht="15" x14ac:dyDescent="0.25">
      <c r="A635" s="604" t="s">
        <v>114</v>
      </c>
      <c r="B635" s="604" t="s">
        <v>438</v>
      </c>
      <c r="C635" s="605">
        <v>41917</v>
      </c>
      <c r="D635" s="604">
        <v>1178.8652</v>
      </c>
    </row>
    <row r="636" spans="1:4" ht="15" x14ac:dyDescent="0.25">
      <c r="A636" s="604" t="s">
        <v>123</v>
      </c>
      <c r="B636" s="604" t="s">
        <v>439</v>
      </c>
      <c r="C636" s="605">
        <v>41917</v>
      </c>
      <c r="D636" s="604">
        <v>0</v>
      </c>
    </row>
    <row r="637" spans="1:4" ht="15" x14ac:dyDescent="0.25">
      <c r="A637" s="604" t="s">
        <v>124</v>
      </c>
      <c r="B637" s="604" t="s">
        <v>440</v>
      </c>
      <c r="C637" s="605">
        <v>41917</v>
      </c>
      <c r="D637" s="604">
        <v>17089.338299999999</v>
      </c>
    </row>
    <row r="638" spans="1:4" ht="15" x14ac:dyDescent="0.25">
      <c r="A638" s="604" t="s">
        <v>91</v>
      </c>
      <c r="B638" s="604" t="s">
        <v>441</v>
      </c>
      <c r="C638" s="605">
        <v>41917</v>
      </c>
      <c r="D638" s="604">
        <v>0</v>
      </c>
    </row>
    <row r="639" spans="1:4" ht="15" x14ac:dyDescent="0.25">
      <c r="A639" s="604" t="s">
        <v>92</v>
      </c>
      <c r="B639" s="604" t="s">
        <v>442</v>
      </c>
      <c r="C639" s="605">
        <v>41917</v>
      </c>
      <c r="D639" s="604">
        <v>19660.5</v>
      </c>
    </row>
    <row r="640" spans="1:4" ht="15" x14ac:dyDescent="0.25">
      <c r="A640" s="604" t="s">
        <v>121</v>
      </c>
      <c r="B640" s="604" t="s">
        <v>443</v>
      </c>
      <c r="C640" s="605">
        <v>41917</v>
      </c>
      <c r="D640" s="604">
        <v>14385.7598</v>
      </c>
    </row>
    <row r="641" spans="1:4" ht="15" x14ac:dyDescent="0.25">
      <c r="A641" s="604" t="s">
        <v>122</v>
      </c>
      <c r="B641" s="604" t="s">
        <v>444</v>
      </c>
      <c r="C641" s="605">
        <v>41917</v>
      </c>
      <c r="D641" s="604">
        <v>0</v>
      </c>
    </row>
    <row r="642" spans="1:4" ht="15" x14ac:dyDescent="0.25">
      <c r="A642" s="604" t="s">
        <v>51</v>
      </c>
      <c r="B642" s="604" t="s">
        <v>302</v>
      </c>
      <c r="C642" s="605">
        <v>41917</v>
      </c>
      <c r="D642" s="604">
        <v>0</v>
      </c>
    </row>
    <row r="643" spans="1:4" ht="15" x14ac:dyDescent="0.25">
      <c r="A643" s="604" t="s">
        <v>52</v>
      </c>
      <c r="B643" s="604" t="s">
        <v>304</v>
      </c>
      <c r="C643" s="605">
        <v>41917</v>
      </c>
      <c r="D643" s="604">
        <v>2513.25</v>
      </c>
    </row>
    <row r="644" spans="1:4" ht="15" x14ac:dyDescent="0.25">
      <c r="A644" s="604" t="s">
        <v>53</v>
      </c>
      <c r="B644" s="604" t="s">
        <v>305</v>
      </c>
      <c r="C644" s="605">
        <v>41917</v>
      </c>
      <c r="D644" s="604">
        <v>0</v>
      </c>
    </row>
    <row r="645" spans="1:4" ht="15" x14ac:dyDescent="0.25">
      <c r="A645" s="604" t="s">
        <v>54</v>
      </c>
      <c r="B645" s="604" t="s">
        <v>306</v>
      </c>
      <c r="C645" s="605">
        <v>41917</v>
      </c>
      <c r="D645" s="604">
        <v>2511.1125000000002</v>
      </c>
    </row>
    <row r="646" spans="1:4" ht="15" x14ac:dyDescent="0.25">
      <c r="A646" s="604" t="s">
        <v>55</v>
      </c>
      <c r="B646" s="604" t="s">
        <v>307</v>
      </c>
      <c r="C646" s="605">
        <v>41917</v>
      </c>
      <c r="D646" s="604">
        <v>0</v>
      </c>
    </row>
    <row r="647" spans="1:4" ht="15" x14ac:dyDescent="0.25">
      <c r="A647" s="604" t="s">
        <v>56</v>
      </c>
      <c r="B647" s="604" t="s">
        <v>308</v>
      </c>
      <c r="C647" s="605">
        <v>41917</v>
      </c>
      <c r="D647" s="604">
        <v>2529</v>
      </c>
    </row>
    <row r="648" spans="1:4" ht="15" x14ac:dyDescent="0.25">
      <c r="A648" s="604" t="s">
        <v>89</v>
      </c>
      <c r="B648" s="604" t="s">
        <v>309</v>
      </c>
      <c r="C648" s="605">
        <v>41917</v>
      </c>
      <c r="D648" s="604">
        <v>0</v>
      </c>
    </row>
    <row r="649" spans="1:4" ht="15" x14ac:dyDescent="0.25">
      <c r="A649" s="604" t="s">
        <v>90</v>
      </c>
      <c r="B649" s="604" t="s">
        <v>311</v>
      </c>
      <c r="C649" s="605">
        <v>41917</v>
      </c>
      <c r="D649" s="604">
        <v>1452.0715</v>
      </c>
    </row>
    <row r="650" spans="1:4" ht="15" x14ac:dyDescent="0.25">
      <c r="A650" s="604" t="s">
        <v>87</v>
      </c>
      <c r="B650" s="604" t="s">
        <v>298</v>
      </c>
      <c r="C650" s="605">
        <v>41917</v>
      </c>
      <c r="D650" s="604">
        <v>0</v>
      </c>
    </row>
    <row r="651" spans="1:4" ht="15" x14ac:dyDescent="0.25">
      <c r="A651" s="604" t="s">
        <v>88</v>
      </c>
      <c r="B651" s="604" t="s">
        <v>301</v>
      </c>
      <c r="C651" s="605">
        <v>41917</v>
      </c>
      <c r="D651" s="604">
        <v>1408.9944</v>
      </c>
    </row>
    <row r="652" spans="1:4" ht="15" x14ac:dyDescent="0.25">
      <c r="A652" s="604" t="s">
        <v>85</v>
      </c>
      <c r="B652" s="604" t="s">
        <v>312</v>
      </c>
      <c r="C652" s="605">
        <v>41917</v>
      </c>
      <c r="D652" s="604">
        <v>13286.75</v>
      </c>
    </row>
    <row r="653" spans="1:4" ht="15" x14ac:dyDescent="0.25">
      <c r="A653" s="604" t="s">
        <v>86</v>
      </c>
      <c r="B653" s="604" t="s">
        <v>313</v>
      </c>
      <c r="C653" s="605">
        <v>41917</v>
      </c>
      <c r="D653" s="604">
        <v>0</v>
      </c>
    </row>
    <row r="654" spans="1:4" ht="15" x14ac:dyDescent="0.25">
      <c r="A654" s="604" t="s">
        <v>83</v>
      </c>
      <c r="B654" s="604" t="s">
        <v>312</v>
      </c>
      <c r="C654" s="605">
        <v>41917</v>
      </c>
      <c r="D654" s="604">
        <v>0</v>
      </c>
    </row>
    <row r="655" spans="1:4" ht="15" x14ac:dyDescent="0.25">
      <c r="A655" s="604" t="s">
        <v>84</v>
      </c>
      <c r="B655" s="604" t="s">
        <v>313</v>
      </c>
      <c r="C655" s="605">
        <v>41917</v>
      </c>
      <c r="D655" s="604">
        <v>12459.75</v>
      </c>
    </row>
    <row r="656" spans="1:4" ht="15" x14ac:dyDescent="0.25">
      <c r="A656" s="604" t="s">
        <v>73</v>
      </c>
      <c r="B656" s="604" t="s">
        <v>314</v>
      </c>
      <c r="C656" s="605">
        <v>41917</v>
      </c>
      <c r="D656" s="604">
        <v>121.92</v>
      </c>
    </row>
    <row r="657" spans="1:4" ht="15" x14ac:dyDescent="0.25">
      <c r="A657" s="604" t="s">
        <v>74</v>
      </c>
      <c r="B657" s="604" t="s">
        <v>316</v>
      </c>
      <c r="C657" s="605">
        <v>41917</v>
      </c>
      <c r="D657" s="604">
        <v>95.737499999999997</v>
      </c>
    </row>
    <row r="658" spans="1:4" ht="15" x14ac:dyDescent="0.25">
      <c r="A658" s="604" t="s">
        <v>75</v>
      </c>
      <c r="B658" s="604" t="s">
        <v>317</v>
      </c>
      <c r="C658" s="605">
        <v>41917</v>
      </c>
      <c r="D658" s="604">
        <v>326</v>
      </c>
    </row>
    <row r="659" spans="1:4" ht="15" x14ac:dyDescent="0.25">
      <c r="A659" s="604" t="s">
        <v>76</v>
      </c>
      <c r="B659" s="604" t="s">
        <v>318</v>
      </c>
      <c r="C659" s="605">
        <v>41917</v>
      </c>
      <c r="D659" s="604">
        <v>1151.125</v>
      </c>
    </row>
    <row r="660" spans="1:4" ht="15" x14ac:dyDescent="0.25">
      <c r="A660" s="604" t="s">
        <v>77</v>
      </c>
      <c r="B660" s="604" t="s">
        <v>317</v>
      </c>
      <c r="C660" s="605">
        <v>41917</v>
      </c>
      <c r="D660" s="604">
        <v>328.3125</v>
      </c>
    </row>
    <row r="661" spans="1:4" ht="15" x14ac:dyDescent="0.25">
      <c r="A661" s="604" t="s">
        <v>78</v>
      </c>
      <c r="B661" s="604" t="s">
        <v>318</v>
      </c>
      <c r="C661" s="605">
        <v>41917</v>
      </c>
      <c r="D661" s="604">
        <v>1082.3125</v>
      </c>
    </row>
    <row r="662" spans="1:4" ht="15" x14ac:dyDescent="0.25">
      <c r="A662" s="604" t="s">
        <v>79</v>
      </c>
      <c r="B662" s="604" t="s">
        <v>314</v>
      </c>
      <c r="C662" s="605">
        <v>41917</v>
      </c>
      <c r="D662" s="604">
        <v>29.4</v>
      </c>
    </row>
    <row r="663" spans="1:4" ht="15" x14ac:dyDescent="0.25">
      <c r="A663" s="604" t="s">
        <v>80</v>
      </c>
      <c r="B663" s="604" t="s">
        <v>316</v>
      </c>
      <c r="C663" s="605">
        <v>41917</v>
      </c>
      <c r="D663" s="604">
        <v>409.875</v>
      </c>
    </row>
    <row r="664" spans="1:4" ht="15" x14ac:dyDescent="0.25">
      <c r="A664" s="604" t="s">
        <v>867</v>
      </c>
      <c r="B664" s="604" t="s">
        <v>997</v>
      </c>
      <c r="C664" s="605">
        <v>41917</v>
      </c>
      <c r="D664" s="604">
        <v>7.0000000000000007E-2</v>
      </c>
    </row>
    <row r="665" spans="1:4" ht="15" x14ac:dyDescent="0.25">
      <c r="A665" s="604" t="s">
        <v>868</v>
      </c>
      <c r="B665" s="604" t="s">
        <v>998</v>
      </c>
      <c r="C665" s="605">
        <v>41917</v>
      </c>
      <c r="D665" s="604">
        <v>0.23799999999999999</v>
      </c>
    </row>
    <row r="666" spans="1:4" ht="15" x14ac:dyDescent="0.25">
      <c r="A666" s="604" t="s">
        <v>109</v>
      </c>
      <c r="B666" s="604" t="s">
        <v>445</v>
      </c>
      <c r="C666" s="605">
        <v>41917</v>
      </c>
      <c r="D666" s="604">
        <v>0</v>
      </c>
    </row>
    <row r="667" spans="1:4" ht="15" x14ac:dyDescent="0.25">
      <c r="A667" s="604" t="s">
        <v>110</v>
      </c>
      <c r="B667" s="604" t="s">
        <v>446</v>
      </c>
      <c r="C667" s="605">
        <v>41917</v>
      </c>
      <c r="D667" s="604">
        <v>418.14960000000002</v>
      </c>
    </row>
    <row r="668" spans="1:4" ht="15" x14ac:dyDescent="0.25">
      <c r="A668" s="604" t="s">
        <v>65</v>
      </c>
      <c r="B668" s="604" t="s">
        <v>321</v>
      </c>
      <c r="C668" s="605">
        <v>41917</v>
      </c>
      <c r="D668" s="604">
        <v>0</v>
      </c>
    </row>
    <row r="669" spans="1:4" ht="15" x14ac:dyDescent="0.25">
      <c r="A669" s="604" t="s">
        <v>66</v>
      </c>
      <c r="B669" s="604" t="s">
        <v>323</v>
      </c>
      <c r="C669" s="605">
        <v>41917</v>
      </c>
      <c r="D669" s="604">
        <v>547.21759999999995</v>
      </c>
    </row>
    <row r="670" spans="1:4" ht="15" x14ac:dyDescent="0.25">
      <c r="A670" s="604" t="s">
        <v>67</v>
      </c>
      <c r="B670" s="604" t="s">
        <v>324</v>
      </c>
      <c r="C670" s="605">
        <v>41917</v>
      </c>
      <c r="D670" s="604">
        <v>0</v>
      </c>
    </row>
    <row r="671" spans="1:4" ht="15" x14ac:dyDescent="0.25">
      <c r="A671" s="604" t="s">
        <v>68</v>
      </c>
      <c r="B671" s="604" t="s">
        <v>325</v>
      </c>
      <c r="C671" s="605">
        <v>41917</v>
      </c>
      <c r="D671" s="604">
        <v>764.05510000000004</v>
      </c>
    </row>
    <row r="672" spans="1:4" ht="15" x14ac:dyDescent="0.25">
      <c r="A672" s="604" t="s">
        <v>69</v>
      </c>
      <c r="B672" s="604" t="s">
        <v>326</v>
      </c>
      <c r="C672" s="605">
        <v>41917</v>
      </c>
      <c r="D672" s="604">
        <v>0</v>
      </c>
    </row>
    <row r="673" spans="1:4" ht="15" x14ac:dyDescent="0.25">
      <c r="A673" s="604" t="s">
        <v>70</v>
      </c>
      <c r="B673" s="604" t="s">
        <v>327</v>
      </c>
      <c r="C673" s="605">
        <v>41917</v>
      </c>
      <c r="D673" s="604">
        <v>755.80370000000005</v>
      </c>
    </row>
    <row r="674" spans="1:4" ht="15" x14ac:dyDescent="0.25">
      <c r="A674" s="604" t="s">
        <v>43</v>
      </c>
      <c r="B674" s="604" t="s">
        <v>328</v>
      </c>
      <c r="C674" s="605">
        <v>41917</v>
      </c>
      <c r="D674" s="604">
        <v>0</v>
      </c>
    </row>
    <row r="675" spans="1:4" ht="15" x14ac:dyDescent="0.25">
      <c r="A675" s="604" t="s">
        <v>44</v>
      </c>
      <c r="B675" s="604" t="s">
        <v>330</v>
      </c>
      <c r="C675" s="605">
        <v>41917</v>
      </c>
      <c r="D675" s="604">
        <v>0</v>
      </c>
    </row>
    <row r="676" spans="1:4" ht="15" x14ac:dyDescent="0.25">
      <c r="A676" s="604" t="s">
        <v>45</v>
      </c>
      <c r="B676" s="604" t="s">
        <v>331</v>
      </c>
      <c r="C676" s="605">
        <v>41917</v>
      </c>
      <c r="D676" s="604">
        <v>0</v>
      </c>
    </row>
    <row r="677" spans="1:4" ht="15" x14ac:dyDescent="0.25">
      <c r="A677" s="604" t="s">
        <v>46</v>
      </c>
      <c r="B677" s="604" t="s">
        <v>332</v>
      </c>
      <c r="C677" s="605">
        <v>41917</v>
      </c>
      <c r="D677" s="604">
        <v>0</v>
      </c>
    </row>
    <row r="678" spans="1:4" ht="15" x14ac:dyDescent="0.25">
      <c r="A678" s="604" t="s">
        <v>173</v>
      </c>
      <c r="B678" s="604" t="s">
        <v>333</v>
      </c>
      <c r="C678" s="605">
        <v>41917</v>
      </c>
      <c r="D678" s="604">
        <v>0.20250000000000001</v>
      </c>
    </row>
    <row r="679" spans="1:4" ht="15" x14ac:dyDescent="0.25">
      <c r="A679" s="604" t="s">
        <v>174</v>
      </c>
      <c r="B679" s="604" t="s">
        <v>334</v>
      </c>
      <c r="C679" s="605">
        <v>41917</v>
      </c>
      <c r="D679" s="604">
        <v>2.3624999999999998</v>
      </c>
    </row>
    <row r="680" spans="1:4" ht="15" x14ac:dyDescent="0.25">
      <c r="A680" s="604" t="s">
        <v>39</v>
      </c>
      <c r="B680" s="604" t="s">
        <v>335</v>
      </c>
      <c r="C680" s="605">
        <v>41917</v>
      </c>
      <c r="D680" s="604">
        <v>0</v>
      </c>
    </row>
    <row r="681" spans="1:4" ht="15" x14ac:dyDescent="0.25">
      <c r="A681" s="604" t="s">
        <v>40</v>
      </c>
      <c r="B681" s="604" t="s">
        <v>336</v>
      </c>
      <c r="C681" s="605">
        <v>41917</v>
      </c>
      <c r="D681" s="604">
        <v>0</v>
      </c>
    </row>
    <row r="682" spans="1:4" ht="15" x14ac:dyDescent="0.25">
      <c r="A682" s="604" t="s">
        <v>41</v>
      </c>
      <c r="B682" s="604" t="s">
        <v>337</v>
      </c>
      <c r="C682" s="605">
        <v>41917</v>
      </c>
      <c r="D682" s="604">
        <v>3.6903000000000001</v>
      </c>
    </row>
    <row r="683" spans="1:4" ht="15" x14ac:dyDescent="0.25">
      <c r="A683" s="604" t="s">
        <v>42</v>
      </c>
      <c r="B683" s="604" t="s">
        <v>338</v>
      </c>
      <c r="C683" s="605">
        <v>41917</v>
      </c>
      <c r="D683" s="604">
        <v>0</v>
      </c>
    </row>
    <row r="684" spans="1:4" ht="15" x14ac:dyDescent="0.25">
      <c r="A684" s="604" t="s">
        <v>57</v>
      </c>
      <c r="B684" s="604" t="s">
        <v>321</v>
      </c>
      <c r="C684" s="605">
        <v>41917</v>
      </c>
      <c r="D684" s="604">
        <v>0</v>
      </c>
    </row>
    <row r="685" spans="1:4" ht="15" x14ac:dyDescent="0.25">
      <c r="A685" s="604" t="s">
        <v>58</v>
      </c>
      <c r="B685" s="604" t="s">
        <v>323</v>
      </c>
      <c r="C685" s="605">
        <v>41917</v>
      </c>
      <c r="D685" s="604">
        <v>810.7296</v>
      </c>
    </row>
    <row r="686" spans="1:4" ht="15" x14ac:dyDescent="0.25">
      <c r="A686" s="604" t="s">
        <v>59</v>
      </c>
      <c r="B686" s="604" t="s">
        <v>324</v>
      </c>
      <c r="C686" s="605">
        <v>41917</v>
      </c>
      <c r="D686" s="604">
        <v>0</v>
      </c>
    </row>
    <row r="687" spans="1:4" ht="15" x14ac:dyDescent="0.25">
      <c r="A687" s="604" t="s">
        <v>60</v>
      </c>
      <c r="B687" s="604" t="s">
        <v>325</v>
      </c>
      <c r="C687" s="605">
        <v>41917</v>
      </c>
      <c r="D687" s="604">
        <v>802.57439999999997</v>
      </c>
    </row>
    <row r="688" spans="1:4" ht="15" x14ac:dyDescent="0.25">
      <c r="A688" s="604" t="s">
        <v>61</v>
      </c>
      <c r="B688" s="604" t="s">
        <v>326</v>
      </c>
      <c r="C688" s="605">
        <v>41917</v>
      </c>
      <c r="D688" s="604">
        <v>0</v>
      </c>
    </row>
    <row r="689" spans="1:4" ht="15" x14ac:dyDescent="0.25">
      <c r="A689" s="604" t="s">
        <v>62</v>
      </c>
      <c r="B689" s="604" t="s">
        <v>327</v>
      </c>
      <c r="C689" s="605">
        <v>41917</v>
      </c>
      <c r="D689" s="604">
        <v>797.44560000000001</v>
      </c>
    </row>
    <row r="690" spans="1:4" ht="15" x14ac:dyDescent="0.25">
      <c r="A690" s="604" t="s">
        <v>63</v>
      </c>
      <c r="B690" s="604" t="s">
        <v>340</v>
      </c>
      <c r="C690" s="605">
        <v>41917</v>
      </c>
      <c r="D690" s="604">
        <v>0</v>
      </c>
    </row>
    <row r="691" spans="1:4" ht="15" x14ac:dyDescent="0.25">
      <c r="A691" s="604" t="s">
        <v>64</v>
      </c>
      <c r="B691" s="604" t="s">
        <v>341</v>
      </c>
      <c r="C691" s="605">
        <v>41917</v>
      </c>
      <c r="D691" s="604">
        <v>793.26</v>
      </c>
    </row>
    <row r="692" spans="1:4" ht="15" x14ac:dyDescent="0.25">
      <c r="A692" s="604" t="s">
        <v>47</v>
      </c>
      <c r="B692" s="604" t="s">
        <v>342</v>
      </c>
      <c r="C692" s="605">
        <v>41917</v>
      </c>
      <c r="D692" s="604">
        <v>0</v>
      </c>
    </row>
    <row r="693" spans="1:4" ht="15" x14ac:dyDescent="0.25">
      <c r="A693" s="604" t="s">
        <v>48</v>
      </c>
      <c r="B693" s="604" t="s">
        <v>343</v>
      </c>
      <c r="C693" s="605">
        <v>41917</v>
      </c>
      <c r="D693" s="604">
        <v>0</v>
      </c>
    </row>
    <row r="694" spans="1:4" ht="15" x14ac:dyDescent="0.25">
      <c r="A694" s="604" t="s">
        <v>49</v>
      </c>
      <c r="B694" s="604" t="s">
        <v>344</v>
      </c>
      <c r="C694" s="605">
        <v>41917</v>
      </c>
      <c r="D694" s="604">
        <v>42.321599999999997</v>
      </c>
    </row>
    <row r="695" spans="1:4" ht="15" x14ac:dyDescent="0.25">
      <c r="A695" s="604" t="s">
        <v>50</v>
      </c>
      <c r="B695" s="604" t="s">
        <v>345</v>
      </c>
      <c r="C695" s="605">
        <v>41917</v>
      </c>
      <c r="D695" s="604">
        <v>0</v>
      </c>
    </row>
    <row r="696" spans="1:4" ht="15" x14ac:dyDescent="0.25">
      <c r="A696" s="604" t="s">
        <v>861</v>
      </c>
      <c r="B696" s="604" t="s">
        <v>999</v>
      </c>
      <c r="C696" s="605">
        <v>41917</v>
      </c>
      <c r="D696" s="604">
        <v>1.7889999999999999</v>
      </c>
    </row>
    <row r="697" spans="1:4" ht="15" x14ac:dyDescent="0.25">
      <c r="A697" s="604" t="s">
        <v>862</v>
      </c>
      <c r="B697" s="604" t="s">
        <v>1000</v>
      </c>
      <c r="C697" s="605">
        <v>41917</v>
      </c>
      <c r="D697" s="604">
        <v>1E-3</v>
      </c>
    </row>
    <row r="698" spans="1:4" ht="15" x14ac:dyDescent="0.25">
      <c r="A698" s="604" t="s">
        <v>982</v>
      </c>
      <c r="B698" s="604" t="s">
        <v>1001</v>
      </c>
      <c r="C698" s="605">
        <v>41917</v>
      </c>
      <c r="D698" s="604">
        <v>0</v>
      </c>
    </row>
    <row r="699" spans="1:4" ht="15" x14ac:dyDescent="0.25">
      <c r="A699" s="604" t="s">
        <v>983</v>
      </c>
      <c r="B699" s="604" t="s">
        <v>1002</v>
      </c>
      <c r="C699" s="605">
        <v>41917</v>
      </c>
      <c r="D699" s="604">
        <v>819.18299999999999</v>
      </c>
    </row>
    <row r="700" spans="1:4" ht="15" x14ac:dyDescent="0.25">
      <c r="A700" s="604" t="s">
        <v>1039</v>
      </c>
      <c r="B700" s="604" t="s">
        <v>1001</v>
      </c>
      <c r="C700" s="605">
        <v>41917</v>
      </c>
      <c r="D700" s="604">
        <v>0.12</v>
      </c>
    </row>
    <row r="701" spans="1:4" ht="15" x14ac:dyDescent="0.25">
      <c r="A701" s="604" t="s">
        <v>1040</v>
      </c>
      <c r="B701" s="604" t="s">
        <v>1002</v>
      </c>
      <c r="C701" s="605">
        <v>41917</v>
      </c>
      <c r="D701" s="604">
        <v>849.84</v>
      </c>
    </row>
    <row r="702" spans="1:4" ht="15" x14ac:dyDescent="0.25">
      <c r="A702" s="604" t="s">
        <v>989</v>
      </c>
      <c r="B702" s="604" t="s">
        <v>1001</v>
      </c>
      <c r="C702" s="605">
        <v>41917</v>
      </c>
      <c r="D702" s="604">
        <v>0.2</v>
      </c>
    </row>
    <row r="703" spans="1:4" ht="15" x14ac:dyDescent="0.25">
      <c r="A703" s="604" t="s">
        <v>990</v>
      </c>
      <c r="B703" s="604" t="s">
        <v>1002</v>
      </c>
      <c r="C703" s="605">
        <v>41917</v>
      </c>
      <c r="D703" s="604">
        <v>836.5</v>
      </c>
    </row>
    <row r="704" spans="1:4" ht="15" x14ac:dyDescent="0.25">
      <c r="A704" s="604" t="s">
        <v>71</v>
      </c>
      <c r="B704" s="604" t="s">
        <v>346</v>
      </c>
      <c r="C704" s="605">
        <v>41917</v>
      </c>
      <c r="D704" s="604">
        <v>0</v>
      </c>
    </row>
    <row r="705" spans="1:4" ht="15" x14ac:dyDescent="0.25">
      <c r="A705" s="604" t="s">
        <v>72</v>
      </c>
      <c r="B705" s="604" t="s">
        <v>349</v>
      </c>
      <c r="C705" s="605">
        <v>41917</v>
      </c>
      <c r="D705" s="604">
        <v>0</v>
      </c>
    </row>
    <row r="706" spans="1:4" ht="15" x14ac:dyDescent="0.25">
      <c r="A706" s="604" t="s">
        <v>750</v>
      </c>
      <c r="B706" s="604" t="s">
        <v>751</v>
      </c>
      <c r="C706" s="605">
        <v>41917</v>
      </c>
      <c r="D706" s="604">
        <v>0.60199999999999998</v>
      </c>
    </row>
    <row r="707" spans="1:4" ht="15" x14ac:dyDescent="0.25">
      <c r="A707" s="604" t="s">
        <v>753</v>
      </c>
      <c r="B707" s="604" t="s">
        <v>754</v>
      </c>
      <c r="C707" s="605">
        <v>41917</v>
      </c>
      <c r="D707" s="604">
        <v>0</v>
      </c>
    </row>
    <row r="708" spans="1:4" ht="15" x14ac:dyDescent="0.25">
      <c r="A708" s="604" t="s">
        <v>755</v>
      </c>
      <c r="B708" s="604" t="s">
        <v>756</v>
      </c>
      <c r="C708" s="605">
        <v>41917</v>
      </c>
      <c r="D708" s="604">
        <v>9.1999999999999998E-2</v>
      </c>
    </row>
    <row r="709" spans="1:4" ht="15" x14ac:dyDescent="0.25">
      <c r="A709" s="604" t="s">
        <v>757</v>
      </c>
      <c r="B709" s="604" t="s">
        <v>758</v>
      </c>
      <c r="C709" s="605">
        <v>41917</v>
      </c>
      <c r="D709" s="604">
        <v>0</v>
      </c>
    </row>
    <row r="710" spans="1:4" ht="15" x14ac:dyDescent="0.25">
      <c r="A710" s="604" t="s">
        <v>759</v>
      </c>
      <c r="B710" s="604" t="s">
        <v>760</v>
      </c>
      <c r="C710" s="605">
        <v>41917</v>
      </c>
      <c r="D710" s="604">
        <v>0.308</v>
      </c>
    </row>
    <row r="711" spans="1:4" ht="15" x14ac:dyDescent="0.25">
      <c r="A711" s="604" t="s">
        <v>762</v>
      </c>
      <c r="B711" s="604" t="s">
        <v>763</v>
      </c>
      <c r="C711" s="605">
        <v>41917</v>
      </c>
      <c r="D711" s="604">
        <v>0</v>
      </c>
    </row>
    <row r="712" spans="1:4" ht="15" x14ac:dyDescent="0.25">
      <c r="A712" s="604" t="s">
        <v>764</v>
      </c>
      <c r="B712" s="604" t="s">
        <v>765</v>
      </c>
      <c r="C712" s="605">
        <v>41917</v>
      </c>
      <c r="D712" s="604">
        <v>0.13100000000000001</v>
      </c>
    </row>
    <row r="713" spans="1:4" ht="15" x14ac:dyDescent="0.25">
      <c r="A713" s="604" t="s">
        <v>766</v>
      </c>
      <c r="B713" s="604" t="s">
        <v>767</v>
      </c>
      <c r="C713" s="605">
        <v>41917</v>
      </c>
      <c r="D713" s="604">
        <v>0</v>
      </c>
    </row>
    <row r="714" spans="1:4" ht="15" x14ac:dyDescent="0.25">
      <c r="A714" s="604" t="s">
        <v>877</v>
      </c>
      <c r="B714" s="604" t="s">
        <v>1003</v>
      </c>
      <c r="C714" s="605">
        <v>41917</v>
      </c>
      <c r="D714" s="604">
        <v>0</v>
      </c>
    </row>
    <row r="715" spans="1:4" ht="15" x14ac:dyDescent="0.25">
      <c r="A715" s="604" t="s">
        <v>878</v>
      </c>
      <c r="B715" s="604" t="s">
        <v>1004</v>
      </c>
      <c r="C715" s="605">
        <v>41917</v>
      </c>
      <c r="D715" s="604">
        <v>979.69309999999996</v>
      </c>
    </row>
    <row r="716" spans="1:4" ht="15" x14ac:dyDescent="0.25">
      <c r="A716" s="604" t="s">
        <v>962</v>
      </c>
      <c r="B716" s="604" t="s">
        <v>1005</v>
      </c>
      <c r="C716" s="605">
        <v>41917</v>
      </c>
      <c r="D716" s="604">
        <v>0</v>
      </c>
    </row>
    <row r="717" spans="1:4" ht="15" x14ac:dyDescent="0.25">
      <c r="A717" s="604" t="s">
        <v>963</v>
      </c>
      <c r="B717" s="604" t="s">
        <v>1006</v>
      </c>
      <c r="C717" s="605">
        <v>41917</v>
      </c>
      <c r="D717" s="604">
        <v>799.43</v>
      </c>
    </row>
    <row r="718" spans="1:4" ht="15" x14ac:dyDescent="0.25">
      <c r="A718" s="604" t="s">
        <v>82</v>
      </c>
      <c r="B718" s="604" t="s">
        <v>350</v>
      </c>
      <c r="C718" s="605">
        <v>41917</v>
      </c>
      <c r="D718" s="604">
        <v>0</v>
      </c>
    </row>
    <row r="719" spans="1:4" ht="15" x14ac:dyDescent="0.25">
      <c r="A719" s="604" t="s">
        <v>81</v>
      </c>
      <c r="B719" s="604" t="s">
        <v>352</v>
      </c>
      <c r="C719" s="605">
        <v>41917</v>
      </c>
      <c r="D719" s="604">
        <v>0</v>
      </c>
    </row>
    <row r="720" spans="1:4" ht="15" x14ac:dyDescent="0.25">
      <c r="A720" s="604" t="s">
        <v>1007</v>
      </c>
      <c r="B720" s="604" t="s">
        <v>1001</v>
      </c>
      <c r="C720" s="605">
        <v>41917</v>
      </c>
      <c r="D720" s="604">
        <v>0.214</v>
      </c>
    </row>
    <row r="721" spans="1:4" ht="15" x14ac:dyDescent="0.25">
      <c r="A721" s="604" t="s">
        <v>1008</v>
      </c>
      <c r="B721" s="604" t="s">
        <v>1002</v>
      </c>
      <c r="C721" s="605">
        <v>41917</v>
      </c>
      <c r="D721" s="604">
        <v>653.05999999999995</v>
      </c>
    </row>
    <row r="722" spans="1:4" ht="15" x14ac:dyDescent="0.25">
      <c r="A722" s="604" t="s">
        <v>100</v>
      </c>
      <c r="B722" s="604" t="s">
        <v>321</v>
      </c>
      <c r="C722" s="605">
        <v>41917</v>
      </c>
      <c r="D722" s="604">
        <v>0</v>
      </c>
    </row>
    <row r="723" spans="1:4" ht="15" x14ac:dyDescent="0.25">
      <c r="A723" s="604" t="s">
        <v>101</v>
      </c>
      <c r="B723" s="604" t="s">
        <v>354</v>
      </c>
      <c r="C723" s="605">
        <v>41917</v>
      </c>
      <c r="D723" s="604">
        <v>0</v>
      </c>
    </row>
    <row r="724" spans="1:4" ht="15" x14ac:dyDescent="0.25">
      <c r="A724" s="604" t="s">
        <v>102</v>
      </c>
      <c r="B724" s="604" t="s">
        <v>324</v>
      </c>
      <c r="C724" s="605">
        <v>41917</v>
      </c>
      <c r="D724" s="604">
        <v>4.7000000000000002E-3</v>
      </c>
    </row>
    <row r="725" spans="1:4" ht="15" x14ac:dyDescent="0.25">
      <c r="A725" s="604" t="s">
        <v>103</v>
      </c>
      <c r="B725" s="604" t="s">
        <v>325</v>
      </c>
      <c r="C725" s="605">
        <v>41917</v>
      </c>
      <c r="D725" s="604">
        <v>0</v>
      </c>
    </row>
    <row r="726" spans="1:4" ht="15" x14ac:dyDescent="0.25">
      <c r="A726" s="604" t="s">
        <v>104</v>
      </c>
      <c r="B726" s="604" t="s">
        <v>326</v>
      </c>
      <c r="C726" s="605">
        <v>41917</v>
      </c>
      <c r="D726" s="604">
        <v>3.2604000000000002</v>
      </c>
    </row>
    <row r="727" spans="1:4" ht="15" x14ac:dyDescent="0.25">
      <c r="A727" s="604" t="s">
        <v>105</v>
      </c>
      <c r="B727" s="604" t="s">
        <v>327</v>
      </c>
      <c r="C727" s="605">
        <v>41917</v>
      </c>
      <c r="D727" s="604">
        <v>0</v>
      </c>
    </row>
    <row r="728" spans="1:4" ht="15" x14ac:dyDescent="0.25">
      <c r="A728" s="604" t="s">
        <v>106</v>
      </c>
      <c r="B728" s="604" t="s">
        <v>340</v>
      </c>
      <c r="C728" s="605">
        <v>41917</v>
      </c>
      <c r="D728" s="604">
        <v>0</v>
      </c>
    </row>
    <row r="729" spans="1:4" ht="15" x14ac:dyDescent="0.25">
      <c r="A729" s="604" t="s">
        <v>107</v>
      </c>
      <c r="B729" s="604" t="s">
        <v>341</v>
      </c>
      <c r="C729" s="605">
        <v>41917</v>
      </c>
      <c r="D729" s="604">
        <v>0</v>
      </c>
    </row>
    <row r="730" spans="1:4" ht="15" x14ac:dyDescent="0.25">
      <c r="A730" s="604" t="s">
        <v>115</v>
      </c>
      <c r="B730" s="604" t="s">
        <v>355</v>
      </c>
      <c r="C730" s="605">
        <v>41917</v>
      </c>
      <c r="D730" s="604">
        <v>3.7115</v>
      </c>
    </row>
    <row r="731" spans="1:4" ht="15" x14ac:dyDescent="0.25">
      <c r="A731" s="604" t="s">
        <v>116</v>
      </c>
      <c r="B731" s="604" t="s">
        <v>356</v>
      </c>
      <c r="C731" s="605">
        <v>41917</v>
      </c>
      <c r="D731" s="604">
        <v>0</v>
      </c>
    </row>
    <row r="732" spans="1:4" ht="15" x14ac:dyDescent="0.25">
      <c r="A732" s="604" t="s">
        <v>117</v>
      </c>
      <c r="B732" s="604" t="s">
        <v>357</v>
      </c>
      <c r="C732" s="605">
        <v>41917</v>
      </c>
      <c r="D732" s="604">
        <v>0</v>
      </c>
    </row>
    <row r="733" spans="1:4" ht="15" x14ac:dyDescent="0.25">
      <c r="A733" s="604" t="s">
        <v>118</v>
      </c>
      <c r="B733" s="604" t="s">
        <v>358</v>
      </c>
      <c r="C733" s="605">
        <v>41917</v>
      </c>
      <c r="D733" s="604">
        <v>0</v>
      </c>
    </row>
    <row r="734" spans="1:4" ht="15" x14ac:dyDescent="0.25">
      <c r="A734" s="604" t="s">
        <v>735</v>
      </c>
      <c r="B734" s="604" t="s">
        <v>736</v>
      </c>
      <c r="C734" s="605">
        <v>41917</v>
      </c>
      <c r="D734" s="604">
        <v>1.698</v>
      </c>
    </row>
    <row r="735" spans="1:4" ht="15" x14ac:dyDescent="0.25">
      <c r="A735" s="604" t="s">
        <v>737</v>
      </c>
      <c r="B735" s="604" t="s">
        <v>738</v>
      </c>
      <c r="C735" s="605">
        <v>41917</v>
      </c>
      <c r="D735" s="604">
        <v>0</v>
      </c>
    </row>
    <row r="736" spans="1:4" ht="15" x14ac:dyDescent="0.25">
      <c r="A736" s="604" t="s">
        <v>863</v>
      </c>
      <c r="B736" s="604" t="s">
        <v>1009</v>
      </c>
      <c r="C736" s="605">
        <v>41917</v>
      </c>
      <c r="D736" s="604">
        <v>0</v>
      </c>
    </row>
    <row r="737" spans="1:4" ht="15" x14ac:dyDescent="0.25">
      <c r="A737" s="604" t="s">
        <v>864</v>
      </c>
      <c r="B737" s="604" t="s">
        <v>1010</v>
      </c>
      <c r="C737" s="605">
        <v>41917</v>
      </c>
      <c r="D737" s="604">
        <v>0</v>
      </c>
    </row>
    <row r="738" spans="1:4" ht="15" x14ac:dyDescent="0.25">
      <c r="A738" s="604" t="s">
        <v>865</v>
      </c>
      <c r="B738" s="604" t="s">
        <v>1011</v>
      </c>
      <c r="C738" s="605">
        <v>41917</v>
      </c>
      <c r="D738" s="604">
        <v>0</v>
      </c>
    </row>
    <row r="739" spans="1:4" ht="15" x14ac:dyDescent="0.25">
      <c r="A739" s="604" t="s">
        <v>866</v>
      </c>
      <c r="B739" s="604" t="s">
        <v>1012</v>
      </c>
      <c r="C739" s="605">
        <v>41917</v>
      </c>
      <c r="D739" s="604">
        <v>0</v>
      </c>
    </row>
    <row r="740" spans="1:4" ht="15" x14ac:dyDescent="0.25">
      <c r="A740" s="604" t="s">
        <v>99</v>
      </c>
      <c r="B740" s="604" t="s">
        <v>359</v>
      </c>
      <c r="C740" s="605">
        <v>41917</v>
      </c>
      <c r="D740" s="604">
        <v>2.0139999999999998</v>
      </c>
    </row>
    <row r="741" spans="1:4" ht="15" x14ac:dyDescent="0.25">
      <c r="A741" s="604" t="s">
        <v>958</v>
      </c>
      <c r="B741" s="604" t="s">
        <v>1001</v>
      </c>
      <c r="C741" s="605">
        <v>41917</v>
      </c>
      <c r="D741" s="604">
        <v>0</v>
      </c>
    </row>
    <row r="742" spans="1:4" ht="15" x14ac:dyDescent="0.25">
      <c r="A742" s="604" t="s">
        <v>959</v>
      </c>
      <c r="B742" s="604" t="s">
        <v>1002</v>
      </c>
      <c r="C742" s="605">
        <v>41917</v>
      </c>
      <c r="D742" s="604">
        <v>880.83</v>
      </c>
    </row>
    <row r="743" spans="1:4" ht="15" x14ac:dyDescent="0.25">
      <c r="A743" s="604" t="s">
        <v>144</v>
      </c>
      <c r="B743" s="604" t="s">
        <v>361</v>
      </c>
      <c r="C743" s="605">
        <v>41917</v>
      </c>
      <c r="D743" s="604">
        <v>5.4999999999999997E-3</v>
      </c>
    </row>
    <row r="744" spans="1:4" ht="15" x14ac:dyDescent="0.25">
      <c r="A744" s="604" t="s">
        <v>145</v>
      </c>
      <c r="B744" s="604" t="s">
        <v>363</v>
      </c>
      <c r="C744" s="605">
        <v>41917</v>
      </c>
      <c r="D744" s="604">
        <v>11.448</v>
      </c>
    </row>
    <row r="745" spans="1:4" ht="15" x14ac:dyDescent="0.25">
      <c r="A745" s="604" t="s">
        <v>161</v>
      </c>
      <c r="B745" s="604" t="s">
        <v>364</v>
      </c>
      <c r="C745" s="605">
        <v>41917</v>
      </c>
      <c r="D745" s="604">
        <v>0.02</v>
      </c>
    </row>
    <row r="746" spans="1:4" ht="15" x14ac:dyDescent="0.25">
      <c r="A746" s="604" t="s">
        <v>162</v>
      </c>
      <c r="B746" s="604" t="s">
        <v>365</v>
      </c>
      <c r="C746" s="605">
        <v>41917</v>
      </c>
      <c r="D746" s="604">
        <v>33.851999999999997</v>
      </c>
    </row>
    <row r="747" spans="1:4" ht="15" x14ac:dyDescent="0.25">
      <c r="A747" s="604" t="s">
        <v>293</v>
      </c>
      <c r="B747" s="604" t="s">
        <v>366</v>
      </c>
      <c r="C747" s="605">
        <v>41917</v>
      </c>
      <c r="D747" s="604">
        <v>1.7000000000000001E-2</v>
      </c>
    </row>
    <row r="748" spans="1:4" ht="15" x14ac:dyDescent="0.25">
      <c r="A748" s="604" t="s">
        <v>294</v>
      </c>
      <c r="B748" s="604" t="s">
        <v>368</v>
      </c>
      <c r="C748" s="605">
        <v>41917</v>
      </c>
      <c r="D748" s="604">
        <v>64.685000000000002</v>
      </c>
    </row>
    <row r="749" spans="1:4" ht="15" x14ac:dyDescent="0.25">
      <c r="A749" s="604" t="s">
        <v>167</v>
      </c>
      <c r="B749" s="604" t="s">
        <v>369</v>
      </c>
      <c r="C749" s="605">
        <v>41917</v>
      </c>
      <c r="D749" s="604">
        <v>0</v>
      </c>
    </row>
    <row r="750" spans="1:4" ht="15" x14ac:dyDescent="0.25">
      <c r="A750" s="604" t="s">
        <v>168</v>
      </c>
      <c r="B750" s="604" t="s">
        <v>371</v>
      </c>
      <c r="C750" s="605">
        <v>41917</v>
      </c>
      <c r="D750" s="604">
        <v>194.63759999999999</v>
      </c>
    </row>
    <row r="751" spans="1:4" ht="15" x14ac:dyDescent="0.25">
      <c r="A751" s="604" t="s">
        <v>869</v>
      </c>
      <c r="B751" s="604" t="s">
        <v>997</v>
      </c>
      <c r="C751" s="605">
        <v>41917</v>
      </c>
      <c r="D751" s="604">
        <v>0.06</v>
      </c>
    </row>
    <row r="752" spans="1:4" ht="15" x14ac:dyDescent="0.25">
      <c r="A752" s="604" t="s">
        <v>870</v>
      </c>
      <c r="B752" s="604" t="s">
        <v>998</v>
      </c>
      <c r="C752" s="605">
        <v>41917</v>
      </c>
      <c r="D752" s="604">
        <v>18.024999999999999</v>
      </c>
    </row>
    <row r="753" spans="1:4" ht="15" x14ac:dyDescent="0.25">
      <c r="A753" s="604" t="s">
        <v>146</v>
      </c>
      <c r="B753" s="604" t="s">
        <v>372</v>
      </c>
      <c r="C753" s="605">
        <v>41917</v>
      </c>
      <c r="D753" s="604">
        <v>0.52500000000000002</v>
      </c>
    </row>
    <row r="754" spans="1:4" ht="15" x14ac:dyDescent="0.25">
      <c r="A754" s="604" t="s">
        <v>147</v>
      </c>
      <c r="B754" s="604" t="s">
        <v>374</v>
      </c>
      <c r="C754" s="605">
        <v>41917</v>
      </c>
      <c r="D754" s="604">
        <v>0</v>
      </c>
    </row>
    <row r="755" spans="1:4" ht="15" x14ac:dyDescent="0.25">
      <c r="A755" s="604" t="s">
        <v>127</v>
      </c>
      <c r="B755" s="604" t="s">
        <v>375</v>
      </c>
      <c r="C755" s="605">
        <v>41917</v>
      </c>
      <c r="D755" s="604">
        <v>0</v>
      </c>
    </row>
    <row r="756" spans="1:4" ht="15" x14ac:dyDescent="0.25">
      <c r="A756" s="604" t="s">
        <v>126</v>
      </c>
      <c r="B756" s="604" t="s">
        <v>377</v>
      </c>
      <c r="C756" s="605">
        <v>41917</v>
      </c>
      <c r="D756" s="604">
        <v>206.98480000000001</v>
      </c>
    </row>
    <row r="757" spans="1:4" ht="15" x14ac:dyDescent="0.25">
      <c r="A757" s="604" t="s">
        <v>206</v>
      </c>
      <c r="B757" s="604" t="s">
        <v>378</v>
      </c>
      <c r="C757" s="605">
        <v>41917</v>
      </c>
      <c r="D757" s="604">
        <v>0</v>
      </c>
    </row>
    <row r="758" spans="1:4" ht="15" x14ac:dyDescent="0.25">
      <c r="A758" s="604" t="s">
        <v>207</v>
      </c>
      <c r="B758" s="604" t="s">
        <v>379</v>
      </c>
      <c r="C758" s="605">
        <v>41917</v>
      </c>
      <c r="D758" s="604">
        <v>166.47659999999999</v>
      </c>
    </row>
    <row r="759" spans="1:4" ht="15" x14ac:dyDescent="0.25">
      <c r="A759" s="604" t="s">
        <v>768</v>
      </c>
      <c r="B759" s="604" t="s">
        <v>769</v>
      </c>
      <c r="C759" s="605">
        <v>41917</v>
      </c>
      <c r="D759" s="604">
        <v>0.25900000000000001</v>
      </c>
    </row>
    <row r="760" spans="1:4" ht="15" x14ac:dyDescent="0.25">
      <c r="A760" s="604" t="s">
        <v>771</v>
      </c>
      <c r="B760" s="604" t="s">
        <v>772</v>
      </c>
      <c r="C760" s="605">
        <v>41917</v>
      </c>
      <c r="D760" s="604">
        <v>23.794</v>
      </c>
    </row>
    <row r="761" spans="1:4" ht="15" x14ac:dyDescent="0.25">
      <c r="A761" s="604" t="s">
        <v>163</v>
      </c>
      <c r="B761" s="604" t="s">
        <v>380</v>
      </c>
      <c r="C761" s="605">
        <v>41917</v>
      </c>
      <c r="D761" s="604">
        <v>0</v>
      </c>
    </row>
    <row r="762" spans="1:4" ht="15" x14ac:dyDescent="0.25">
      <c r="A762" s="604" t="s">
        <v>164</v>
      </c>
      <c r="B762" s="604" t="s">
        <v>382</v>
      </c>
      <c r="C762" s="605">
        <v>41917</v>
      </c>
      <c r="D762" s="604">
        <v>203.22499999999999</v>
      </c>
    </row>
    <row r="763" spans="1:4" ht="15" x14ac:dyDescent="0.25">
      <c r="A763" s="604" t="s">
        <v>295</v>
      </c>
      <c r="B763" s="604" t="s">
        <v>383</v>
      </c>
      <c r="C763" s="605">
        <v>41917</v>
      </c>
      <c r="D763" s="604">
        <v>6.1929999999999996</v>
      </c>
    </row>
    <row r="764" spans="1:4" ht="15" x14ac:dyDescent="0.25">
      <c r="A764" s="604" t="s">
        <v>296</v>
      </c>
      <c r="B764" s="604" t="s">
        <v>385</v>
      </c>
      <c r="C764" s="605">
        <v>41917</v>
      </c>
      <c r="D764" s="604">
        <v>0</v>
      </c>
    </row>
    <row r="765" spans="1:4" ht="15" x14ac:dyDescent="0.25">
      <c r="A765" s="604" t="s">
        <v>413</v>
      </c>
      <c r="B765" s="604" t="s">
        <v>414</v>
      </c>
      <c r="C765" s="605">
        <v>41917</v>
      </c>
      <c r="D765" s="604">
        <v>0.11799999999999999</v>
      </c>
    </row>
    <row r="766" spans="1:4" ht="15" x14ac:dyDescent="0.25">
      <c r="A766" s="604" t="s">
        <v>416</v>
      </c>
      <c r="B766" s="604" t="s">
        <v>417</v>
      </c>
      <c r="C766" s="605">
        <v>41917</v>
      </c>
      <c r="D766" s="604">
        <v>249.54400000000001</v>
      </c>
    </row>
    <row r="767" spans="1:4" ht="15" x14ac:dyDescent="0.25">
      <c r="A767" s="604" t="s">
        <v>222</v>
      </c>
      <c r="B767" s="604" t="s">
        <v>386</v>
      </c>
      <c r="C767" s="605">
        <v>41917</v>
      </c>
      <c r="D767" s="604">
        <v>0.35699999999999998</v>
      </c>
    </row>
    <row r="768" spans="1:4" ht="15" x14ac:dyDescent="0.25">
      <c r="A768" s="604" t="s">
        <v>223</v>
      </c>
      <c r="B768" s="604" t="s">
        <v>388</v>
      </c>
      <c r="C768" s="605">
        <v>41917</v>
      </c>
      <c r="D768" s="604">
        <v>0</v>
      </c>
    </row>
    <row r="769" spans="1:4" ht="15" x14ac:dyDescent="0.25">
      <c r="A769" s="604" t="s">
        <v>1013</v>
      </c>
      <c r="B769" s="604" t="s">
        <v>997</v>
      </c>
      <c r="C769" s="605">
        <v>41917</v>
      </c>
      <c r="D769" s="604">
        <v>3.3000000000000002E-2</v>
      </c>
    </row>
    <row r="770" spans="1:4" ht="15" x14ac:dyDescent="0.25">
      <c r="A770" s="604" t="s">
        <v>1014</v>
      </c>
      <c r="B770" s="604" t="s">
        <v>998</v>
      </c>
      <c r="C770" s="605">
        <v>41917</v>
      </c>
      <c r="D770" s="604">
        <v>329.82</v>
      </c>
    </row>
    <row r="771" spans="1:4" ht="15" x14ac:dyDescent="0.25">
      <c r="A771" s="604" t="s">
        <v>1015</v>
      </c>
      <c r="B771" s="604" t="s">
        <v>997</v>
      </c>
      <c r="C771" s="605">
        <v>41917</v>
      </c>
      <c r="D771" s="604">
        <v>4.1000000000000002E-2</v>
      </c>
    </row>
    <row r="772" spans="1:4" ht="15" x14ac:dyDescent="0.25">
      <c r="A772" s="604" t="s">
        <v>1016</v>
      </c>
      <c r="B772" s="604" t="s">
        <v>998</v>
      </c>
      <c r="C772" s="605">
        <v>41917</v>
      </c>
      <c r="D772" s="604">
        <v>263.11900000000003</v>
      </c>
    </row>
    <row r="773" spans="1:4" ht="15" x14ac:dyDescent="0.25">
      <c r="A773" s="604" t="s">
        <v>176</v>
      </c>
      <c r="B773" s="604" t="s">
        <v>389</v>
      </c>
      <c r="C773" s="605">
        <v>41917</v>
      </c>
      <c r="D773" s="604">
        <v>5.0000000000000001E-3</v>
      </c>
    </row>
    <row r="774" spans="1:4" ht="15" x14ac:dyDescent="0.25">
      <c r="A774" s="604" t="s">
        <v>177</v>
      </c>
      <c r="B774" s="604" t="s">
        <v>391</v>
      </c>
      <c r="C774" s="605">
        <v>41917</v>
      </c>
      <c r="D774" s="604">
        <v>63.530999999999999</v>
      </c>
    </row>
    <row r="775" spans="1:4" ht="15" x14ac:dyDescent="0.25">
      <c r="A775" s="604" t="s">
        <v>710</v>
      </c>
      <c r="B775" s="604" t="s">
        <v>711</v>
      </c>
      <c r="C775" s="605">
        <v>41917</v>
      </c>
      <c r="D775" s="604">
        <v>0</v>
      </c>
    </row>
    <row r="776" spans="1:4" ht="15" x14ac:dyDescent="0.25">
      <c r="A776" s="604" t="s">
        <v>713</v>
      </c>
      <c r="B776" s="604" t="s">
        <v>714</v>
      </c>
      <c r="C776" s="605">
        <v>41917</v>
      </c>
      <c r="D776" s="604">
        <v>90.855999999999995</v>
      </c>
    </row>
    <row r="777" spans="1:4" ht="15" x14ac:dyDescent="0.25">
      <c r="A777" s="604" t="s">
        <v>152</v>
      </c>
      <c r="B777" s="604" t="s">
        <v>374</v>
      </c>
      <c r="C777" s="605">
        <v>41917</v>
      </c>
      <c r="D777" s="604">
        <v>0</v>
      </c>
    </row>
    <row r="778" spans="1:4" ht="15" x14ac:dyDescent="0.25">
      <c r="A778" s="604" t="s">
        <v>991</v>
      </c>
      <c r="B778" s="604" t="s">
        <v>997</v>
      </c>
      <c r="C778" s="605">
        <v>41917</v>
      </c>
      <c r="D778" s="604">
        <v>1.0999999999999999E-2</v>
      </c>
    </row>
    <row r="779" spans="1:4" ht="15" x14ac:dyDescent="0.25">
      <c r="A779" s="604" t="s">
        <v>992</v>
      </c>
      <c r="B779" s="604" t="s">
        <v>998</v>
      </c>
      <c r="C779" s="605">
        <v>41917</v>
      </c>
      <c r="D779" s="604">
        <v>119.79</v>
      </c>
    </row>
    <row r="780" spans="1:4" ht="15" x14ac:dyDescent="0.25">
      <c r="A780" s="604" t="s">
        <v>149</v>
      </c>
      <c r="B780" s="604" t="s">
        <v>393</v>
      </c>
      <c r="C780" s="605">
        <v>41917</v>
      </c>
      <c r="D780" s="604">
        <v>0.63900000000000001</v>
      </c>
    </row>
    <row r="781" spans="1:4" ht="15" x14ac:dyDescent="0.25">
      <c r="A781" s="604" t="s">
        <v>150</v>
      </c>
      <c r="B781" s="604" t="s">
        <v>395</v>
      </c>
      <c r="C781" s="605">
        <v>41917</v>
      </c>
      <c r="D781" s="604">
        <v>1.6659999999999999</v>
      </c>
    </row>
    <row r="782" spans="1:4" ht="15" x14ac:dyDescent="0.25">
      <c r="A782" s="604" t="s">
        <v>974</v>
      </c>
      <c r="B782" s="604" t="s">
        <v>1001</v>
      </c>
      <c r="C782" s="605">
        <v>41917</v>
      </c>
      <c r="D782" s="604">
        <v>8.9999999999999993E-3</v>
      </c>
    </row>
    <row r="783" spans="1:4" ht="15" x14ac:dyDescent="0.25">
      <c r="A783" s="604" t="s">
        <v>975</v>
      </c>
      <c r="B783" s="604" t="s">
        <v>1002</v>
      </c>
      <c r="C783" s="605">
        <v>41917</v>
      </c>
      <c r="D783" s="604">
        <v>8.5649999999999995</v>
      </c>
    </row>
    <row r="784" spans="1:4" ht="15" x14ac:dyDescent="0.25">
      <c r="A784" s="604" t="s">
        <v>151</v>
      </c>
      <c r="B784" s="604" t="s">
        <v>374</v>
      </c>
      <c r="C784" s="605">
        <v>41917</v>
      </c>
      <c r="D784" s="604">
        <v>1.994</v>
      </c>
    </row>
    <row r="785" spans="1:4" ht="15" x14ac:dyDescent="0.25">
      <c r="A785" s="604" t="s">
        <v>96</v>
      </c>
      <c r="B785" s="604" t="s">
        <v>314</v>
      </c>
      <c r="C785" s="605">
        <v>41917</v>
      </c>
      <c r="D785" s="604">
        <v>0</v>
      </c>
    </row>
    <row r="786" spans="1:4" ht="15" x14ac:dyDescent="0.25">
      <c r="A786" s="604" t="s">
        <v>95</v>
      </c>
      <c r="B786" s="604" t="s">
        <v>316</v>
      </c>
      <c r="C786" s="605">
        <v>41917</v>
      </c>
      <c r="D786" s="604">
        <v>5.6596000000000002</v>
      </c>
    </row>
    <row r="787" spans="1:4" ht="15" x14ac:dyDescent="0.25">
      <c r="A787" s="604" t="s">
        <v>97</v>
      </c>
      <c r="B787" s="604" t="s">
        <v>398</v>
      </c>
      <c r="C787" s="605">
        <v>41917</v>
      </c>
      <c r="D787" s="604">
        <v>0</v>
      </c>
    </row>
    <row r="788" spans="1:4" ht="15" x14ac:dyDescent="0.25">
      <c r="A788" s="604" t="s">
        <v>98</v>
      </c>
      <c r="B788" s="604" t="s">
        <v>399</v>
      </c>
      <c r="C788" s="605">
        <v>41917</v>
      </c>
      <c r="D788" s="604">
        <v>0</v>
      </c>
    </row>
    <row r="789" spans="1:4" ht="15" x14ac:dyDescent="0.25">
      <c r="A789" s="604" t="s">
        <v>93</v>
      </c>
      <c r="B789" s="604" t="s">
        <v>435</v>
      </c>
      <c r="C789" s="605">
        <v>41918</v>
      </c>
      <c r="D789" s="604">
        <v>0</v>
      </c>
    </row>
    <row r="790" spans="1:4" ht="15" x14ac:dyDescent="0.25">
      <c r="A790" s="604" t="s">
        <v>94</v>
      </c>
      <c r="B790" s="604" t="s">
        <v>436</v>
      </c>
      <c r="C790" s="605">
        <v>41918</v>
      </c>
      <c r="D790" s="604">
        <v>1568.8068000000001</v>
      </c>
    </row>
    <row r="791" spans="1:4" ht="15" x14ac:dyDescent="0.25">
      <c r="A791" s="604" t="s">
        <v>113</v>
      </c>
      <c r="B791" s="604" t="s">
        <v>437</v>
      </c>
      <c r="C791" s="605">
        <v>41918</v>
      </c>
      <c r="D791" s="604">
        <v>0</v>
      </c>
    </row>
    <row r="792" spans="1:4" ht="15" x14ac:dyDescent="0.25">
      <c r="A792" s="604" t="s">
        <v>114</v>
      </c>
      <c r="B792" s="604" t="s">
        <v>438</v>
      </c>
      <c r="C792" s="605">
        <v>41918</v>
      </c>
      <c r="D792" s="604">
        <v>1613.634</v>
      </c>
    </row>
    <row r="793" spans="1:4" ht="15" x14ac:dyDescent="0.25">
      <c r="A793" s="604" t="s">
        <v>123</v>
      </c>
      <c r="B793" s="604" t="s">
        <v>439</v>
      </c>
      <c r="C793" s="605">
        <v>41918</v>
      </c>
      <c r="D793" s="604">
        <v>0</v>
      </c>
    </row>
    <row r="794" spans="1:4" ht="15" x14ac:dyDescent="0.25">
      <c r="A794" s="604" t="s">
        <v>124</v>
      </c>
      <c r="B794" s="604" t="s">
        <v>440</v>
      </c>
      <c r="C794" s="605">
        <v>41918</v>
      </c>
      <c r="D794" s="604">
        <v>14308.3321</v>
      </c>
    </row>
    <row r="795" spans="1:4" ht="15" x14ac:dyDescent="0.25">
      <c r="A795" s="604" t="s">
        <v>91</v>
      </c>
      <c r="B795" s="604" t="s">
        <v>441</v>
      </c>
      <c r="C795" s="605">
        <v>41918</v>
      </c>
      <c r="D795" s="604">
        <v>0</v>
      </c>
    </row>
    <row r="796" spans="1:4" ht="15" x14ac:dyDescent="0.25">
      <c r="A796" s="604" t="s">
        <v>92</v>
      </c>
      <c r="B796" s="604" t="s">
        <v>442</v>
      </c>
      <c r="C796" s="605">
        <v>41918</v>
      </c>
      <c r="D796" s="604">
        <v>17753.5</v>
      </c>
    </row>
    <row r="797" spans="1:4" ht="15" x14ac:dyDescent="0.25">
      <c r="A797" s="604" t="s">
        <v>121</v>
      </c>
      <c r="B797" s="604" t="s">
        <v>443</v>
      </c>
      <c r="C797" s="605">
        <v>41918</v>
      </c>
      <c r="D797" s="604">
        <v>14872.6114</v>
      </c>
    </row>
    <row r="798" spans="1:4" ht="15" x14ac:dyDescent="0.25">
      <c r="A798" s="604" t="s">
        <v>122</v>
      </c>
      <c r="B798" s="604" t="s">
        <v>444</v>
      </c>
      <c r="C798" s="605">
        <v>41918</v>
      </c>
      <c r="D798" s="604">
        <v>0</v>
      </c>
    </row>
    <row r="799" spans="1:4" ht="15" x14ac:dyDescent="0.25">
      <c r="A799" s="604" t="s">
        <v>51</v>
      </c>
      <c r="B799" s="604" t="s">
        <v>302</v>
      </c>
      <c r="C799" s="605">
        <v>41918</v>
      </c>
      <c r="D799" s="604">
        <v>0</v>
      </c>
    </row>
    <row r="800" spans="1:4" ht="15" x14ac:dyDescent="0.25">
      <c r="A800" s="604" t="s">
        <v>52</v>
      </c>
      <c r="B800" s="604" t="s">
        <v>304</v>
      </c>
      <c r="C800" s="605">
        <v>41918</v>
      </c>
      <c r="D800" s="604">
        <v>2622.6</v>
      </c>
    </row>
    <row r="801" spans="1:4" ht="15" x14ac:dyDescent="0.25">
      <c r="A801" s="604" t="s">
        <v>53</v>
      </c>
      <c r="B801" s="604" t="s">
        <v>305</v>
      </c>
      <c r="C801" s="605">
        <v>41918</v>
      </c>
      <c r="D801" s="604">
        <v>0</v>
      </c>
    </row>
    <row r="802" spans="1:4" ht="15" x14ac:dyDescent="0.25">
      <c r="A802" s="604" t="s">
        <v>54</v>
      </c>
      <c r="B802" s="604" t="s">
        <v>306</v>
      </c>
      <c r="C802" s="605">
        <v>41918</v>
      </c>
      <c r="D802" s="604">
        <v>2621.3625000000002</v>
      </c>
    </row>
    <row r="803" spans="1:4" ht="15" x14ac:dyDescent="0.25">
      <c r="A803" s="604" t="s">
        <v>55</v>
      </c>
      <c r="B803" s="604" t="s">
        <v>307</v>
      </c>
      <c r="C803" s="605">
        <v>41918</v>
      </c>
      <c r="D803" s="604">
        <v>0</v>
      </c>
    </row>
    <row r="804" spans="1:4" ht="15" x14ac:dyDescent="0.25">
      <c r="A804" s="604" t="s">
        <v>56</v>
      </c>
      <c r="B804" s="604" t="s">
        <v>308</v>
      </c>
      <c r="C804" s="605">
        <v>41918</v>
      </c>
      <c r="D804" s="604">
        <v>2640.2624999999998</v>
      </c>
    </row>
    <row r="805" spans="1:4" ht="15" x14ac:dyDescent="0.25">
      <c r="A805" s="604" t="s">
        <v>89</v>
      </c>
      <c r="B805" s="604" t="s">
        <v>309</v>
      </c>
      <c r="C805" s="605">
        <v>41918</v>
      </c>
      <c r="D805" s="604">
        <v>0</v>
      </c>
    </row>
    <row r="806" spans="1:4" ht="15" x14ac:dyDescent="0.25">
      <c r="A806" s="604" t="s">
        <v>90</v>
      </c>
      <c r="B806" s="604" t="s">
        <v>311</v>
      </c>
      <c r="C806" s="605">
        <v>41918</v>
      </c>
      <c r="D806" s="604">
        <v>1725.9304999999999</v>
      </c>
    </row>
    <row r="807" spans="1:4" ht="15" x14ac:dyDescent="0.25">
      <c r="A807" s="604" t="s">
        <v>87</v>
      </c>
      <c r="B807" s="604" t="s">
        <v>298</v>
      </c>
      <c r="C807" s="605">
        <v>41918</v>
      </c>
      <c r="D807" s="604">
        <v>0</v>
      </c>
    </row>
    <row r="808" spans="1:4" ht="15" x14ac:dyDescent="0.25">
      <c r="A808" s="604" t="s">
        <v>88</v>
      </c>
      <c r="B808" s="604" t="s">
        <v>301</v>
      </c>
      <c r="C808" s="605">
        <v>41918</v>
      </c>
      <c r="D808" s="604">
        <v>1685.2704000000001</v>
      </c>
    </row>
    <row r="809" spans="1:4" ht="15" x14ac:dyDescent="0.25">
      <c r="A809" s="604" t="s">
        <v>85</v>
      </c>
      <c r="B809" s="604" t="s">
        <v>312</v>
      </c>
      <c r="C809" s="605">
        <v>41918</v>
      </c>
      <c r="D809" s="604">
        <v>14030.25</v>
      </c>
    </row>
    <row r="810" spans="1:4" ht="15" x14ac:dyDescent="0.25">
      <c r="A810" s="604" t="s">
        <v>86</v>
      </c>
      <c r="B810" s="604" t="s">
        <v>313</v>
      </c>
      <c r="C810" s="605">
        <v>41918</v>
      </c>
      <c r="D810" s="604">
        <v>0</v>
      </c>
    </row>
    <row r="811" spans="1:4" ht="15" x14ac:dyDescent="0.25">
      <c r="A811" s="604" t="s">
        <v>83</v>
      </c>
      <c r="B811" s="604" t="s">
        <v>312</v>
      </c>
      <c r="C811" s="605">
        <v>41918</v>
      </c>
      <c r="D811" s="604">
        <v>0</v>
      </c>
    </row>
    <row r="812" spans="1:4" ht="15" x14ac:dyDescent="0.25">
      <c r="A812" s="604" t="s">
        <v>84</v>
      </c>
      <c r="B812" s="604" t="s">
        <v>313</v>
      </c>
      <c r="C812" s="605">
        <v>41918</v>
      </c>
      <c r="D812" s="604">
        <v>11659</v>
      </c>
    </row>
    <row r="813" spans="1:4" ht="15" x14ac:dyDescent="0.25">
      <c r="A813" s="604" t="s">
        <v>73</v>
      </c>
      <c r="B813" s="604" t="s">
        <v>314</v>
      </c>
      <c r="C813" s="605">
        <v>41918</v>
      </c>
      <c r="D813" s="604">
        <v>4.9124999999999996</v>
      </c>
    </row>
    <row r="814" spans="1:4" ht="15" x14ac:dyDescent="0.25">
      <c r="A814" s="604" t="s">
        <v>74</v>
      </c>
      <c r="B814" s="604" t="s">
        <v>316</v>
      </c>
      <c r="C814" s="605">
        <v>41918</v>
      </c>
      <c r="D814" s="604">
        <v>312.3</v>
      </c>
    </row>
    <row r="815" spans="1:4" ht="15" x14ac:dyDescent="0.25">
      <c r="A815" s="604" t="s">
        <v>75</v>
      </c>
      <c r="B815" s="604" t="s">
        <v>317</v>
      </c>
      <c r="C815" s="605">
        <v>41918</v>
      </c>
      <c r="D815" s="604">
        <v>17.4375</v>
      </c>
    </row>
    <row r="816" spans="1:4" ht="15" x14ac:dyDescent="0.25">
      <c r="A816" s="604" t="s">
        <v>76</v>
      </c>
      <c r="B816" s="604" t="s">
        <v>318</v>
      </c>
      <c r="C816" s="605">
        <v>41918</v>
      </c>
      <c r="D816" s="604">
        <v>3154.25</v>
      </c>
    </row>
    <row r="817" spans="1:4" ht="15" x14ac:dyDescent="0.25">
      <c r="A817" s="604" t="s">
        <v>77</v>
      </c>
      <c r="B817" s="604" t="s">
        <v>317</v>
      </c>
      <c r="C817" s="605">
        <v>41918</v>
      </c>
      <c r="D817" s="604">
        <v>20.875</v>
      </c>
    </row>
    <row r="818" spans="1:4" ht="15" x14ac:dyDescent="0.25">
      <c r="A818" s="604" t="s">
        <v>78</v>
      </c>
      <c r="B818" s="604" t="s">
        <v>318</v>
      </c>
      <c r="C818" s="605">
        <v>41918</v>
      </c>
      <c r="D818" s="604">
        <v>3004.9375</v>
      </c>
    </row>
    <row r="819" spans="1:4" ht="15" x14ac:dyDescent="0.25">
      <c r="A819" s="604" t="s">
        <v>79</v>
      </c>
      <c r="B819" s="604" t="s">
        <v>314</v>
      </c>
      <c r="C819" s="605">
        <v>41918</v>
      </c>
      <c r="D819" s="604">
        <v>0</v>
      </c>
    </row>
    <row r="820" spans="1:4" ht="15" x14ac:dyDescent="0.25">
      <c r="A820" s="604" t="s">
        <v>80</v>
      </c>
      <c r="B820" s="604" t="s">
        <v>316</v>
      </c>
      <c r="C820" s="605">
        <v>41918</v>
      </c>
      <c r="D820" s="604">
        <v>1189.74</v>
      </c>
    </row>
    <row r="821" spans="1:4" ht="15" x14ac:dyDescent="0.25">
      <c r="A821" s="604" t="s">
        <v>867</v>
      </c>
      <c r="B821" s="604" t="s">
        <v>997</v>
      </c>
      <c r="C821" s="605">
        <v>41918</v>
      </c>
      <c r="D821" s="604">
        <v>5.1999999999999998E-2</v>
      </c>
    </row>
    <row r="822" spans="1:4" ht="15" x14ac:dyDescent="0.25">
      <c r="A822" s="604" t="s">
        <v>868</v>
      </c>
      <c r="B822" s="604" t="s">
        <v>998</v>
      </c>
      <c r="C822" s="605">
        <v>41918</v>
      </c>
      <c r="D822" s="604">
        <v>2.7629999999999999</v>
      </c>
    </row>
    <row r="823" spans="1:4" ht="15" x14ac:dyDescent="0.25">
      <c r="A823" s="604" t="s">
        <v>109</v>
      </c>
      <c r="B823" s="604" t="s">
        <v>445</v>
      </c>
      <c r="C823" s="605">
        <v>41918</v>
      </c>
      <c r="D823" s="604">
        <v>0</v>
      </c>
    </row>
    <row r="824" spans="1:4" ht="15" x14ac:dyDescent="0.25">
      <c r="A824" s="604" t="s">
        <v>110</v>
      </c>
      <c r="B824" s="604" t="s">
        <v>446</v>
      </c>
      <c r="C824" s="605">
        <v>41918</v>
      </c>
      <c r="D824" s="604">
        <v>414.072</v>
      </c>
    </row>
    <row r="825" spans="1:4" ht="15" x14ac:dyDescent="0.25">
      <c r="A825" s="604" t="s">
        <v>65</v>
      </c>
      <c r="B825" s="604" t="s">
        <v>321</v>
      </c>
      <c r="C825" s="605">
        <v>41918</v>
      </c>
      <c r="D825" s="604">
        <v>0</v>
      </c>
    </row>
    <row r="826" spans="1:4" ht="15" x14ac:dyDescent="0.25">
      <c r="A826" s="604" t="s">
        <v>66</v>
      </c>
      <c r="B826" s="604" t="s">
        <v>323</v>
      </c>
      <c r="C826" s="605">
        <v>41918</v>
      </c>
      <c r="D826" s="604">
        <v>605.45759999999996</v>
      </c>
    </row>
    <row r="827" spans="1:4" ht="15" x14ac:dyDescent="0.25">
      <c r="A827" s="604" t="s">
        <v>67</v>
      </c>
      <c r="B827" s="604" t="s">
        <v>324</v>
      </c>
      <c r="C827" s="605">
        <v>41918</v>
      </c>
      <c r="D827" s="604">
        <v>0</v>
      </c>
    </row>
    <row r="828" spans="1:4" ht="15" x14ac:dyDescent="0.25">
      <c r="A828" s="604" t="s">
        <v>68</v>
      </c>
      <c r="B828" s="604" t="s">
        <v>325</v>
      </c>
      <c r="C828" s="605">
        <v>41918</v>
      </c>
      <c r="D828" s="604">
        <v>797.84209999999996</v>
      </c>
    </row>
    <row r="829" spans="1:4" ht="15" x14ac:dyDescent="0.25">
      <c r="A829" s="604" t="s">
        <v>69</v>
      </c>
      <c r="B829" s="604" t="s">
        <v>326</v>
      </c>
      <c r="C829" s="605">
        <v>41918</v>
      </c>
      <c r="D829" s="604">
        <v>0</v>
      </c>
    </row>
    <row r="830" spans="1:4" ht="15" x14ac:dyDescent="0.25">
      <c r="A830" s="604" t="s">
        <v>70</v>
      </c>
      <c r="B830" s="604" t="s">
        <v>327</v>
      </c>
      <c r="C830" s="605">
        <v>41918</v>
      </c>
      <c r="D830" s="604">
        <v>789.45920000000001</v>
      </c>
    </row>
    <row r="831" spans="1:4" ht="15" x14ac:dyDescent="0.25">
      <c r="A831" s="604" t="s">
        <v>43</v>
      </c>
      <c r="B831" s="604" t="s">
        <v>328</v>
      </c>
      <c r="C831" s="605">
        <v>41918</v>
      </c>
      <c r="D831" s="604">
        <v>0</v>
      </c>
    </row>
    <row r="832" spans="1:4" ht="15" x14ac:dyDescent="0.25">
      <c r="A832" s="604" t="s">
        <v>44</v>
      </c>
      <c r="B832" s="604" t="s">
        <v>330</v>
      </c>
      <c r="C832" s="605">
        <v>41918</v>
      </c>
      <c r="D832" s="604">
        <v>0</v>
      </c>
    </row>
    <row r="833" spans="1:4" ht="15" x14ac:dyDescent="0.25">
      <c r="A833" s="604" t="s">
        <v>45</v>
      </c>
      <c r="B833" s="604" t="s">
        <v>331</v>
      </c>
      <c r="C833" s="605">
        <v>41918</v>
      </c>
      <c r="D833" s="604">
        <v>0</v>
      </c>
    </row>
    <row r="834" spans="1:4" ht="15" x14ac:dyDescent="0.25">
      <c r="A834" s="604" t="s">
        <v>46</v>
      </c>
      <c r="B834" s="604" t="s">
        <v>332</v>
      </c>
      <c r="C834" s="605">
        <v>41918</v>
      </c>
      <c r="D834" s="604">
        <v>0</v>
      </c>
    </row>
    <row r="835" spans="1:4" ht="15" x14ac:dyDescent="0.25">
      <c r="A835" s="604" t="s">
        <v>173</v>
      </c>
      <c r="B835" s="604" t="s">
        <v>333</v>
      </c>
      <c r="C835" s="605">
        <v>41918</v>
      </c>
      <c r="D835" s="604">
        <v>0.77700000000000002</v>
      </c>
    </row>
    <row r="836" spans="1:4" ht="15" x14ac:dyDescent="0.25">
      <c r="A836" s="604" t="s">
        <v>174</v>
      </c>
      <c r="B836" s="604" t="s">
        <v>334</v>
      </c>
      <c r="C836" s="605">
        <v>41918</v>
      </c>
      <c r="D836" s="604">
        <v>149.81549999999999</v>
      </c>
    </row>
    <row r="837" spans="1:4" ht="15" x14ac:dyDescent="0.25">
      <c r="A837" s="604" t="s">
        <v>39</v>
      </c>
      <c r="B837" s="604" t="s">
        <v>335</v>
      </c>
      <c r="C837" s="605">
        <v>41918</v>
      </c>
      <c r="D837" s="604">
        <v>0</v>
      </c>
    </row>
    <row r="838" spans="1:4" ht="15" x14ac:dyDescent="0.25">
      <c r="A838" s="604" t="s">
        <v>40</v>
      </c>
      <c r="B838" s="604" t="s">
        <v>336</v>
      </c>
      <c r="C838" s="605">
        <v>41918</v>
      </c>
      <c r="D838" s="604">
        <v>0</v>
      </c>
    </row>
    <row r="839" spans="1:4" ht="15" x14ac:dyDescent="0.25">
      <c r="A839" s="604" t="s">
        <v>41</v>
      </c>
      <c r="B839" s="604" t="s">
        <v>337</v>
      </c>
      <c r="C839" s="605">
        <v>41918</v>
      </c>
      <c r="D839" s="604">
        <v>3.7928999999999999</v>
      </c>
    </row>
    <row r="840" spans="1:4" ht="15" x14ac:dyDescent="0.25">
      <c r="A840" s="604" t="s">
        <v>42</v>
      </c>
      <c r="B840" s="604" t="s">
        <v>338</v>
      </c>
      <c r="C840" s="605">
        <v>41918</v>
      </c>
      <c r="D840" s="604">
        <v>0</v>
      </c>
    </row>
    <row r="841" spans="1:4" ht="15" x14ac:dyDescent="0.25">
      <c r="A841" s="604" t="s">
        <v>57</v>
      </c>
      <c r="B841" s="604" t="s">
        <v>321</v>
      </c>
      <c r="C841" s="605">
        <v>41918</v>
      </c>
      <c r="D841" s="604">
        <v>0</v>
      </c>
    </row>
    <row r="842" spans="1:4" ht="15" x14ac:dyDescent="0.25">
      <c r="A842" s="604" t="s">
        <v>58</v>
      </c>
      <c r="B842" s="604" t="s">
        <v>323</v>
      </c>
      <c r="C842" s="605">
        <v>41918</v>
      </c>
      <c r="D842" s="604">
        <v>847.04399999999998</v>
      </c>
    </row>
    <row r="843" spans="1:4" ht="15" x14ac:dyDescent="0.25">
      <c r="A843" s="604" t="s">
        <v>59</v>
      </c>
      <c r="B843" s="604" t="s">
        <v>324</v>
      </c>
      <c r="C843" s="605">
        <v>41918</v>
      </c>
      <c r="D843" s="604">
        <v>0</v>
      </c>
    </row>
    <row r="844" spans="1:4" ht="15" x14ac:dyDescent="0.25">
      <c r="A844" s="604" t="s">
        <v>60</v>
      </c>
      <c r="B844" s="604" t="s">
        <v>325</v>
      </c>
      <c r="C844" s="605">
        <v>41918</v>
      </c>
      <c r="D844" s="604">
        <v>838.05359999999996</v>
      </c>
    </row>
    <row r="845" spans="1:4" ht="15" x14ac:dyDescent="0.25">
      <c r="A845" s="604" t="s">
        <v>61</v>
      </c>
      <c r="B845" s="604" t="s">
        <v>326</v>
      </c>
      <c r="C845" s="605">
        <v>41918</v>
      </c>
      <c r="D845" s="604">
        <v>0</v>
      </c>
    </row>
    <row r="846" spans="1:4" ht="15" x14ac:dyDescent="0.25">
      <c r="A846" s="604" t="s">
        <v>62</v>
      </c>
      <c r="B846" s="604" t="s">
        <v>327</v>
      </c>
      <c r="C846" s="605">
        <v>41918</v>
      </c>
      <c r="D846" s="604">
        <v>831.89639999999997</v>
      </c>
    </row>
    <row r="847" spans="1:4" ht="15" x14ac:dyDescent="0.25">
      <c r="A847" s="604" t="s">
        <v>63</v>
      </c>
      <c r="B847" s="604" t="s">
        <v>340</v>
      </c>
      <c r="C847" s="605">
        <v>41918</v>
      </c>
      <c r="D847" s="604">
        <v>0</v>
      </c>
    </row>
    <row r="848" spans="1:4" ht="15" x14ac:dyDescent="0.25">
      <c r="A848" s="604" t="s">
        <v>64</v>
      </c>
      <c r="B848" s="604" t="s">
        <v>341</v>
      </c>
      <c r="C848" s="605">
        <v>41918</v>
      </c>
      <c r="D848" s="604">
        <v>827.82</v>
      </c>
    </row>
    <row r="849" spans="1:4" ht="15" x14ac:dyDescent="0.25">
      <c r="A849" s="604" t="s">
        <v>47</v>
      </c>
      <c r="B849" s="604" t="s">
        <v>342</v>
      </c>
      <c r="C849" s="605">
        <v>41918</v>
      </c>
      <c r="D849" s="604">
        <v>0</v>
      </c>
    </row>
    <row r="850" spans="1:4" ht="15" x14ac:dyDescent="0.25">
      <c r="A850" s="604" t="s">
        <v>48</v>
      </c>
      <c r="B850" s="604" t="s">
        <v>343</v>
      </c>
      <c r="C850" s="605">
        <v>41918</v>
      </c>
      <c r="D850" s="604">
        <v>0</v>
      </c>
    </row>
    <row r="851" spans="1:4" ht="15" x14ac:dyDescent="0.25">
      <c r="A851" s="604" t="s">
        <v>49</v>
      </c>
      <c r="B851" s="604" t="s">
        <v>344</v>
      </c>
      <c r="C851" s="605">
        <v>41918</v>
      </c>
      <c r="D851" s="604">
        <v>40.217399999999998</v>
      </c>
    </row>
    <row r="852" spans="1:4" ht="15" x14ac:dyDescent="0.25">
      <c r="A852" s="604" t="s">
        <v>50</v>
      </c>
      <c r="B852" s="604" t="s">
        <v>345</v>
      </c>
      <c r="C852" s="605">
        <v>41918</v>
      </c>
      <c r="D852" s="604">
        <v>0</v>
      </c>
    </row>
    <row r="853" spans="1:4" ht="15" x14ac:dyDescent="0.25">
      <c r="A853" s="604" t="s">
        <v>861</v>
      </c>
      <c r="B853" s="604" t="s">
        <v>999</v>
      </c>
      <c r="C853" s="605">
        <v>41918</v>
      </c>
      <c r="D853" s="604">
        <v>2.0649999999999999</v>
      </c>
    </row>
    <row r="854" spans="1:4" ht="15" x14ac:dyDescent="0.25">
      <c r="A854" s="604" t="s">
        <v>862</v>
      </c>
      <c r="B854" s="604" t="s">
        <v>1000</v>
      </c>
      <c r="C854" s="605">
        <v>41918</v>
      </c>
      <c r="D854" s="604">
        <v>0</v>
      </c>
    </row>
    <row r="855" spans="1:4" ht="15" x14ac:dyDescent="0.25">
      <c r="A855" s="604" t="s">
        <v>982</v>
      </c>
      <c r="B855" s="604" t="s">
        <v>1001</v>
      </c>
      <c r="C855" s="605">
        <v>41918</v>
      </c>
      <c r="D855" s="604">
        <v>0</v>
      </c>
    </row>
    <row r="856" spans="1:4" ht="15" x14ac:dyDescent="0.25">
      <c r="A856" s="604" t="s">
        <v>983</v>
      </c>
      <c r="B856" s="604" t="s">
        <v>1002</v>
      </c>
      <c r="C856" s="605">
        <v>41918</v>
      </c>
      <c r="D856" s="604">
        <v>471.01499999999999</v>
      </c>
    </row>
    <row r="857" spans="1:4" ht="15" x14ac:dyDescent="0.25">
      <c r="A857" s="604" t="s">
        <v>1039</v>
      </c>
      <c r="B857" s="604" t="s">
        <v>1001</v>
      </c>
      <c r="C857" s="605">
        <v>41918</v>
      </c>
      <c r="D857" s="604">
        <v>0</v>
      </c>
    </row>
    <row r="858" spans="1:4" ht="15" x14ac:dyDescent="0.25">
      <c r="A858" s="604" t="s">
        <v>1040</v>
      </c>
      <c r="B858" s="604" t="s">
        <v>1002</v>
      </c>
      <c r="C858" s="605">
        <v>41918</v>
      </c>
      <c r="D858" s="604">
        <v>353.04</v>
      </c>
    </row>
    <row r="859" spans="1:4" ht="15" x14ac:dyDescent="0.25">
      <c r="A859" s="604" t="s">
        <v>989</v>
      </c>
      <c r="B859" s="604" t="s">
        <v>1001</v>
      </c>
      <c r="C859" s="605">
        <v>41918</v>
      </c>
      <c r="D859" s="604">
        <v>0</v>
      </c>
    </row>
    <row r="860" spans="1:4" ht="15" x14ac:dyDescent="0.25">
      <c r="A860" s="604" t="s">
        <v>990</v>
      </c>
      <c r="B860" s="604" t="s">
        <v>1002</v>
      </c>
      <c r="C860" s="605">
        <v>41918</v>
      </c>
      <c r="D860" s="604">
        <v>639.20000000000005</v>
      </c>
    </row>
    <row r="861" spans="1:4" ht="15" x14ac:dyDescent="0.25">
      <c r="A861" s="604" t="s">
        <v>71</v>
      </c>
      <c r="B861" s="604" t="s">
        <v>346</v>
      </c>
      <c r="C861" s="605">
        <v>41918</v>
      </c>
      <c r="D861" s="604">
        <v>0</v>
      </c>
    </row>
    <row r="862" spans="1:4" ht="15" x14ac:dyDescent="0.25">
      <c r="A862" s="604" t="s">
        <v>72</v>
      </c>
      <c r="B862" s="604" t="s">
        <v>349</v>
      </c>
      <c r="C862" s="605">
        <v>41918</v>
      </c>
      <c r="D862" s="604">
        <v>0</v>
      </c>
    </row>
    <row r="863" spans="1:4" ht="15" x14ac:dyDescent="0.25">
      <c r="A863" s="604" t="s">
        <v>750</v>
      </c>
      <c r="B863" s="604" t="s">
        <v>751</v>
      </c>
      <c r="C863" s="605">
        <v>41918</v>
      </c>
      <c r="D863" s="604">
        <v>0.65500000000000003</v>
      </c>
    </row>
    <row r="864" spans="1:4" ht="15" x14ac:dyDescent="0.25">
      <c r="A864" s="604" t="s">
        <v>753</v>
      </c>
      <c r="B864" s="604" t="s">
        <v>754</v>
      </c>
      <c r="C864" s="605">
        <v>41918</v>
      </c>
      <c r="D864" s="604">
        <v>0</v>
      </c>
    </row>
    <row r="865" spans="1:4" ht="15" x14ac:dyDescent="0.25">
      <c r="A865" s="604" t="s">
        <v>755</v>
      </c>
      <c r="B865" s="604" t="s">
        <v>756</v>
      </c>
      <c r="C865" s="605">
        <v>41918</v>
      </c>
      <c r="D865" s="604">
        <v>9.8000000000000004E-2</v>
      </c>
    </row>
    <row r="866" spans="1:4" ht="15" x14ac:dyDescent="0.25">
      <c r="A866" s="604" t="s">
        <v>757</v>
      </c>
      <c r="B866" s="604" t="s">
        <v>758</v>
      </c>
      <c r="C866" s="605">
        <v>41918</v>
      </c>
      <c r="D866" s="604">
        <v>0</v>
      </c>
    </row>
    <row r="867" spans="1:4" ht="15" x14ac:dyDescent="0.25">
      <c r="A867" s="604" t="s">
        <v>759</v>
      </c>
      <c r="B867" s="604" t="s">
        <v>760</v>
      </c>
      <c r="C867" s="605">
        <v>41918</v>
      </c>
      <c r="D867" s="604">
        <v>0.35099999999999998</v>
      </c>
    </row>
    <row r="868" spans="1:4" ht="15" x14ac:dyDescent="0.25">
      <c r="A868" s="604" t="s">
        <v>762</v>
      </c>
      <c r="B868" s="604" t="s">
        <v>763</v>
      </c>
      <c r="C868" s="605">
        <v>41918</v>
      </c>
      <c r="D868" s="604">
        <v>0</v>
      </c>
    </row>
    <row r="869" spans="1:4" ht="15" x14ac:dyDescent="0.25">
      <c r="A869" s="604" t="s">
        <v>764</v>
      </c>
      <c r="B869" s="604" t="s">
        <v>765</v>
      </c>
      <c r="C869" s="605">
        <v>41918</v>
      </c>
      <c r="D869" s="604">
        <v>0.14299999999999999</v>
      </c>
    </row>
    <row r="870" spans="1:4" ht="15" x14ac:dyDescent="0.25">
      <c r="A870" s="604" t="s">
        <v>766</v>
      </c>
      <c r="B870" s="604" t="s">
        <v>767</v>
      </c>
      <c r="C870" s="605">
        <v>41918</v>
      </c>
      <c r="D870" s="604">
        <v>0</v>
      </c>
    </row>
    <row r="871" spans="1:4" ht="15" x14ac:dyDescent="0.25">
      <c r="A871" s="604" t="s">
        <v>877</v>
      </c>
      <c r="B871" s="604" t="s">
        <v>1003</v>
      </c>
      <c r="C871" s="605">
        <v>41918</v>
      </c>
      <c r="D871" s="604">
        <v>0</v>
      </c>
    </row>
    <row r="872" spans="1:4" ht="15" x14ac:dyDescent="0.25">
      <c r="A872" s="604" t="s">
        <v>878</v>
      </c>
      <c r="B872" s="604" t="s">
        <v>1004</v>
      </c>
      <c r="C872" s="605">
        <v>41918</v>
      </c>
      <c r="D872" s="604">
        <v>900.04039999999998</v>
      </c>
    </row>
    <row r="873" spans="1:4" ht="15" x14ac:dyDescent="0.25">
      <c r="A873" s="604" t="s">
        <v>962</v>
      </c>
      <c r="B873" s="604" t="s">
        <v>1005</v>
      </c>
      <c r="C873" s="605">
        <v>41918</v>
      </c>
      <c r="D873" s="604">
        <v>0</v>
      </c>
    </row>
    <row r="874" spans="1:4" ht="15" x14ac:dyDescent="0.25">
      <c r="A874" s="604" t="s">
        <v>963</v>
      </c>
      <c r="B874" s="604" t="s">
        <v>1006</v>
      </c>
      <c r="C874" s="605">
        <v>41918</v>
      </c>
      <c r="D874" s="604">
        <v>391.73700000000002</v>
      </c>
    </row>
    <row r="875" spans="1:4" ht="15" x14ac:dyDescent="0.25">
      <c r="A875" s="604" t="s">
        <v>82</v>
      </c>
      <c r="B875" s="604" t="s">
        <v>350</v>
      </c>
      <c r="C875" s="605">
        <v>41918</v>
      </c>
      <c r="D875" s="604">
        <v>0</v>
      </c>
    </row>
    <row r="876" spans="1:4" ht="15" x14ac:dyDescent="0.25">
      <c r="A876" s="604" t="s">
        <v>81</v>
      </c>
      <c r="B876" s="604" t="s">
        <v>352</v>
      </c>
      <c r="C876" s="605">
        <v>41918</v>
      </c>
      <c r="D876" s="604">
        <v>0</v>
      </c>
    </row>
    <row r="877" spans="1:4" ht="15" x14ac:dyDescent="0.25">
      <c r="A877" s="604" t="s">
        <v>1007</v>
      </c>
      <c r="B877" s="604" t="s">
        <v>1001</v>
      </c>
      <c r="C877" s="605">
        <v>41918</v>
      </c>
      <c r="D877" s="604">
        <v>0</v>
      </c>
    </row>
    <row r="878" spans="1:4" ht="15" x14ac:dyDescent="0.25">
      <c r="A878" s="604" t="s">
        <v>1008</v>
      </c>
      <c r="B878" s="604" t="s">
        <v>1002</v>
      </c>
      <c r="C878" s="605">
        <v>41918</v>
      </c>
      <c r="D878" s="604">
        <v>550.93499999999995</v>
      </c>
    </row>
    <row r="879" spans="1:4" ht="15" x14ac:dyDescent="0.25">
      <c r="A879" s="604" t="s">
        <v>100</v>
      </c>
      <c r="B879" s="604" t="s">
        <v>321</v>
      </c>
      <c r="C879" s="605">
        <v>41918</v>
      </c>
      <c r="D879" s="604">
        <v>0</v>
      </c>
    </row>
    <row r="880" spans="1:4" ht="15" x14ac:dyDescent="0.25">
      <c r="A880" s="604" t="s">
        <v>101</v>
      </c>
      <c r="B880" s="604" t="s">
        <v>354</v>
      </c>
      <c r="C880" s="605">
        <v>41918</v>
      </c>
      <c r="D880" s="604">
        <v>2.1840000000000002</v>
      </c>
    </row>
    <row r="881" spans="1:4" ht="15" x14ac:dyDescent="0.25">
      <c r="A881" s="604" t="s">
        <v>102</v>
      </c>
      <c r="B881" s="604" t="s">
        <v>324</v>
      </c>
      <c r="C881" s="605">
        <v>41918</v>
      </c>
      <c r="D881" s="604">
        <v>1.5448</v>
      </c>
    </row>
    <row r="882" spans="1:4" ht="15" x14ac:dyDescent="0.25">
      <c r="A882" s="604" t="s">
        <v>103</v>
      </c>
      <c r="B882" s="604" t="s">
        <v>325</v>
      </c>
      <c r="C882" s="605">
        <v>41918</v>
      </c>
      <c r="D882" s="604">
        <v>0</v>
      </c>
    </row>
    <row r="883" spans="1:4" ht="15" x14ac:dyDescent="0.25">
      <c r="A883" s="604" t="s">
        <v>104</v>
      </c>
      <c r="B883" s="604" t="s">
        <v>326</v>
      </c>
      <c r="C883" s="605">
        <v>41918</v>
      </c>
      <c r="D883" s="604">
        <v>3.8462999999999998</v>
      </c>
    </row>
    <row r="884" spans="1:4" ht="15" x14ac:dyDescent="0.25">
      <c r="A884" s="604" t="s">
        <v>105</v>
      </c>
      <c r="B884" s="604" t="s">
        <v>327</v>
      </c>
      <c r="C884" s="605">
        <v>41918</v>
      </c>
      <c r="D884" s="604">
        <v>9.9109999999999996</v>
      </c>
    </row>
    <row r="885" spans="1:4" ht="15" x14ac:dyDescent="0.25">
      <c r="A885" s="604" t="s">
        <v>106</v>
      </c>
      <c r="B885" s="604" t="s">
        <v>340</v>
      </c>
      <c r="C885" s="605">
        <v>41918</v>
      </c>
      <c r="D885" s="604">
        <v>0</v>
      </c>
    </row>
    <row r="886" spans="1:4" ht="15" x14ac:dyDescent="0.25">
      <c r="A886" s="604" t="s">
        <v>107</v>
      </c>
      <c r="B886" s="604" t="s">
        <v>341</v>
      </c>
      <c r="C886" s="605">
        <v>41918</v>
      </c>
      <c r="D886" s="604">
        <v>0</v>
      </c>
    </row>
    <row r="887" spans="1:4" ht="15" x14ac:dyDescent="0.25">
      <c r="A887" s="604" t="s">
        <v>115</v>
      </c>
      <c r="B887" s="604" t="s">
        <v>355</v>
      </c>
      <c r="C887" s="605">
        <v>41918</v>
      </c>
      <c r="D887" s="604">
        <v>3.7827000000000002</v>
      </c>
    </row>
    <row r="888" spans="1:4" ht="15" x14ac:dyDescent="0.25">
      <c r="A888" s="604" t="s">
        <v>116</v>
      </c>
      <c r="B888" s="604" t="s">
        <v>356</v>
      </c>
      <c r="C888" s="605">
        <v>41918</v>
      </c>
      <c r="D888" s="604">
        <v>68.7119</v>
      </c>
    </row>
    <row r="889" spans="1:4" ht="15" x14ac:dyDescent="0.25">
      <c r="A889" s="604" t="s">
        <v>117</v>
      </c>
      <c r="B889" s="604" t="s">
        <v>357</v>
      </c>
      <c r="C889" s="605">
        <v>41918</v>
      </c>
      <c r="D889" s="604">
        <v>0</v>
      </c>
    </row>
    <row r="890" spans="1:4" ht="15" x14ac:dyDescent="0.25">
      <c r="A890" s="604" t="s">
        <v>118</v>
      </c>
      <c r="B890" s="604" t="s">
        <v>358</v>
      </c>
      <c r="C890" s="605">
        <v>41918</v>
      </c>
      <c r="D890" s="604">
        <v>0</v>
      </c>
    </row>
    <row r="891" spans="1:4" ht="15" x14ac:dyDescent="0.25">
      <c r="A891" s="604" t="s">
        <v>735</v>
      </c>
      <c r="B891" s="604" t="s">
        <v>736</v>
      </c>
      <c r="C891" s="605">
        <v>41918</v>
      </c>
      <c r="D891" s="604">
        <v>1.829</v>
      </c>
    </row>
    <row r="892" spans="1:4" ht="15" x14ac:dyDescent="0.25">
      <c r="A892" s="604" t="s">
        <v>737</v>
      </c>
      <c r="B892" s="604" t="s">
        <v>738</v>
      </c>
      <c r="C892" s="605">
        <v>41918</v>
      </c>
      <c r="D892" s="604">
        <v>0</v>
      </c>
    </row>
    <row r="893" spans="1:4" ht="15" x14ac:dyDescent="0.25">
      <c r="A893" s="604" t="s">
        <v>863</v>
      </c>
      <c r="B893" s="604" t="s">
        <v>1009</v>
      </c>
      <c r="C893" s="605">
        <v>41918</v>
      </c>
      <c r="D893" s="604">
        <v>0</v>
      </c>
    </row>
    <row r="894" spans="1:4" ht="15" x14ac:dyDescent="0.25">
      <c r="A894" s="604" t="s">
        <v>864</v>
      </c>
      <c r="B894" s="604" t="s">
        <v>1010</v>
      </c>
      <c r="C894" s="605">
        <v>41918</v>
      </c>
      <c r="D894" s="604">
        <v>0</v>
      </c>
    </row>
    <row r="895" spans="1:4" ht="15" x14ac:dyDescent="0.25">
      <c r="A895" s="604" t="s">
        <v>865</v>
      </c>
      <c r="B895" s="604" t="s">
        <v>1011</v>
      </c>
      <c r="C895" s="605">
        <v>41918</v>
      </c>
      <c r="D895" s="604">
        <v>0</v>
      </c>
    </row>
    <row r="896" spans="1:4" ht="15" x14ac:dyDescent="0.25">
      <c r="A896" s="604" t="s">
        <v>866</v>
      </c>
      <c r="B896" s="604" t="s">
        <v>1012</v>
      </c>
      <c r="C896" s="605">
        <v>41918</v>
      </c>
      <c r="D896" s="604">
        <v>0</v>
      </c>
    </row>
    <row r="897" spans="1:4" ht="15" x14ac:dyDescent="0.25">
      <c r="A897" s="604" t="s">
        <v>99</v>
      </c>
      <c r="B897" s="604" t="s">
        <v>359</v>
      </c>
      <c r="C897" s="605">
        <v>41918</v>
      </c>
      <c r="D897" s="604">
        <v>2.1086</v>
      </c>
    </row>
    <row r="898" spans="1:4" ht="15" x14ac:dyDescent="0.25">
      <c r="A898" s="604" t="s">
        <v>958</v>
      </c>
      <c r="B898" s="604" t="s">
        <v>1001</v>
      </c>
      <c r="C898" s="605">
        <v>41918</v>
      </c>
      <c r="D898" s="604">
        <v>0</v>
      </c>
    </row>
    <row r="899" spans="1:4" ht="15" x14ac:dyDescent="0.25">
      <c r="A899" s="604" t="s">
        <v>959</v>
      </c>
      <c r="B899" s="604" t="s">
        <v>1002</v>
      </c>
      <c r="C899" s="605">
        <v>41918</v>
      </c>
      <c r="D899" s="604">
        <v>644.77</v>
      </c>
    </row>
    <row r="900" spans="1:4" ht="15" x14ac:dyDescent="0.25">
      <c r="A900" s="604" t="s">
        <v>144</v>
      </c>
      <c r="B900" s="604" t="s">
        <v>361</v>
      </c>
      <c r="C900" s="605">
        <v>41918</v>
      </c>
      <c r="D900" s="604">
        <v>0.19439999999999999</v>
      </c>
    </row>
    <row r="901" spans="1:4" ht="15" x14ac:dyDescent="0.25">
      <c r="A901" s="604" t="s">
        <v>145</v>
      </c>
      <c r="B901" s="604" t="s">
        <v>363</v>
      </c>
      <c r="C901" s="605">
        <v>41918</v>
      </c>
      <c r="D901" s="604">
        <v>8.8992000000000004</v>
      </c>
    </row>
    <row r="902" spans="1:4" ht="15" x14ac:dyDescent="0.25">
      <c r="A902" s="604" t="s">
        <v>161</v>
      </c>
      <c r="B902" s="604" t="s">
        <v>364</v>
      </c>
      <c r="C902" s="605">
        <v>41918</v>
      </c>
      <c r="D902" s="604">
        <v>6.5000000000000002E-2</v>
      </c>
    </row>
    <row r="903" spans="1:4" ht="15" x14ac:dyDescent="0.25">
      <c r="A903" s="604" t="s">
        <v>162</v>
      </c>
      <c r="B903" s="604" t="s">
        <v>365</v>
      </c>
      <c r="C903" s="605">
        <v>41918</v>
      </c>
      <c r="D903" s="604">
        <v>28.254000000000001</v>
      </c>
    </row>
    <row r="904" spans="1:4" ht="15" x14ac:dyDescent="0.25">
      <c r="A904" s="604" t="s">
        <v>293</v>
      </c>
      <c r="B904" s="604" t="s">
        <v>366</v>
      </c>
      <c r="C904" s="605">
        <v>41918</v>
      </c>
      <c r="D904" s="604">
        <v>1E-3</v>
      </c>
    </row>
    <row r="905" spans="1:4" ht="15" x14ac:dyDescent="0.25">
      <c r="A905" s="604" t="s">
        <v>294</v>
      </c>
      <c r="B905" s="604" t="s">
        <v>368</v>
      </c>
      <c r="C905" s="605">
        <v>41918</v>
      </c>
      <c r="D905" s="604">
        <v>49.296999999999997</v>
      </c>
    </row>
    <row r="906" spans="1:4" ht="15" x14ac:dyDescent="0.25">
      <c r="A906" s="604" t="s">
        <v>167</v>
      </c>
      <c r="B906" s="604" t="s">
        <v>369</v>
      </c>
      <c r="C906" s="605">
        <v>41918</v>
      </c>
      <c r="D906" s="604">
        <v>0</v>
      </c>
    </row>
    <row r="907" spans="1:4" ht="15" x14ac:dyDescent="0.25">
      <c r="A907" s="604" t="s">
        <v>168</v>
      </c>
      <c r="B907" s="604" t="s">
        <v>371</v>
      </c>
      <c r="C907" s="605">
        <v>41918</v>
      </c>
      <c r="D907" s="604">
        <v>207.0658</v>
      </c>
    </row>
    <row r="908" spans="1:4" ht="15" x14ac:dyDescent="0.25">
      <c r="A908" s="604" t="s">
        <v>869</v>
      </c>
      <c r="B908" s="604" t="s">
        <v>997</v>
      </c>
      <c r="C908" s="605">
        <v>41918</v>
      </c>
      <c r="D908" s="604">
        <v>2.851</v>
      </c>
    </row>
    <row r="909" spans="1:4" ht="15" x14ac:dyDescent="0.25">
      <c r="A909" s="604" t="s">
        <v>870</v>
      </c>
      <c r="B909" s="604" t="s">
        <v>998</v>
      </c>
      <c r="C909" s="605">
        <v>41918</v>
      </c>
      <c r="D909" s="604">
        <v>5.6980000000000004</v>
      </c>
    </row>
    <row r="910" spans="1:4" ht="15" x14ac:dyDescent="0.25">
      <c r="A910" s="604" t="s">
        <v>146</v>
      </c>
      <c r="B910" s="604" t="s">
        <v>372</v>
      </c>
      <c r="C910" s="605">
        <v>41918</v>
      </c>
      <c r="D910" s="604">
        <v>0.67800000000000005</v>
      </c>
    </row>
    <row r="911" spans="1:4" ht="15" x14ac:dyDescent="0.25">
      <c r="A911" s="604" t="s">
        <v>147</v>
      </c>
      <c r="B911" s="604" t="s">
        <v>374</v>
      </c>
      <c r="C911" s="605">
        <v>41918</v>
      </c>
      <c r="D911" s="604">
        <v>0</v>
      </c>
    </row>
    <row r="912" spans="1:4" ht="15" x14ac:dyDescent="0.25">
      <c r="A912" s="604" t="s">
        <v>127</v>
      </c>
      <c r="B912" s="604" t="s">
        <v>375</v>
      </c>
      <c r="C912" s="605">
        <v>41918</v>
      </c>
      <c r="D912" s="604">
        <v>0.25119999999999998</v>
      </c>
    </row>
    <row r="913" spans="1:4" ht="15" x14ac:dyDescent="0.25">
      <c r="A913" s="604" t="s">
        <v>126</v>
      </c>
      <c r="B913" s="604" t="s">
        <v>377</v>
      </c>
      <c r="C913" s="605">
        <v>41918</v>
      </c>
      <c r="D913" s="604">
        <v>114.7526</v>
      </c>
    </row>
    <row r="914" spans="1:4" ht="15" x14ac:dyDescent="0.25">
      <c r="A914" s="604" t="s">
        <v>206</v>
      </c>
      <c r="B914" s="604" t="s">
        <v>378</v>
      </c>
      <c r="C914" s="605">
        <v>41918</v>
      </c>
      <c r="D914" s="604">
        <v>0.23219999999999999</v>
      </c>
    </row>
    <row r="915" spans="1:4" ht="15" x14ac:dyDescent="0.25">
      <c r="A915" s="604" t="s">
        <v>207</v>
      </c>
      <c r="B915" s="604" t="s">
        <v>379</v>
      </c>
      <c r="C915" s="605">
        <v>41918</v>
      </c>
      <c r="D915" s="604">
        <v>91.7136</v>
      </c>
    </row>
    <row r="916" spans="1:4" ht="15" x14ac:dyDescent="0.25">
      <c r="A916" s="604" t="s">
        <v>768</v>
      </c>
      <c r="B916" s="604" t="s">
        <v>769</v>
      </c>
      <c r="C916" s="605">
        <v>41918</v>
      </c>
      <c r="D916" s="604">
        <v>2.097</v>
      </c>
    </row>
    <row r="917" spans="1:4" ht="15" x14ac:dyDescent="0.25">
      <c r="A917" s="604" t="s">
        <v>771</v>
      </c>
      <c r="B917" s="604" t="s">
        <v>772</v>
      </c>
      <c r="C917" s="605">
        <v>41918</v>
      </c>
      <c r="D917" s="604">
        <v>8.8930000000000007</v>
      </c>
    </row>
    <row r="918" spans="1:4" ht="15" x14ac:dyDescent="0.25">
      <c r="A918" s="604" t="s">
        <v>163</v>
      </c>
      <c r="B918" s="604" t="s">
        <v>380</v>
      </c>
      <c r="C918" s="605">
        <v>41918</v>
      </c>
      <c r="D918" s="604">
        <v>1.1830000000000001</v>
      </c>
    </row>
    <row r="919" spans="1:4" ht="15" x14ac:dyDescent="0.25">
      <c r="A919" s="604" t="s">
        <v>164</v>
      </c>
      <c r="B919" s="604" t="s">
        <v>382</v>
      </c>
      <c r="C919" s="605">
        <v>41918</v>
      </c>
      <c r="D919" s="604">
        <v>163.636</v>
      </c>
    </row>
    <row r="920" spans="1:4" ht="15" x14ac:dyDescent="0.25">
      <c r="A920" s="604" t="s">
        <v>295</v>
      </c>
      <c r="B920" s="604" t="s">
        <v>383</v>
      </c>
      <c r="C920" s="605">
        <v>41918</v>
      </c>
      <c r="D920" s="604">
        <v>5.8390000000000004</v>
      </c>
    </row>
    <row r="921" spans="1:4" ht="15" x14ac:dyDescent="0.25">
      <c r="A921" s="604" t="s">
        <v>296</v>
      </c>
      <c r="B921" s="604" t="s">
        <v>385</v>
      </c>
      <c r="C921" s="605">
        <v>41918</v>
      </c>
      <c r="D921" s="604">
        <v>0</v>
      </c>
    </row>
    <row r="922" spans="1:4" ht="15" x14ac:dyDescent="0.25">
      <c r="A922" s="604" t="s">
        <v>413</v>
      </c>
      <c r="B922" s="604" t="s">
        <v>414</v>
      </c>
      <c r="C922" s="605">
        <v>41918</v>
      </c>
      <c r="D922" s="604">
        <v>0</v>
      </c>
    </row>
    <row r="923" spans="1:4" ht="15" x14ac:dyDescent="0.25">
      <c r="A923" s="604" t="s">
        <v>416</v>
      </c>
      <c r="B923" s="604" t="s">
        <v>417</v>
      </c>
      <c r="C923" s="605">
        <v>41918</v>
      </c>
      <c r="D923" s="604">
        <v>155.54300000000001</v>
      </c>
    </row>
    <row r="924" spans="1:4" ht="15" x14ac:dyDescent="0.25">
      <c r="A924" s="604" t="s">
        <v>222</v>
      </c>
      <c r="B924" s="604" t="s">
        <v>386</v>
      </c>
      <c r="C924" s="605">
        <v>41918</v>
      </c>
      <c r="D924" s="604">
        <v>0.36399999999999999</v>
      </c>
    </row>
    <row r="925" spans="1:4" ht="15" x14ac:dyDescent="0.25">
      <c r="A925" s="604" t="s">
        <v>223</v>
      </c>
      <c r="B925" s="604" t="s">
        <v>388</v>
      </c>
      <c r="C925" s="605">
        <v>41918</v>
      </c>
      <c r="D925" s="604">
        <v>0</v>
      </c>
    </row>
    <row r="926" spans="1:4" ht="15" x14ac:dyDescent="0.25">
      <c r="A926" s="604" t="s">
        <v>1013</v>
      </c>
      <c r="B926" s="604" t="s">
        <v>997</v>
      </c>
      <c r="C926" s="605">
        <v>41918</v>
      </c>
      <c r="D926" s="604">
        <v>0</v>
      </c>
    </row>
    <row r="927" spans="1:4" ht="15" x14ac:dyDescent="0.25">
      <c r="A927" s="604" t="s">
        <v>1014</v>
      </c>
      <c r="B927" s="604" t="s">
        <v>998</v>
      </c>
      <c r="C927" s="605">
        <v>41918</v>
      </c>
      <c r="D927" s="604">
        <v>260.52600000000001</v>
      </c>
    </row>
    <row r="928" spans="1:4" ht="15" x14ac:dyDescent="0.25">
      <c r="A928" s="604" t="s">
        <v>1015</v>
      </c>
      <c r="B928" s="604" t="s">
        <v>997</v>
      </c>
      <c r="C928" s="605">
        <v>41918</v>
      </c>
      <c r="D928" s="604">
        <v>0</v>
      </c>
    </row>
    <row r="929" spans="1:4" ht="15" x14ac:dyDescent="0.25">
      <c r="A929" s="604" t="s">
        <v>1016</v>
      </c>
      <c r="B929" s="604" t="s">
        <v>998</v>
      </c>
      <c r="C929" s="605">
        <v>41918</v>
      </c>
      <c r="D929" s="604">
        <v>208.79400000000001</v>
      </c>
    </row>
    <row r="930" spans="1:4" ht="15" x14ac:dyDescent="0.25">
      <c r="A930" s="604" t="s">
        <v>176</v>
      </c>
      <c r="B930" s="604" t="s">
        <v>389</v>
      </c>
      <c r="C930" s="605">
        <v>41918</v>
      </c>
      <c r="D930" s="604">
        <v>0.159</v>
      </c>
    </row>
    <row r="931" spans="1:4" ht="15" x14ac:dyDescent="0.25">
      <c r="A931" s="604" t="s">
        <v>177</v>
      </c>
      <c r="B931" s="604" t="s">
        <v>391</v>
      </c>
      <c r="C931" s="605">
        <v>41918</v>
      </c>
      <c r="D931" s="604">
        <v>22.68</v>
      </c>
    </row>
    <row r="932" spans="1:4" ht="15" x14ac:dyDescent="0.25">
      <c r="A932" s="604" t="s">
        <v>710</v>
      </c>
      <c r="B932" s="604" t="s">
        <v>711</v>
      </c>
      <c r="C932" s="605">
        <v>41918</v>
      </c>
      <c r="D932" s="604">
        <v>0.67800000000000005</v>
      </c>
    </row>
    <row r="933" spans="1:4" ht="15" x14ac:dyDescent="0.25">
      <c r="A933" s="604" t="s">
        <v>713</v>
      </c>
      <c r="B933" s="604" t="s">
        <v>714</v>
      </c>
      <c r="C933" s="605">
        <v>41918</v>
      </c>
      <c r="D933" s="604">
        <v>68.296000000000006</v>
      </c>
    </row>
    <row r="934" spans="1:4" ht="15" x14ac:dyDescent="0.25">
      <c r="A934" s="604" t="s">
        <v>152</v>
      </c>
      <c r="B934" s="604" t="s">
        <v>374</v>
      </c>
      <c r="C934" s="605">
        <v>41918</v>
      </c>
      <c r="D934" s="604">
        <v>0</v>
      </c>
    </row>
    <row r="935" spans="1:4" ht="15" x14ac:dyDescent="0.25">
      <c r="A935" s="604" t="s">
        <v>991</v>
      </c>
      <c r="B935" s="604" t="s">
        <v>997</v>
      </c>
      <c r="C935" s="605">
        <v>41918</v>
      </c>
      <c r="D935" s="604">
        <v>0</v>
      </c>
    </row>
    <row r="936" spans="1:4" ht="15" x14ac:dyDescent="0.25">
      <c r="A936" s="604" t="s">
        <v>992</v>
      </c>
      <c r="B936" s="604" t="s">
        <v>998</v>
      </c>
      <c r="C936" s="605">
        <v>41918</v>
      </c>
      <c r="D936" s="604">
        <v>81.718999999999994</v>
      </c>
    </row>
    <row r="937" spans="1:4" ht="15" x14ac:dyDescent="0.25">
      <c r="A937" s="604" t="s">
        <v>149</v>
      </c>
      <c r="B937" s="604" t="s">
        <v>393</v>
      </c>
      <c r="C937" s="605">
        <v>41918</v>
      </c>
      <c r="D937" s="604">
        <v>4.952</v>
      </c>
    </row>
    <row r="938" spans="1:4" ht="15" x14ac:dyDescent="0.25">
      <c r="A938" s="604" t="s">
        <v>150</v>
      </c>
      <c r="B938" s="604" t="s">
        <v>395</v>
      </c>
      <c r="C938" s="605">
        <v>41918</v>
      </c>
      <c r="D938" s="604">
        <v>1.4999999999999999E-2</v>
      </c>
    </row>
    <row r="939" spans="1:4" ht="15" x14ac:dyDescent="0.25">
      <c r="A939" s="604" t="s">
        <v>974</v>
      </c>
      <c r="B939" s="604" t="s">
        <v>1001</v>
      </c>
      <c r="C939" s="605">
        <v>41918</v>
      </c>
      <c r="D939" s="604">
        <v>0</v>
      </c>
    </row>
    <row r="940" spans="1:4" ht="15" x14ac:dyDescent="0.25">
      <c r="A940" s="604" t="s">
        <v>975</v>
      </c>
      <c r="B940" s="604" t="s">
        <v>1002</v>
      </c>
      <c r="C940" s="605">
        <v>41918</v>
      </c>
      <c r="D940" s="604">
        <v>4.4560000000000004</v>
      </c>
    </row>
    <row r="941" spans="1:4" ht="15" x14ac:dyDescent="0.25">
      <c r="A941" s="604" t="s">
        <v>151</v>
      </c>
      <c r="B941" s="604" t="s">
        <v>374</v>
      </c>
      <c r="C941" s="605">
        <v>41918</v>
      </c>
      <c r="D941" s="604">
        <v>4.4390000000000001</v>
      </c>
    </row>
    <row r="942" spans="1:4" ht="15" x14ac:dyDescent="0.25">
      <c r="A942" s="604" t="s">
        <v>96</v>
      </c>
      <c r="B942" s="604" t="s">
        <v>314</v>
      </c>
      <c r="C942" s="605">
        <v>41918</v>
      </c>
      <c r="D942" s="604">
        <v>0</v>
      </c>
    </row>
    <row r="943" spans="1:4" ht="15" x14ac:dyDescent="0.25">
      <c r="A943" s="604" t="s">
        <v>95</v>
      </c>
      <c r="B943" s="604" t="s">
        <v>316</v>
      </c>
      <c r="C943" s="605">
        <v>41918</v>
      </c>
      <c r="D943" s="604">
        <v>5.1508000000000003</v>
      </c>
    </row>
    <row r="944" spans="1:4" ht="15" x14ac:dyDescent="0.25">
      <c r="A944" s="604" t="s">
        <v>97</v>
      </c>
      <c r="B944" s="604" t="s">
        <v>398</v>
      </c>
      <c r="C944" s="605">
        <v>41918</v>
      </c>
      <c r="D944" s="604">
        <v>0</v>
      </c>
    </row>
    <row r="945" spans="1:4" ht="15" x14ac:dyDescent="0.25">
      <c r="A945" s="604" t="s">
        <v>98</v>
      </c>
      <c r="B945" s="604" t="s">
        <v>399</v>
      </c>
      <c r="C945" s="605">
        <v>41918</v>
      </c>
      <c r="D945" s="604">
        <v>0</v>
      </c>
    </row>
    <row r="946" spans="1:4" ht="15" x14ac:dyDescent="0.25">
      <c r="A946" s="604" t="s">
        <v>93</v>
      </c>
      <c r="B946" s="604" t="s">
        <v>435</v>
      </c>
      <c r="C946" s="605">
        <v>41919</v>
      </c>
      <c r="D946" s="604">
        <v>0</v>
      </c>
    </row>
    <row r="947" spans="1:4" ht="15" x14ac:dyDescent="0.25">
      <c r="A947" s="604" t="s">
        <v>94</v>
      </c>
      <c r="B947" s="604" t="s">
        <v>436</v>
      </c>
      <c r="C947" s="605">
        <v>41919</v>
      </c>
      <c r="D947" s="604">
        <v>1628.6027999999999</v>
      </c>
    </row>
    <row r="948" spans="1:4" ht="15" x14ac:dyDescent="0.25">
      <c r="A948" s="604" t="s">
        <v>113</v>
      </c>
      <c r="B948" s="604" t="s">
        <v>437</v>
      </c>
      <c r="C948" s="605">
        <v>41919</v>
      </c>
      <c r="D948" s="604">
        <v>0</v>
      </c>
    </row>
    <row r="949" spans="1:4" ht="15" x14ac:dyDescent="0.25">
      <c r="A949" s="604" t="s">
        <v>114</v>
      </c>
      <c r="B949" s="604" t="s">
        <v>438</v>
      </c>
      <c r="C949" s="605">
        <v>41919</v>
      </c>
      <c r="D949" s="604">
        <v>1672.3746000000001</v>
      </c>
    </row>
    <row r="950" spans="1:4" ht="15" x14ac:dyDescent="0.25">
      <c r="A950" s="604" t="s">
        <v>123</v>
      </c>
      <c r="B950" s="604" t="s">
        <v>439</v>
      </c>
      <c r="C950" s="605">
        <v>41919</v>
      </c>
      <c r="D950" s="604">
        <v>0</v>
      </c>
    </row>
    <row r="951" spans="1:4" ht="15" x14ac:dyDescent="0.25">
      <c r="A951" s="604" t="s">
        <v>124</v>
      </c>
      <c r="B951" s="604" t="s">
        <v>440</v>
      </c>
      <c r="C951" s="605">
        <v>41919</v>
      </c>
      <c r="D951" s="604">
        <v>11369.1288</v>
      </c>
    </row>
    <row r="952" spans="1:4" ht="15" x14ac:dyDescent="0.25">
      <c r="A952" s="604" t="s">
        <v>91</v>
      </c>
      <c r="B952" s="604" t="s">
        <v>441</v>
      </c>
      <c r="C952" s="605">
        <v>41919</v>
      </c>
      <c r="D952" s="604">
        <v>0</v>
      </c>
    </row>
    <row r="953" spans="1:4" ht="15" x14ac:dyDescent="0.25">
      <c r="A953" s="604" t="s">
        <v>92</v>
      </c>
      <c r="B953" s="604" t="s">
        <v>442</v>
      </c>
      <c r="C953" s="605">
        <v>41919</v>
      </c>
      <c r="D953" s="604">
        <v>14945.5</v>
      </c>
    </row>
    <row r="954" spans="1:4" ht="15" x14ac:dyDescent="0.25">
      <c r="A954" s="604" t="s">
        <v>121</v>
      </c>
      <c r="B954" s="604" t="s">
        <v>443</v>
      </c>
      <c r="C954" s="605">
        <v>41919</v>
      </c>
      <c r="D954" s="604">
        <v>13738.648800000001</v>
      </c>
    </row>
    <row r="955" spans="1:4" ht="15" x14ac:dyDescent="0.25">
      <c r="A955" s="604" t="s">
        <v>122</v>
      </c>
      <c r="B955" s="604" t="s">
        <v>444</v>
      </c>
      <c r="C955" s="605">
        <v>41919</v>
      </c>
      <c r="D955" s="604">
        <v>43.4178</v>
      </c>
    </row>
    <row r="956" spans="1:4" ht="15" x14ac:dyDescent="0.25">
      <c r="A956" s="604" t="s">
        <v>51</v>
      </c>
      <c r="B956" s="604" t="s">
        <v>302</v>
      </c>
      <c r="C956" s="605">
        <v>41919</v>
      </c>
      <c r="D956" s="604">
        <v>0</v>
      </c>
    </row>
    <row r="957" spans="1:4" ht="15" x14ac:dyDescent="0.25">
      <c r="A957" s="604" t="s">
        <v>52</v>
      </c>
      <c r="B957" s="604" t="s">
        <v>304</v>
      </c>
      <c r="C957" s="605">
        <v>41919</v>
      </c>
      <c r="D957" s="604">
        <v>2621.3625000000002</v>
      </c>
    </row>
    <row r="958" spans="1:4" ht="15" x14ac:dyDescent="0.25">
      <c r="A958" s="604" t="s">
        <v>53</v>
      </c>
      <c r="B958" s="604" t="s">
        <v>305</v>
      </c>
      <c r="C958" s="605">
        <v>41919</v>
      </c>
      <c r="D958" s="604">
        <v>0</v>
      </c>
    </row>
    <row r="959" spans="1:4" ht="15" x14ac:dyDescent="0.25">
      <c r="A959" s="604" t="s">
        <v>54</v>
      </c>
      <c r="B959" s="604" t="s">
        <v>306</v>
      </c>
      <c r="C959" s="605">
        <v>41919</v>
      </c>
      <c r="D959" s="604">
        <v>2620.1808000000001</v>
      </c>
    </row>
    <row r="960" spans="1:4" ht="15" x14ac:dyDescent="0.25">
      <c r="A960" s="604" t="s">
        <v>55</v>
      </c>
      <c r="B960" s="604" t="s">
        <v>307</v>
      </c>
      <c r="C960" s="605">
        <v>41919</v>
      </c>
      <c r="D960" s="604">
        <v>0</v>
      </c>
    </row>
    <row r="961" spans="1:4" ht="15" x14ac:dyDescent="0.25">
      <c r="A961" s="604" t="s">
        <v>56</v>
      </c>
      <c r="B961" s="604" t="s">
        <v>308</v>
      </c>
      <c r="C961" s="605">
        <v>41919</v>
      </c>
      <c r="D961" s="604">
        <v>2637.8442</v>
      </c>
    </row>
    <row r="962" spans="1:4" ht="15" x14ac:dyDescent="0.25">
      <c r="A962" s="604" t="s">
        <v>89</v>
      </c>
      <c r="B962" s="604" t="s">
        <v>309</v>
      </c>
      <c r="C962" s="605">
        <v>41919</v>
      </c>
      <c r="D962" s="604">
        <v>0</v>
      </c>
    </row>
    <row r="963" spans="1:4" ht="15" x14ac:dyDescent="0.25">
      <c r="A963" s="604" t="s">
        <v>90</v>
      </c>
      <c r="B963" s="604" t="s">
        <v>311</v>
      </c>
      <c r="C963" s="605">
        <v>41919</v>
      </c>
      <c r="D963" s="604">
        <v>1673.3489</v>
      </c>
    </row>
    <row r="964" spans="1:4" ht="15" x14ac:dyDescent="0.25">
      <c r="A964" s="604" t="s">
        <v>87</v>
      </c>
      <c r="B964" s="604" t="s">
        <v>298</v>
      </c>
      <c r="C964" s="605">
        <v>41919</v>
      </c>
      <c r="D964" s="604">
        <v>0</v>
      </c>
    </row>
    <row r="965" spans="1:4" ht="15" x14ac:dyDescent="0.25">
      <c r="A965" s="604" t="s">
        <v>88</v>
      </c>
      <c r="B965" s="604" t="s">
        <v>301</v>
      </c>
      <c r="C965" s="605">
        <v>41919</v>
      </c>
      <c r="D965" s="604">
        <v>1637.1035999999999</v>
      </c>
    </row>
    <row r="966" spans="1:4" ht="15" x14ac:dyDescent="0.25">
      <c r="A966" s="604" t="s">
        <v>85</v>
      </c>
      <c r="B966" s="604" t="s">
        <v>312</v>
      </c>
      <c r="C966" s="605">
        <v>41919</v>
      </c>
      <c r="D966" s="604">
        <v>14025.5</v>
      </c>
    </row>
    <row r="967" spans="1:4" ht="15" x14ac:dyDescent="0.25">
      <c r="A967" s="604" t="s">
        <v>86</v>
      </c>
      <c r="B967" s="604" t="s">
        <v>313</v>
      </c>
      <c r="C967" s="605">
        <v>41919</v>
      </c>
      <c r="D967" s="604">
        <v>0</v>
      </c>
    </row>
    <row r="968" spans="1:4" ht="15" x14ac:dyDescent="0.25">
      <c r="A968" s="604" t="s">
        <v>83</v>
      </c>
      <c r="B968" s="604" t="s">
        <v>312</v>
      </c>
      <c r="C968" s="605">
        <v>41919</v>
      </c>
      <c r="D968" s="604">
        <v>0</v>
      </c>
    </row>
    <row r="969" spans="1:4" ht="15" x14ac:dyDescent="0.25">
      <c r="A969" s="604" t="s">
        <v>84</v>
      </c>
      <c r="B969" s="604" t="s">
        <v>313</v>
      </c>
      <c r="C969" s="605">
        <v>41919</v>
      </c>
      <c r="D969" s="604">
        <v>11854</v>
      </c>
    </row>
    <row r="970" spans="1:4" ht="15" x14ac:dyDescent="0.25">
      <c r="A970" s="604" t="s">
        <v>73</v>
      </c>
      <c r="B970" s="604" t="s">
        <v>314</v>
      </c>
      <c r="C970" s="605">
        <v>41919</v>
      </c>
      <c r="D970" s="604">
        <v>0</v>
      </c>
    </row>
    <row r="971" spans="1:4" ht="15" x14ac:dyDescent="0.25">
      <c r="A971" s="604" t="s">
        <v>74</v>
      </c>
      <c r="B971" s="604" t="s">
        <v>316</v>
      </c>
      <c r="C971" s="605">
        <v>41919</v>
      </c>
      <c r="D971" s="604">
        <v>462.08249999999998</v>
      </c>
    </row>
    <row r="972" spans="1:4" ht="15" x14ac:dyDescent="0.25">
      <c r="A972" s="604" t="s">
        <v>75</v>
      </c>
      <c r="B972" s="604" t="s">
        <v>317</v>
      </c>
      <c r="C972" s="605">
        <v>41919</v>
      </c>
      <c r="D972" s="604">
        <v>0</v>
      </c>
    </row>
    <row r="973" spans="1:4" ht="15" x14ac:dyDescent="0.25">
      <c r="A973" s="604" t="s">
        <v>76</v>
      </c>
      <c r="B973" s="604" t="s">
        <v>318</v>
      </c>
      <c r="C973" s="605">
        <v>41919</v>
      </c>
      <c r="D973" s="604">
        <v>4380.125</v>
      </c>
    </row>
    <row r="974" spans="1:4" ht="15" x14ac:dyDescent="0.25">
      <c r="A974" s="604" t="s">
        <v>77</v>
      </c>
      <c r="B974" s="604" t="s">
        <v>317</v>
      </c>
      <c r="C974" s="605">
        <v>41919</v>
      </c>
      <c r="D974" s="604">
        <v>0</v>
      </c>
    </row>
    <row r="975" spans="1:4" ht="15" x14ac:dyDescent="0.25">
      <c r="A975" s="604" t="s">
        <v>78</v>
      </c>
      <c r="B975" s="604" t="s">
        <v>318</v>
      </c>
      <c r="C975" s="605">
        <v>41919</v>
      </c>
      <c r="D975" s="604">
        <v>4185.25</v>
      </c>
    </row>
    <row r="976" spans="1:4" ht="15" x14ac:dyDescent="0.25">
      <c r="A976" s="604" t="s">
        <v>79</v>
      </c>
      <c r="B976" s="604" t="s">
        <v>314</v>
      </c>
      <c r="C976" s="605">
        <v>41919</v>
      </c>
      <c r="D976" s="604">
        <v>0</v>
      </c>
    </row>
    <row r="977" spans="1:4" ht="15" x14ac:dyDescent="0.25">
      <c r="A977" s="604" t="s">
        <v>80</v>
      </c>
      <c r="B977" s="604" t="s">
        <v>316</v>
      </c>
      <c r="C977" s="605">
        <v>41919</v>
      </c>
      <c r="D977" s="604">
        <v>1572.69</v>
      </c>
    </row>
    <row r="978" spans="1:4" ht="15" x14ac:dyDescent="0.25">
      <c r="A978" s="604" t="s">
        <v>867</v>
      </c>
      <c r="B978" s="604" t="s">
        <v>997</v>
      </c>
      <c r="C978" s="605">
        <v>41919</v>
      </c>
      <c r="D978" s="604">
        <v>5.2999999999999999E-2</v>
      </c>
    </row>
    <row r="979" spans="1:4" ht="15" x14ac:dyDescent="0.25">
      <c r="A979" s="604" t="s">
        <v>868</v>
      </c>
      <c r="B979" s="604" t="s">
        <v>998</v>
      </c>
      <c r="C979" s="605">
        <v>41919</v>
      </c>
      <c r="D979" s="604">
        <v>2.5760000000000001</v>
      </c>
    </row>
    <row r="980" spans="1:4" ht="15" x14ac:dyDescent="0.25">
      <c r="A980" s="604" t="s">
        <v>109</v>
      </c>
      <c r="B980" s="604" t="s">
        <v>445</v>
      </c>
      <c r="C980" s="605">
        <v>41919</v>
      </c>
      <c r="D980" s="604">
        <v>0</v>
      </c>
    </row>
    <row r="981" spans="1:4" ht="15" x14ac:dyDescent="0.25">
      <c r="A981" s="604" t="s">
        <v>110</v>
      </c>
      <c r="B981" s="604" t="s">
        <v>446</v>
      </c>
      <c r="C981" s="605">
        <v>41919</v>
      </c>
      <c r="D981" s="604">
        <v>441.1524</v>
      </c>
    </row>
    <row r="982" spans="1:4" ht="15" x14ac:dyDescent="0.25">
      <c r="A982" s="604" t="s">
        <v>65</v>
      </c>
      <c r="B982" s="604" t="s">
        <v>321</v>
      </c>
      <c r="C982" s="605">
        <v>41919</v>
      </c>
      <c r="D982" s="604">
        <v>0</v>
      </c>
    </row>
    <row r="983" spans="1:4" ht="15" x14ac:dyDescent="0.25">
      <c r="A983" s="604" t="s">
        <v>66</v>
      </c>
      <c r="B983" s="604" t="s">
        <v>323</v>
      </c>
      <c r="C983" s="605">
        <v>41919</v>
      </c>
      <c r="D983" s="604">
        <v>597.17420000000004</v>
      </c>
    </row>
    <row r="984" spans="1:4" ht="15" x14ac:dyDescent="0.25">
      <c r="A984" s="604" t="s">
        <v>67</v>
      </c>
      <c r="B984" s="604" t="s">
        <v>324</v>
      </c>
      <c r="C984" s="605">
        <v>41919</v>
      </c>
      <c r="D984" s="604">
        <v>0</v>
      </c>
    </row>
    <row r="985" spans="1:4" ht="15" x14ac:dyDescent="0.25">
      <c r="A985" s="604" t="s">
        <v>68</v>
      </c>
      <c r="B985" s="604" t="s">
        <v>325</v>
      </c>
      <c r="C985" s="605">
        <v>41919</v>
      </c>
      <c r="D985" s="604">
        <v>806.84299999999996</v>
      </c>
    </row>
    <row r="986" spans="1:4" ht="15" x14ac:dyDescent="0.25">
      <c r="A986" s="604" t="s">
        <v>69</v>
      </c>
      <c r="B986" s="604" t="s">
        <v>326</v>
      </c>
      <c r="C986" s="605">
        <v>41919</v>
      </c>
      <c r="D986" s="604">
        <v>0</v>
      </c>
    </row>
    <row r="987" spans="1:4" ht="15" x14ac:dyDescent="0.25">
      <c r="A987" s="604" t="s">
        <v>70</v>
      </c>
      <c r="B987" s="604" t="s">
        <v>327</v>
      </c>
      <c r="C987" s="605">
        <v>41919</v>
      </c>
      <c r="D987" s="604">
        <v>798.33860000000004</v>
      </c>
    </row>
    <row r="988" spans="1:4" ht="15" x14ac:dyDescent="0.25">
      <c r="A988" s="604" t="s">
        <v>43</v>
      </c>
      <c r="B988" s="604" t="s">
        <v>328</v>
      </c>
      <c r="C988" s="605">
        <v>41919</v>
      </c>
      <c r="D988" s="604">
        <v>0</v>
      </c>
    </row>
    <row r="989" spans="1:4" ht="15" x14ac:dyDescent="0.25">
      <c r="A989" s="604" t="s">
        <v>44</v>
      </c>
      <c r="B989" s="604" t="s">
        <v>330</v>
      </c>
      <c r="C989" s="605">
        <v>41919</v>
      </c>
      <c r="D989" s="604">
        <v>0</v>
      </c>
    </row>
    <row r="990" spans="1:4" ht="15" x14ac:dyDescent="0.25">
      <c r="A990" s="604" t="s">
        <v>45</v>
      </c>
      <c r="B990" s="604" t="s">
        <v>331</v>
      </c>
      <c r="C990" s="605">
        <v>41919</v>
      </c>
      <c r="D990" s="604">
        <v>0</v>
      </c>
    </row>
    <row r="991" spans="1:4" ht="15" x14ac:dyDescent="0.25">
      <c r="A991" s="604" t="s">
        <v>46</v>
      </c>
      <c r="B991" s="604" t="s">
        <v>332</v>
      </c>
      <c r="C991" s="605">
        <v>41919</v>
      </c>
      <c r="D991" s="604">
        <v>0</v>
      </c>
    </row>
    <row r="992" spans="1:4" ht="15" x14ac:dyDescent="0.25">
      <c r="A992" s="604" t="s">
        <v>173</v>
      </c>
      <c r="B992" s="604" t="s">
        <v>333</v>
      </c>
      <c r="C992" s="605">
        <v>41919</v>
      </c>
      <c r="D992" s="604">
        <v>7.1550000000000002</v>
      </c>
    </row>
    <row r="993" spans="1:4" ht="15" x14ac:dyDescent="0.25">
      <c r="A993" s="604" t="s">
        <v>174</v>
      </c>
      <c r="B993" s="604" t="s">
        <v>334</v>
      </c>
      <c r="C993" s="605">
        <v>41919</v>
      </c>
      <c r="D993" s="604">
        <v>194.232</v>
      </c>
    </row>
    <row r="994" spans="1:4" ht="15" x14ac:dyDescent="0.25">
      <c r="A994" s="604" t="s">
        <v>39</v>
      </c>
      <c r="B994" s="604" t="s">
        <v>335</v>
      </c>
      <c r="C994" s="605">
        <v>41919</v>
      </c>
      <c r="D994" s="604">
        <v>0</v>
      </c>
    </row>
    <row r="995" spans="1:4" ht="15" x14ac:dyDescent="0.25">
      <c r="A995" s="604" t="s">
        <v>40</v>
      </c>
      <c r="B995" s="604" t="s">
        <v>336</v>
      </c>
      <c r="C995" s="605">
        <v>41919</v>
      </c>
      <c r="D995" s="604">
        <v>0</v>
      </c>
    </row>
    <row r="996" spans="1:4" ht="15" x14ac:dyDescent="0.25">
      <c r="A996" s="604" t="s">
        <v>41</v>
      </c>
      <c r="B996" s="604" t="s">
        <v>337</v>
      </c>
      <c r="C996" s="605">
        <v>41919</v>
      </c>
      <c r="D996" s="604">
        <v>3.7755000000000001</v>
      </c>
    </row>
    <row r="997" spans="1:4" ht="15" x14ac:dyDescent="0.25">
      <c r="A997" s="604" t="s">
        <v>42</v>
      </c>
      <c r="B997" s="604" t="s">
        <v>338</v>
      </c>
      <c r="C997" s="605">
        <v>41919</v>
      </c>
      <c r="D997" s="604">
        <v>0</v>
      </c>
    </row>
    <row r="998" spans="1:4" ht="15" x14ac:dyDescent="0.25">
      <c r="A998" s="604" t="s">
        <v>57</v>
      </c>
      <c r="B998" s="604" t="s">
        <v>321</v>
      </c>
      <c r="C998" s="605">
        <v>41919</v>
      </c>
      <c r="D998" s="604">
        <v>0</v>
      </c>
    </row>
    <row r="999" spans="1:4" ht="15" x14ac:dyDescent="0.25">
      <c r="A999" s="604" t="s">
        <v>58</v>
      </c>
      <c r="B999" s="604" t="s">
        <v>323</v>
      </c>
      <c r="C999" s="605">
        <v>41919</v>
      </c>
      <c r="D999" s="604">
        <v>846.80039999999997</v>
      </c>
    </row>
    <row r="1000" spans="1:4" ht="15" x14ac:dyDescent="0.25">
      <c r="A1000" s="604" t="s">
        <v>59</v>
      </c>
      <c r="B1000" s="604" t="s">
        <v>324</v>
      </c>
      <c r="C1000" s="605">
        <v>41919</v>
      </c>
      <c r="D1000" s="604">
        <v>0</v>
      </c>
    </row>
    <row r="1001" spans="1:4" ht="15" x14ac:dyDescent="0.25">
      <c r="A1001" s="604" t="s">
        <v>60</v>
      </c>
      <c r="B1001" s="604" t="s">
        <v>325</v>
      </c>
      <c r="C1001" s="605">
        <v>41919</v>
      </c>
      <c r="D1001" s="604">
        <v>837.8904</v>
      </c>
    </row>
    <row r="1002" spans="1:4" ht="15" x14ac:dyDescent="0.25">
      <c r="A1002" s="604" t="s">
        <v>61</v>
      </c>
      <c r="B1002" s="604" t="s">
        <v>326</v>
      </c>
      <c r="C1002" s="605">
        <v>41919</v>
      </c>
      <c r="D1002" s="604">
        <v>0</v>
      </c>
    </row>
    <row r="1003" spans="1:4" ht="15" x14ac:dyDescent="0.25">
      <c r="A1003" s="604" t="s">
        <v>62</v>
      </c>
      <c r="B1003" s="604" t="s">
        <v>327</v>
      </c>
      <c r="C1003" s="605">
        <v>41919</v>
      </c>
      <c r="D1003" s="604">
        <v>831.51959999999997</v>
      </c>
    </row>
    <row r="1004" spans="1:4" ht="15" x14ac:dyDescent="0.25">
      <c r="A1004" s="604" t="s">
        <v>63</v>
      </c>
      <c r="B1004" s="604" t="s">
        <v>340</v>
      </c>
      <c r="C1004" s="605">
        <v>41919</v>
      </c>
      <c r="D1004" s="604">
        <v>0</v>
      </c>
    </row>
    <row r="1005" spans="1:4" ht="15" x14ac:dyDescent="0.25">
      <c r="A1005" s="604" t="s">
        <v>64</v>
      </c>
      <c r="B1005" s="604" t="s">
        <v>341</v>
      </c>
      <c r="C1005" s="605">
        <v>41919</v>
      </c>
      <c r="D1005" s="604">
        <v>827.90160000000003</v>
      </c>
    </row>
    <row r="1006" spans="1:4" ht="15" x14ac:dyDescent="0.25">
      <c r="A1006" s="604" t="s">
        <v>47</v>
      </c>
      <c r="B1006" s="604" t="s">
        <v>342</v>
      </c>
      <c r="C1006" s="605">
        <v>41919</v>
      </c>
      <c r="D1006" s="604">
        <v>0</v>
      </c>
    </row>
    <row r="1007" spans="1:4" ht="15" x14ac:dyDescent="0.25">
      <c r="A1007" s="604" t="s">
        <v>48</v>
      </c>
      <c r="B1007" s="604" t="s">
        <v>343</v>
      </c>
      <c r="C1007" s="605">
        <v>41919</v>
      </c>
      <c r="D1007" s="604">
        <v>0</v>
      </c>
    </row>
    <row r="1008" spans="1:4" ht="15" x14ac:dyDescent="0.25">
      <c r="A1008" s="604" t="s">
        <v>49</v>
      </c>
      <c r="B1008" s="604" t="s">
        <v>344</v>
      </c>
      <c r="C1008" s="605">
        <v>41919</v>
      </c>
      <c r="D1008" s="604">
        <v>40.620600000000003</v>
      </c>
    </row>
    <row r="1009" spans="1:4" ht="15" x14ac:dyDescent="0.25">
      <c r="A1009" s="604" t="s">
        <v>50</v>
      </c>
      <c r="B1009" s="604" t="s">
        <v>345</v>
      </c>
      <c r="C1009" s="605">
        <v>41919</v>
      </c>
      <c r="D1009" s="604">
        <v>0</v>
      </c>
    </row>
    <row r="1010" spans="1:4" ht="15" x14ac:dyDescent="0.25">
      <c r="A1010" s="604" t="s">
        <v>861</v>
      </c>
      <c r="B1010" s="604" t="s">
        <v>999</v>
      </c>
      <c r="C1010" s="605">
        <v>41919</v>
      </c>
      <c r="D1010" s="604">
        <v>2.0529999999999999</v>
      </c>
    </row>
    <row r="1011" spans="1:4" ht="15" x14ac:dyDescent="0.25">
      <c r="A1011" s="604" t="s">
        <v>862</v>
      </c>
      <c r="B1011" s="604" t="s">
        <v>1000</v>
      </c>
      <c r="C1011" s="605">
        <v>41919</v>
      </c>
      <c r="D1011" s="604">
        <v>0</v>
      </c>
    </row>
    <row r="1012" spans="1:4" ht="15" x14ac:dyDescent="0.25">
      <c r="A1012" s="604" t="s">
        <v>982</v>
      </c>
      <c r="B1012" s="604" t="s">
        <v>1001</v>
      </c>
      <c r="C1012" s="605">
        <v>41919</v>
      </c>
      <c r="D1012" s="604">
        <v>6.0000000000000001E-3</v>
      </c>
    </row>
    <row r="1013" spans="1:4" ht="15" x14ac:dyDescent="0.25">
      <c r="A1013" s="604" t="s">
        <v>983</v>
      </c>
      <c r="B1013" s="604" t="s">
        <v>1002</v>
      </c>
      <c r="C1013" s="605">
        <v>41919</v>
      </c>
      <c r="D1013" s="604">
        <v>87.84</v>
      </c>
    </row>
    <row r="1014" spans="1:4" ht="15" x14ac:dyDescent="0.25">
      <c r="A1014" s="604" t="s">
        <v>1039</v>
      </c>
      <c r="B1014" s="604" t="s">
        <v>1001</v>
      </c>
      <c r="C1014" s="605">
        <v>41919</v>
      </c>
      <c r="D1014" s="604">
        <v>2.2799999999999998</v>
      </c>
    </row>
    <row r="1015" spans="1:4" ht="15" x14ac:dyDescent="0.25">
      <c r="A1015" s="604" t="s">
        <v>1040</v>
      </c>
      <c r="B1015" s="604" t="s">
        <v>1002</v>
      </c>
      <c r="C1015" s="605">
        <v>41919</v>
      </c>
      <c r="D1015" s="604">
        <v>53.76</v>
      </c>
    </row>
    <row r="1016" spans="1:4" ht="15" x14ac:dyDescent="0.25">
      <c r="A1016" s="604" t="s">
        <v>989</v>
      </c>
      <c r="B1016" s="604" t="s">
        <v>1001</v>
      </c>
      <c r="C1016" s="605">
        <v>41919</v>
      </c>
      <c r="D1016" s="604">
        <v>1.3</v>
      </c>
    </row>
    <row r="1017" spans="1:4" ht="15" x14ac:dyDescent="0.25">
      <c r="A1017" s="604" t="s">
        <v>990</v>
      </c>
      <c r="B1017" s="604" t="s">
        <v>1002</v>
      </c>
      <c r="C1017" s="605">
        <v>41919</v>
      </c>
      <c r="D1017" s="604">
        <v>82.8</v>
      </c>
    </row>
    <row r="1018" spans="1:4" ht="15" x14ac:dyDescent="0.25">
      <c r="A1018" s="604" t="s">
        <v>71</v>
      </c>
      <c r="B1018" s="604" t="s">
        <v>346</v>
      </c>
      <c r="C1018" s="605">
        <v>41919</v>
      </c>
      <c r="D1018" s="604">
        <v>0</v>
      </c>
    </row>
    <row r="1019" spans="1:4" ht="15" x14ac:dyDescent="0.25">
      <c r="A1019" s="604" t="s">
        <v>72</v>
      </c>
      <c r="B1019" s="604" t="s">
        <v>349</v>
      </c>
      <c r="C1019" s="605">
        <v>41919</v>
      </c>
      <c r="D1019" s="604">
        <v>0</v>
      </c>
    </row>
    <row r="1020" spans="1:4" ht="15" x14ac:dyDescent="0.25">
      <c r="A1020" s="604" t="s">
        <v>750</v>
      </c>
      <c r="B1020" s="604" t="s">
        <v>751</v>
      </c>
      <c r="C1020" s="605">
        <v>41919</v>
      </c>
      <c r="D1020" s="604">
        <v>0.66700000000000004</v>
      </c>
    </row>
    <row r="1021" spans="1:4" ht="15" x14ac:dyDescent="0.25">
      <c r="A1021" s="604" t="s">
        <v>753</v>
      </c>
      <c r="B1021" s="604" t="s">
        <v>754</v>
      </c>
      <c r="C1021" s="605">
        <v>41919</v>
      </c>
      <c r="D1021" s="604">
        <v>0</v>
      </c>
    </row>
    <row r="1022" spans="1:4" ht="15" x14ac:dyDescent="0.25">
      <c r="A1022" s="604" t="s">
        <v>755</v>
      </c>
      <c r="B1022" s="604" t="s">
        <v>756</v>
      </c>
      <c r="C1022" s="605">
        <v>41919</v>
      </c>
      <c r="D1022" s="604">
        <v>9.9000000000000005E-2</v>
      </c>
    </row>
    <row r="1023" spans="1:4" ht="15" x14ac:dyDescent="0.25">
      <c r="A1023" s="604" t="s">
        <v>757</v>
      </c>
      <c r="B1023" s="604" t="s">
        <v>758</v>
      </c>
      <c r="C1023" s="605">
        <v>41919</v>
      </c>
      <c r="D1023" s="604">
        <v>0</v>
      </c>
    </row>
    <row r="1024" spans="1:4" ht="15" x14ac:dyDescent="0.25">
      <c r="A1024" s="604" t="s">
        <v>759</v>
      </c>
      <c r="B1024" s="604" t="s">
        <v>760</v>
      </c>
      <c r="C1024" s="605">
        <v>41919</v>
      </c>
      <c r="D1024" s="604">
        <v>0.35099999999999998</v>
      </c>
    </row>
    <row r="1025" spans="1:4" ht="15" x14ac:dyDescent="0.25">
      <c r="A1025" s="604" t="s">
        <v>762</v>
      </c>
      <c r="B1025" s="604" t="s">
        <v>763</v>
      </c>
      <c r="C1025" s="605">
        <v>41919</v>
      </c>
      <c r="D1025" s="604">
        <v>9.1999999999999998E-2</v>
      </c>
    </row>
    <row r="1026" spans="1:4" ht="15" x14ac:dyDescent="0.25">
      <c r="A1026" s="604" t="s">
        <v>764</v>
      </c>
      <c r="B1026" s="604" t="s">
        <v>765</v>
      </c>
      <c r="C1026" s="605">
        <v>41919</v>
      </c>
      <c r="D1026" s="604">
        <v>0.124</v>
      </c>
    </row>
    <row r="1027" spans="1:4" ht="15" x14ac:dyDescent="0.25">
      <c r="A1027" s="604" t="s">
        <v>766</v>
      </c>
      <c r="B1027" s="604" t="s">
        <v>767</v>
      </c>
      <c r="C1027" s="605">
        <v>41919</v>
      </c>
      <c r="D1027" s="604">
        <v>0</v>
      </c>
    </row>
    <row r="1028" spans="1:4" ht="15" x14ac:dyDescent="0.25">
      <c r="A1028" s="604" t="s">
        <v>877</v>
      </c>
      <c r="B1028" s="604" t="s">
        <v>1003</v>
      </c>
      <c r="C1028" s="605">
        <v>41919</v>
      </c>
      <c r="D1028" s="604">
        <v>0.95530000000000004</v>
      </c>
    </row>
    <row r="1029" spans="1:4" ht="15" x14ac:dyDescent="0.25">
      <c r="A1029" s="604" t="s">
        <v>878</v>
      </c>
      <c r="B1029" s="604" t="s">
        <v>1004</v>
      </c>
      <c r="C1029" s="605">
        <v>41919</v>
      </c>
      <c r="D1029" s="604">
        <v>861.00609999999995</v>
      </c>
    </row>
    <row r="1030" spans="1:4" ht="15" x14ac:dyDescent="0.25">
      <c r="A1030" s="604" t="s">
        <v>962</v>
      </c>
      <c r="B1030" s="604" t="s">
        <v>1005</v>
      </c>
      <c r="C1030" s="605">
        <v>41919</v>
      </c>
      <c r="D1030" s="604">
        <v>0.98299999999999998</v>
      </c>
    </row>
    <row r="1031" spans="1:4" ht="15" x14ac:dyDescent="0.25">
      <c r="A1031" s="604" t="s">
        <v>963</v>
      </c>
      <c r="B1031" s="604" t="s">
        <v>1006</v>
      </c>
      <c r="C1031" s="605">
        <v>41919</v>
      </c>
      <c r="D1031" s="604">
        <v>53.744</v>
      </c>
    </row>
    <row r="1032" spans="1:4" ht="15" x14ac:dyDescent="0.25">
      <c r="A1032" s="604" t="s">
        <v>82</v>
      </c>
      <c r="B1032" s="604" t="s">
        <v>350</v>
      </c>
      <c r="C1032" s="605">
        <v>41919</v>
      </c>
      <c r="D1032" s="604">
        <v>0</v>
      </c>
    </row>
    <row r="1033" spans="1:4" ht="15" x14ac:dyDescent="0.25">
      <c r="A1033" s="604" t="s">
        <v>81</v>
      </c>
      <c r="B1033" s="604" t="s">
        <v>352</v>
      </c>
      <c r="C1033" s="605">
        <v>41919</v>
      </c>
      <c r="D1033" s="604">
        <v>0</v>
      </c>
    </row>
    <row r="1034" spans="1:4" ht="15" x14ac:dyDescent="0.25">
      <c r="A1034" s="604" t="s">
        <v>1007</v>
      </c>
      <c r="B1034" s="604" t="s">
        <v>1001</v>
      </c>
      <c r="C1034" s="605">
        <v>41919</v>
      </c>
      <c r="D1034" s="604">
        <v>0.53700000000000003</v>
      </c>
    </row>
    <row r="1035" spans="1:4" ht="15" x14ac:dyDescent="0.25">
      <c r="A1035" s="604" t="s">
        <v>1008</v>
      </c>
      <c r="B1035" s="604" t="s">
        <v>1002</v>
      </c>
      <c r="C1035" s="605">
        <v>41919</v>
      </c>
      <c r="D1035" s="604">
        <v>82.992999999999995</v>
      </c>
    </row>
    <row r="1036" spans="1:4" ht="15" x14ac:dyDescent="0.25">
      <c r="A1036" s="604" t="s">
        <v>100</v>
      </c>
      <c r="B1036" s="604" t="s">
        <v>321</v>
      </c>
      <c r="C1036" s="605">
        <v>41919</v>
      </c>
      <c r="D1036" s="604">
        <v>0</v>
      </c>
    </row>
    <row r="1037" spans="1:4" ht="15" x14ac:dyDescent="0.25">
      <c r="A1037" s="604" t="s">
        <v>101</v>
      </c>
      <c r="B1037" s="604" t="s">
        <v>354</v>
      </c>
      <c r="C1037" s="605">
        <v>41919</v>
      </c>
      <c r="D1037" s="604">
        <v>83.374799999999993</v>
      </c>
    </row>
    <row r="1038" spans="1:4" ht="15" x14ac:dyDescent="0.25">
      <c r="A1038" s="604" t="s">
        <v>102</v>
      </c>
      <c r="B1038" s="604" t="s">
        <v>324</v>
      </c>
      <c r="C1038" s="605">
        <v>41919</v>
      </c>
      <c r="D1038" s="604">
        <v>4.6460999999999997</v>
      </c>
    </row>
    <row r="1039" spans="1:4" ht="15" x14ac:dyDescent="0.25">
      <c r="A1039" s="604" t="s">
        <v>103</v>
      </c>
      <c r="B1039" s="604" t="s">
        <v>325</v>
      </c>
      <c r="C1039" s="605">
        <v>41919</v>
      </c>
      <c r="D1039" s="604">
        <v>83.797600000000003</v>
      </c>
    </row>
    <row r="1040" spans="1:4" ht="15" x14ac:dyDescent="0.25">
      <c r="A1040" s="604" t="s">
        <v>104</v>
      </c>
      <c r="B1040" s="604" t="s">
        <v>326</v>
      </c>
      <c r="C1040" s="605">
        <v>41919</v>
      </c>
      <c r="D1040" s="604">
        <v>3.2963</v>
      </c>
    </row>
    <row r="1041" spans="1:4" ht="15" x14ac:dyDescent="0.25">
      <c r="A1041" s="604" t="s">
        <v>105</v>
      </c>
      <c r="B1041" s="604" t="s">
        <v>327</v>
      </c>
      <c r="C1041" s="605">
        <v>41919</v>
      </c>
      <c r="D1041" s="604">
        <v>63.247399999999999</v>
      </c>
    </row>
    <row r="1042" spans="1:4" ht="15" x14ac:dyDescent="0.25">
      <c r="A1042" s="604" t="s">
        <v>106</v>
      </c>
      <c r="B1042" s="604" t="s">
        <v>340</v>
      </c>
      <c r="C1042" s="605">
        <v>41919</v>
      </c>
      <c r="D1042" s="604">
        <v>3.8800000000000001E-2</v>
      </c>
    </row>
    <row r="1043" spans="1:4" ht="15" x14ac:dyDescent="0.25">
      <c r="A1043" s="604" t="s">
        <v>107</v>
      </c>
      <c r="B1043" s="604" t="s">
        <v>341</v>
      </c>
      <c r="C1043" s="605">
        <v>41919</v>
      </c>
      <c r="D1043" s="604">
        <v>0</v>
      </c>
    </row>
    <row r="1044" spans="1:4" ht="15" x14ac:dyDescent="0.25">
      <c r="A1044" s="604" t="s">
        <v>115</v>
      </c>
      <c r="B1044" s="604" t="s">
        <v>355</v>
      </c>
      <c r="C1044" s="605">
        <v>41919</v>
      </c>
      <c r="D1044" s="604">
        <v>3.3115000000000001</v>
      </c>
    </row>
    <row r="1045" spans="1:4" ht="15" x14ac:dyDescent="0.25">
      <c r="A1045" s="604" t="s">
        <v>116</v>
      </c>
      <c r="B1045" s="604" t="s">
        <v>356</v>
      </c>
      <c r="C1045" s="605">
        <v>41919</v>
      </c>
      <c r="D1045" s="604">
        <v>54.067</v>
      </c>
    </row>
    <row r="1046" spans="1:4" ht="15" x14ac:dyDescent="0.25">
      <c r="A1046" s="604" t="s">
        <v>117</v>
      </c>
      <c r="B1046" s="604" t="s">
        <v>357</v>
      </c>
      <c r="C1046" s="605">
        <v>41919</v>
      </c>
      <c r="D1046" s="604">
        <v>2.1000000000000001E-2</v>
      </c>
    </row>
    <row r="1047" spans="1:4" ht="15" x14ac:dyDescent="0.25">
      <c r="A1047" s="604" t="s">
        <v>118</v>
      </c>
      <c r="B1047" s="604" t="s">
        <v>358</v>
      </c>
      <c r="C1047" s="605">
        <v>41919</v>
      </c>
      <c r="D1047" s="604">
        <v>0</v>
      </c>
    </row>
    <row r="1048" spans="1:4" ht="15" x14ac:dyDescent="0.25">
      <c r="A1048" s="604" t="s">
        <v>735</v>
      </c>
      <c r="B1048" s="604" t="s">
        <v>736</v>
      </c>
      <c r="C1048" s="605">
        <v>41919</v>
      </c>
      <c r="D1048" s="604">
        <v>1.8680000000000001</v>
      </c>
    </row>
    <row r="1049" spans="1:4" ht="15" x14ac:dyDescent="0.25">
      <c r="A1049" s="604" t="s">
        <v>737</v>
      </c>
      <c r="B1049" s="604" t="s">
        <v>738</v>
      </c>
      <c r="C1049" s="605">
        <v>41919</v>
      </c>
      <c r="D1049" s="604">
        <v>0</v>
      </c>
    </row>
    <row r="1050" spans="1:4" ht="15" x14ac:dyDescent="0.25">
      <c r="A1050" s="604" t="s">
        <v>863</v>
      </c>
      <c r="B1050" s="604" t="s">
        <v>1009</v>
      </c>
      <c r="C1050" s="605">
        <v>41919</v>
      </c>
      <c r="D1050" s="604">
        <v>0</v>
      </c>
    </row>
    <row r="1051" spans="1:4" ht="15" x14ac:dyDescent="0.25">
      <c r="A1051" s="604" t="s">
        <v>864</v>
      </c>
      <c r="B1051" s="604" t="s">
        <v>1010</v>
      </c>
      <c r="C1051" s="605">
        <v>41919</v>
      </c>
      <c r="D1051" s="604">
        <v>0</v>
      </c>
    </row>
    <row r="1052" spans="1:4" ht="15" x14ac:dyDescent="0.25">
      <c r="A1052" s="604" t="s">
        <v>865</v>
      </c>
      <c r="B1052" s="604" t="s">
        <v>1011</v>
      </c>
      <c r="C1052" s="605">
        <v>41919</v>
      </c>
      <c r="D1052" s="604">
        <v>0</v>
      </c>
    </row>
    <row r="1053" spans="1:4" ht="15" x14ac:dyDescent="0.25">
      <c r="A1053" s="604" t="s">
        <v>866</v>
      </c>
      <c r="B1053" s="604" t="s">
        <v>1012</v>
      </c>
      <c r="C1053" s="605">
        <v>41919</v>
      </c>
      <c r="D1053" s="604">
        <v>0</v>
      </c>
    </row>
    <row r="1054" spans="1:4" ht="15" x14ac:dyDescent="0.25">
      <c r="A1054" s="604" t="s">
        <v>99</v>
      </c>
      <c r="B1054" s="604" t="s">
        <v>359</v>
      </c>
      <c r="C1054" s="605">
        <v>41919</v>
      </c>
      <c r="D1054" s="604">
        <v>2.1488</v>
      </c>
    </row>
    <row r="1055" spans="1:4" ht="15" x14ac:dyDescent="0.25">
      <c r="A1055" s="604" t="s">
        <v>958</v>
      </c>
      <c r="B1055" s="604" t="s">
        <v>1001</v>
      </c>
      <c r="C1055" s="605">
        <v>41919</v>
      </c>
      <c r="D1055" s="604">
        <v>0.1</v>
      </c>
    </row>
    <row r="1056" spans="1:4" ht="15" x14ac:dyDescent="0.25">
      <c r="A1056" s="604" t="s">
        <v>959</v>
      </c>
      <c r="B1056" s="604" t="s">
        <v>1002</v>
      </c>
      <c r="C1056" s="605">
        <v>41919</v>
      </c>
      <c r="D1056" s="604">
        <v>158.86000000000001</v>
      </c>
    </row>
    <row r="1057" spans="1:4" ht="15" x14ac:dyDescent="0.25">
      <c r="A1057" s="604" t="s">
        <v>144</v>
      </c>
      <c r="B1057" s="604" t="s">
        <v>361</v>
      </c>
      <c r="C1057" s="605">
        <v>41919</v>
      </c>
      <c r="D1057" s="604">
        <v>1.0691999999999999</v>
      </c>
    </row>
    <row r="1058" spans="1:4" ht="15" x14ac:dyDescent="0.25">
      <c r="A1058" s="604" t="s">
        <v>145</v>
      </c>
      <c r="B1058" s="604" t="s">
        <v>363</v>
      </c>
      <c r="C1058" s="605">
        <v>41919</v>
      </c>
      <c r="D1058" s="604">
        <v>1.4688000000000001</v>
      </c>
    </row>
    <row r="1059" spans="1:4" ht="15" x14ac:dyDescent="0.25">
      <c r="A1059" s="604" t="s">
        <v>161</v>
      </c>
      <c r="B1059" s="604" t="s">
        <v>364</v>
      </c>
      <c r="C1059" s="605">
        <v>41919</v>
      </c>
      <c r="D1059" s="604">
        <v>0.312</v>
      </c>
    </row>
    <row r="1060" spans="1:4" ht="15" x14ac:dyDescent="0.25">
      <c r="A1060" s="604" t="s">
        <v>162</v>
      </c>
      <c r="B1060" s="604" t="s">
        <v>365</v>
      </c>
      <c r="C1060" s="605">
        <v>41919</v>
      </c>
      <c r="D1060" s="604">
        <v>2.641</v>
      </c>
    </row>
    <row r="1061" spans="1:4" ht="15" x14ac:dyDescent="0.25">
      <c r="A1061" s="604" t="s">
        <v>293</v>
      </c>
      <c r="B1061" s="604" t="s">
        <v>366</v>
      </c>
      <c r="C1061" s="605">
        <v>41919</v>
      </c>
      <c r="D1061" s="604">
        <v>1.5920000000000001</v>
      </c>
    </row>
    <row r="1062" spans="1:4" ht="15" x14ac:dyDescent="0.25">
      <c r="A1062" s="604" t="s">
        <v>294</v>
      </c>
      <c r="B1062" s="604" t="s">
        <v>368</v>
      </c>
      <c r="C1062" s="605">
        <v>41919</v>
      </c>
      <c r="D1062" s="604">
        <v>46.503</v>
      </c>
    </row>
    <row r="1063" spans="1:4" ht="15" x14ac:dyDescent="0.25">
      <c r="A1063" s="604" t="s">
        <v>167</v>
      </c>
      <c r="B1063" s="604" t="s">
        <v>369</v>
      </c>
      <c r="C1063" s="605">
        <v>41919</v>
      </c>
      <c r="D1063" s="604">
        <v>0.19700000000000001</v>
      </c>
    </row>
    <row r="1064" spans="1:4" ht="15" x14ac:dyDescent="0.25">
      <c r="A1064" s="604" t="s">
        <v>168</v>
      </c>
      <c r="B1064" s="604" t="s">
        <v>371</v>
      </c>
      <c r="C1064" s="605">
        <v>41919</v>
      </c>
      <c r="D1064" s="604">
        <v>194.2406</v>
      </c>
    </row>
    <row r="1065" spans="1:4" ht="15" x14ac:dyDescent="0.25">
      <c r="A1065" s="604" t="s">
        <v>869</v>
      </c>
      <c r="B1065" s="604" t="s">
        <v>997</v>
      </c>
      <c r="C1065" s="605">
        <v>41919</v>
      </c>
      <c r="D1065" s="604">
        <v>9.5169999999999995</v>
      </c>
    </row>
    <row r="1066" spans="1:4" ht="15" x14ac:dyDescent="0.25">
      <c r="A1066" s="604" t="s">
        <v>870</v>
      </c>
      <c r="B1066" s="604" t="s">
        <v>998</v>
      </c>
      <c r="C1066" s="605">
        <v>41919</v>
      </c>
      <c r="D1066" s="604">
        <v>0.14299999999999999</v>
      </c>
    </row>
    <row r="1067" spans="1:4" ht="15" x14ac:dyDescent="0.25">
      <c r="A1067" s="604" t="s">
        <v>146</v>
      </c>
      <c r="B1067" s="604" t="s">
        <v>372</v>
      </c>
      <c r="C1067" s="605">
        <v>41919</v>
      </c>
      <c r="D1067" s="604">
        <v>0.66600000000000004</v>
      </c>
    </row>
    <row r="1068" spans="1:4" ht="15" x14ac:dyDescent="0.25">
      <c r="A1068" s="604" t="s">
        <v>147</v>
      </c>
      <c r="B1068" s="604" t="s">
        <v>374</v>
      </c>
      <c r="C1068" s="605">
        <v>41919</v>
      </c>
      <c r="D1068" s="604">
        <v>0</v>
      </c>
    </row>
    <row r="1069" spans="1:4" ht="15" x14ac:dyDescent="0.25">
      <c r="A1069" s="604" t="s">
        <v>127</v>
      </c>
      <c r="B1069" s="604" t="s">
        <v>375</v>
      </c>
      <c r="C1069" s="605">
        <v>41919</v>
      </c>
      <c r="D1069" s="604">
        <v>0.15379999999999999</v>
      </c>
    </row>
    <row r="1070" spans="1:4" ht="15" x14ac:dyDescent="0.25">
      <c r="A1070" s="604" t="s">
        <v>126</v>
      </c>
      <c r="B1070" s="604" t="s">
        <v>377</v>
      </c>
      <c r="C1070" s="605">
        <v>41919</v>
      </c>
      <c r="D1070" s="604">
        <v>38.348199999999999</v>
      </c>
    </row>
    <row r="1071" spans="1:4" ht="15" x14ac:dyDescent="0.25">
      <c r="A1071" s="604" t="s">
        <v>206</v>
      </c>
      <c r="B1071" s="604" t="s">
        <v>378</v>
      </c>
      <c r="C1071" s="605">
        <v>41919</v>
      </c>
      <c r="D1071" s="604">
        <v>0.18640000000000001</v>
      </c>
    </row>
    <row r="1072" spans="1:4" ht="15" x14ac:dyDescent="0.25">
      <c r="A1072" s="604" t="s">
        <v>207</v>
      </c>
      <c r="B1072" s="604" t="s">
        <v>379</v>
      </c>
      <c r="C1072" s="605">
        <v>41919</v>
      </c>
      <c r="D1072" s="604">
        <v>23.525200000000002</v>
      </c>
    </row>
    <row r="1073" spans="1:4" ht="15" x14ac:dyDescent="0.25">
      <c r="A1073" s="604" t="s">
        <v>768</v>
      </c>
      <c r="B1073" s="604" t="s">
        <v>769</v>
      </c>
      <c r="C1073" s="605">
        <v>41919</v>
      </c>
      <c r="D1073" s="604">
        <v>8.7430000000000003</v>
      </c>
    </row>
    <row r="1074" spans="1:4" ht="15" x14ac:dyDescent="0.25">
      <c r="A1074" s="604" t="s">
        <v>771</v>
      </c>
      <c r="B1074" s="604" t="s">
        <v>772</v>
      </c>
      <c r="C1074" s="605">
        <v>41919</v>
      </c>
      <c r="D1074" s="604">
        <v>0.29499999999999998</v>
      </c>
    </row>
    <row r="1075" spans="1:4" ht="15" x14ac:dyDescent="0.25">
      <c r="A1075" s="604" t="s">
        <v>163</v>
      </c>
      <c r="B1075" s="604" t="s">
        <v>380</v>
      </c>
      <c r="C1075" s="605">
        <v>41919</v>
      </c>
      <c r="D1075" s="604">
        <v>0</v>
      </c>
    </row>
    <row r="1076" spans="1:4" ht="15" x14ac:dyDescent="0.25">
      <c r="A1076" s="604" t="s">
        <v>164</v>
      </c>
      <c r="B1076" s="604" t="s">
        <v>382</v>
      </c>
      <c r="C1076" s="605">
        <v>41919</v>
      </c>
      <c r="D1076" s="604">
        <v>208.08600000000001</v>
      </c>
    </row>
    <row r="1077" spans="1:4" ht="15" x14ac:dyDescent="0.25">
      <c r="A1077" s="604" t="s">
        <v>295</v>
      </c>
      <c r="B1077" s="604" t="s">
        <v>383</v>
      </c>
      <c r="C1077" s="605">
        <v>41919</v>
      </c>
      <c r="D1077" s="604">
        <v>1.7609999999999999</v>
      </c>
    </row>
    <row r="1078" spans="1:4" ht="15" x14ac:dyDescent="0.25">
      <c r="A1078" s="604" t="s">
        <v>296</v>
      </c>
      <c r="B1078" s="604" t="s">
        <v>385</v>
      </c>
      <c r="C1078" s="605">
        <v>41919</v>
      </c>
      <c r="D1078" s="604">
        <v>205.48</v>
      </c>
    </row>
    <row r="1079" spans="1:4" ht="15" x14ac:dyDescent="0.25">
      <c r="A1079" s="604" t="s">
        <v>413</v>
      </c>
      <c r="B1079" s="604" t="s">
        <v>414</v>
      </c>
      <c r="C1079" s="605">
        <v>41919</v>
      </c>
      <c r="D1079" s="604">
        <v>0.77900000000000003</v>
      </c>
    </row>
    <row r="1080" spans="1:4" ht="15" x14ac:dyDescent="0.25">
      <c r="A1080" s="604" t="s">
        <v>416</v>
      </c>
      <c r="B1080" s="604" t="s">
        <v>417</v>
      </c>
      <c r="C1080" s="605">
        <v>41919</v>
      </c>
      <c r="D1080" s="604">
        <v>46.694000000000003</v>
      </c>
    </row>
    <row r="1081" spans="1:4" ht="15" x14ac:dyDescent="0.25">
      <c r="A1081" s="604" t="s">
        <v>222</v>
      </c>
      <c r="B1081" s="604" t="s">
        <v>386</v>
      </c>
      <c r="C1081" s="605">
        <v>41919</v>
      </c>
      <c r="D1081" s="604">
        <v>0.39700000000000002</v>
      </c>
    </row>
    <row r="1082" spans="1:4" ht="15" x14ac:dyDescent="0.25">
      <c r="A1082" s="604" t="s">
        <v>223</v>
      </c>
      <c r="B1082" s="604" t="s">
        <v>388</v>
      </c>
      <c r="C1082" s="605">
        <v>41919</v>
      </c>
      <c r="D1082" s="604">
        <v>0</v>
      </c>
    </row>
    <row r="1083" spans="1:4" ht="15" x14ac:dyDescent="0.25">
      <c r="A1083" s="604" t="s">
        <v>1013</v>
      </c>
      <c r="B1083" s="604" t="s">
        <v>997</v>
      </c>
      <c r="C1083" s="605">
        <v>41919</v>
      </c>
      <c r="D1083" s="604">
        <v>4.0000000000000001E-3</v>
      </c>
    </row>
    <row r="1084" spans="1:4" ht="15" x14ac:dyDescent="0.25">
      <c r="A1084" s="604" t="s">
        <v>1014</v>
      </c>
      <c r="B1084" s="604" t="s">
        <v>998</v>
      </c>
      <c r="C1084" s="605">
        <v>41919</v>
      </c>
      <c r="D1084" s="604">
        <v>18.611000000000001</v>
      </c>
    </row>
    <row r="1085" spans="1:4" ht="15" x14ac:dyDescent="0.25">
      <c r="A1085" s="604" t="s">
        <v>1015</v>
      </c>
      <c r="B1085" s="604" t="s">
        <v>997</v>
      </c>
      <c r="C1085" s="605">
        <v>41919</v>
      </c>
      <c r="D1085" s="604">
        <v>0.35199999999999998</v>
      </c>
    </row>
    <row r="1086" spans="1:4" ht="15" x14ac:dyDescent="0.25">
      <c r="A1086" s="604" t="s">
        <v>1016</v>
      </c>
      <c r="B1086" s="604" t="s">
        <v>998</v>
      </c>
      <c r="C1086" s="605">
        <v>41919</v>
      </c>
      <c r="D1086" s="604">
        <v>16.257999999999999</v>
      </c>
    </row>
    <row r="1087" spans="1:4" ht="15" x14ac:dyDescent="0.25">
      <c r="A1087" s="604" t="s">
        <v>176</v>
      </c>
      <c r="B1087" s="604" t="s">
        <v>389</v>
      </c>
      <c r="C1087" s="605">
        <v>41919</v>
      </c>
      <c r="D1087" s="604">
        <v>5.31</v>
      </c>
    </row>
    <row r="1088" spans="1:4" ht="15" x14ac:dyDescent="0.25">
      <c r="A1088" s="604" t="s">
        <v>177</v>
      </c>
      <c r="B1088" s="604" t="s">
        <v>391</v>
      </c>
      <c r="C1088" s="605">
        <v>41919</v>
      </c>
      <c r="D1088" s="604">
        <v>36.143000000000001</v>
      </c>
    </row>
    <row r="1089" spans="1:4" ht="15" x14ac:dyDescent="0.25">
      <c r="A1089" s="604" t="s">
        <v>710</v>
      </c>
      <c r="B1089" s="604" t="s">
        <v>711</v>
      </c>
      <c r="C1089" s="605">
        <v>41919</v>
      </c>
      <c r="D1089" s="604">
        <v>3.6139999999999999</v>
      </c>
    </row>
    <row r="1090" spans="1:4" ht="15" x14ac:dyDescent="0.25">
      <c r="A1090" s="604" t="s">
        <v>713</v>
      </c>
      <c r="B1090" s="604" t="s">
        <v>714</v>
      </c>
      <c r="C1090" s="605">
        <v>41919</v>
      </c>
      <c r="D1090" s="604">
        <v>62.2</v>
      </c>
    </row>
    <row r="1091" spans="1:4" ht="15" x14ac:dyDescent="0.25">
      <c r="A1091" s="604" t="s">
        <v>152</v>
      </c>
      <c r="B1091" s="604" t="s">
        <v>374</v>
      </c>
      <c r="C1091" s="605">
        <v>41919</v>
      </c>
      <c r="D1091" s="604">
        <v>0</v>
      </c>
    </row>
    <row r="1092" spans="1:4" ht="15" x14ac:dyDescent="0.25">
      <c r="A1092" s="604" t="s">
        <v>991</v>
      </c>
      <c r="B1092" s="604" t="s">
        <v>997</v>
      </c>
      <c r="C1092" s="605">
        <v>41919</v>
      </c>
      <c r="D1092" s="604">
        <v>1.7999999999999999E-2</v>
      </c>
    </row>
    <row r="1093" spans="1:4" ht="15" x14ac:dyDescent="0.25">
      <c r="A1093" s="604" t="s">
        <v>992</v>
      </c>
      <c r="B1093" s="604" t="s">
        <v>998</v>
      </c>
      <c r="C1093" s="605">
        <v>41919</v>
      </c>
      <c r="D1093" s="604">
        <v>36.957999999999998</v>
      </c>
    </row>
    <row r="1094" spans="1:4" ht="15" x14ac:dyDescent="0.25">
      <c r="A1094" s="604" t="s">
        <v>149</v>
      </c>
      <c r="B1094" s="604" t="s">
        <v>393</v>
      </c>
      <c r="C1094" s="605">
        <v>41919</v>
      </c>
      <c r="D1094" s="604">
        <v>5.8029999999999999</v>
      </c>
    </row>
    <row r="1095" spans="1:4" ht="15" x14ac:dyDescent="0.25">
      <c r="A1095" s="604" t="s">
        <v>150</v>
      </c>
      <c r="B1095" s="604" t="s">
        <v>395</v>
      </c>
      <c r="C1095" s="605">
        <v>41919</v>
      </c>
      <c r="D1095" s="604">
        <v>0</v>
      </c>
    </row>
    <row r="1096" spans="1:4" ht="15" x14ac:dyDescent="0.25">
      <c r="A1096" s="604" t="s">
        <v>974</v>
      </c>
      <c r="B1096" s="604" t="s">
        <v>1001</v>
      </c>
      <c r="C1096" s="605">
        <v>41919</v>
      </c>
      <c r="D1096" s="604">
        <v>0</v>
      </c>
    </row>
    <row r="1097" spans="1:4" ht="15" x14ac:dyDescent="0.25">
      <c r="A1097" s="604" t="s">
        <v>975</v>
      </c>
      <c r="B1097" s="604" t="s">
        <v>1002</v>
      </c>
      <c r="C1097" s="605">
        <v>41919</v>
      </c>
      <c r="D1097" s="604">
        <v>5.1589999999999998</v>
      </c>
    </row>
    <row r="1098" spans="1:4" ht="15" x14ac:dyDescent="0.25">
      <c r="A1098" s="604" t="s">
        <v>151</v>
      </c>
      <c r="B1098" s="604" t="s">
        <v>374</v>
      </c>
      <c r="C1098" s="605">
        <v>41919</v>
      </c>
      <c r="D1098" s="604">
        <v>3.2240000000000002</v>
      </c>
    </row>
    <row r="1099" spans="1:4" ht="15" x14ac:dyDescent="0.25">
      <c r="A1099" s="604" t="s">
        <v>96</v>
      </c>
      <c r="B1099" s="604" t="s">
        <v>314</v>
      </c>
      <c r="C1099" s="605">
        <v>41919</v>
      </c>
      <c r="D1099" s="604">
        <v>0</v>
      </c>
    </row>
    <row r="1100" spans="1:4" ht="15" x14ac:dyDescent="0.25">
      <c r="A1100" s="604" t="s">
        <v>95</v>
      </c>
      <c r="B1100" s="604" t="s">
        <v>316</v>
      </c>
      <c r="C1100" s="605">
        <v>41919</v>
      </c>
      <c r="D1100" s="604">
        <v>5.5035999999999996</v>
      </c>
    </row>
    <row r="1101" spans="1:4" ht="15" x14ac:dyDescent="0.25">
      <c r="A1101" s="604" t="s">
        <v>97</v>
      </c>
      <c r="B1101" s="604" t="s">
        <v>398</v>
      </c>
      <c r="C1101" s="605">
        <v>41919</v>
      </c>
      <c r="D1101" s="604">
        <v>0</v>
      </c>
    </row>
    <row r="1102" spans="1:4" ht="15" x14ac:dyDescent="0.25">
      <c r="A1102" s="604" t="s">
        <v>98</v>
      </c>
      <c r="B1102" s="604" t="s">
        <v>399</v>
      </c>
      <c r="C1102" s="605">
        <v>41919</v>
      </c>
      <c r="D1102" s="604">
        <v>0</v>
      </c>
    </row>
    <row r="1103" spans="1:4" ht="15" x14ac:dyDescent="0.25">
      <c r="A1103" s="604" t="s">
        <v>93</v>
      </c>
      <c r="B1103" s="604" t="s">
        <v>435</v>
      </c>
      <c r="C1103" s="605">
        <v>41920</v>
      </c>
      <c r="D1103" s="604">
        <v>0</v>
      </c>
    </row>
    <row r="1104" spans="1:4" ht="15" x14ac:dyDescent="0.25">
      <c r="A1104" s="604" t="s">
        <v>94</v>
      </c>
      <c r="B1104" s="604" t="s">
        <v>436</v>
      </c>
      <c r="C1104" s="605">
        <v>41920</v>
      </c>
      <c r="D1104" s="604">
        <v>1639.836</v>
      </c>
    </row>
    <row r="1105" spans="1:4" ht="15" x14ac:dyDescent="0.25">
      <c r="A1105" s="604" t="s">
        <v>113</v>
      </c>
      <c r="B1105" s="604" t="s">
        <v>437</v>
      </c>
      <c r="C1105" s="605">
        <v>41920</v>
      </c>
      <c r="D1105" s="604">
        <v>0</v>
      </c>
    </row>
    <row r="1106" spans="1:4" ht="15" x14ac:dyDescent="0.25">
      <c r="A1106" s="604" t="s">
        <v>114</v>
      </c>
      <c r="B1106" s="604" t="s">
        <v>438</v>
      </c>
      <c r="C1106" s="605">
        <v>41920</v>
      </c>
      <c r="D1106" s="604">
        <v>1692.7209</v>
      </c>
    </row>
    <row r="1107" spans="1:4" ht="15" x14ac:dyDescent="0.25">
      <c r="A1107" s="604" t="s">
        <v>123</v>
      </c>
      <c r="B1107" s="604" t="s">
        <v>439</v>
      </c>
      <c r="C1107" s="605">
        <v>41920</v>
      </c>
      <c r="D1107" s="604">
        <v>0</v>
      </c>
    </row>
    <row r="1108" spans="1:4" ht="15" x14ac:dyDescent="0.25">
      <c r="A1108" s="604" t="s">
        <v>124</v>
      </c>
      <c r="B1108" s="604" t="s">
        <v>440</v>
      </c>
      <c r="C1108" s="605">
        <v>41920</v>
      </c>
      <c r="D1108" s="604">
        <v>10765.1461</v>
      </c>
    </row>
    <row r="1109" spans="1:4" ht="15" x14ac:dyDescent="0.25">
      <c r="A1109" s="604" t="s">
        <v>91</v>
      </c>
      <c r="B1109" s="604" t="s">
        <v>441</v>
      </c>
      <c r="C1109" s="605">
        <v>41920</v>
      </c>
      <c r="D1109" s="604">
        <v>0</v>
      </c>
    </row>
    <row r="1110" spans="1:4" ht="15" x14ac:dyDescent="0.25">
      <c r="A1110" s="604" t="s">
        <v>92</v>
      </c>
      <c r="B1110" s="604" t="s">
        <v>442</v>
      </c>
      <c r="C1110" s="605">
        <v>41920</v>
      </c>
      <c r="D1110" s="604">
        <v>14498.375</v>
      </c>
    </row>
    <row r="1111" spans="1:4" ht="15" x14ac:dyDescent="0.25">
      <c r="A1111" s="604" t="s">
        <v>121</v>
      </c>
      <c r="B1111" s="604" t="s">
        <v>443</v>
      </c>
      <c r="C1111" s="605">
        <v>41920</v>
      </c>
      <c r="D1111" s="604">
        <v>13453.2446</v>
      </c>
    </row>
    <row r="1112" spans="1:4" ht="15" x14ac:dyDescent="0.25">
      <c r="A1112" s="604" t="s">
        <v>122</v>
      </c>
      <c r="B1112" s="604" t="s">
        <v>444</v>
      </c>
      <c r="C1112" s="605">
        <v>41920</v>
      </c>
      <c r="D1112" s="604">
        <v>0</v>
      </c>
    </row>
    <row r="1113" spans="1:4" ht="15" x14ac:dyDescent="0.25">
      <c r="A1113" s="604" t="s">
        <v>51</v>
      </c>
      <c r="B1113" s="604" t="s">
        <v>302</v>
      </c>
      <c r="C1113" s="605">
        <v>41920</v>
      </c>
      <c r="D1113" s="604">
        <v>0</v>
      </c>
    </row>
    <row r="1114" spans="1:4" ht="15" x14ac:dyDescent="0.25">
      <c r="A1114" s="604" t="s">
        <v>52</v>
      </c>
      <c r="B1114" s="604" t="s">
        <v>304</v>
      </c>
      <c r="C1114" s="605">
        <v>41920</v>
      </c>
      <c r="D1114" s="604">
        <v>2621.1374999999998</v>
      </c>
    </row>
    <row r="1115" spans="1:4" ht="15" x14ac:dyDescent="0.25">
      <c r="A1115" s="604" t="s">
        <v>53</v>
      </c>
      <c r="B1115" s="604" t="s">
        <v>305</v>
      </c>
      <c r="C1115" s="605">
        <v>41920</v>
      </c>
      <c r="D1115" s="604">
        <v>0</v>
      </c>
    </row>
    <row r="1116" spans="1:4" ht="15" x14ac:dyDescent="0.25">
      <c r="A1116" s="604" t="s">
        <v>54</v>
      </c>
      <c r="B1116" s="604" t="s">
        <v>306</v>
      </c>
      <c r="C1116" s="605">
        <v>41920</v>
      </c>
      <c r="D1116" s="604">
        <v>2620.0124999999998</v>
      </c>
    </row>
    <row r="1117" spans="1:4" ht="15" x14ac:dyDescent="0.25">
      <c r="A1117" s="604" t="s">
        <v>55</v>
      </c>
      <c r="B1117" s="604" t="s">
        <v>307</v>
      </c>
      <c r="C1117" s="605">
        <v>41920</v>
      </c>
      <c r="D1117" s="604">
        <v>0</v>
      </c>
    </row>
    <row r="1118" spans="1:4" ht="15" x14ac:dyDescent="0.25">
      <c r="A1118" s="604" t="s">
        <v>56</v>
      </c>
      <c r="B1118" s="604" t="s">
        <v>308</v>
      </c>
      <c r="C1118" s="605">
        <v>41920</v>
      </c>
      <c r="D1118" s="604">
        <v>2637.0558000000001</v>
      </c>
    </row>
    <row r="1119" spans="1:4" ht="15" x14ac:dyDescent="0.25">
      <c r="A1119" s="604" t="s">
        <v>89</v>
      </c>
      <c r="B1119" s="604" t="s">
        <v>309</v>
      </c>
      <c r="C1119" s="605">
        <v>41920</v>
      </c>
      <c r="D1119" s="604">
        <v>0</v>
      </c>
    </row>
    <row r="1120" spans="1:4" ht="15" x14ac:dyDescent="0.25">
      <c r="A1120" s="604" t="s">
        <v>90</v>
      </c>
      <c r="B1120" s="604" t="s">
        <v>311</v>
      </c>
      <c r="C1120" s="605">
        <v>41920</v>
      </c>
      <c r="D1120" s="604">
        <v>1770.7528</v>
      </c>
    </row>
    <row r="1121" spans="1:4" ht="15" x14ac:dyDescent="0.25">
      <c r="A1121" s="604" t="s">
        <v>87</v>
      </c>
      <c r="B1121" s="604" t="s">
        <v>298</v>
      </c>
      <c r="C1121" s="605">
        <v>41920</v>
      </c>
      <c r="D1121" s="604">
        <v>0</v>
      </c>
    </row>
    <row r="1122" spans="1:4" ht="15" x14ac:dyDescent="0.25">
      <c r="A1122" s="604" t="s">
        <v>88</v>
      </c>
      <c r="B1122" s="604" t="s">
        <v>301</v>
      </c>
      <c r="C1122" s="605">
        <v>41920</v>
      </c>
      <c r="D1122" s="604">
        <v>1725.2267999999999</v>
      </c>
    </row>
    <row r="1123" spans="1:4" ht="15" x14ac:dyDescent="0.25">
      <c r="A1123" s="604" t="s">
        <v>85</v>
      </c>
      <c r="B1123" s="604" t="s">
        <v>312</v>
      </c>
      <c r="C1123" s="605">
        <v>41920</v>
      </c>
      <c r="D1123" s="604">
        <v>11574.5</v>
      </c>
    </row>
    <row r="1124" spans="1:4" ht="15" x14ac:dyDescent="0.25">
      <c r="A1124" s="604" t="s">
        <v>86</v>
      </c>
      <c r="B1124" s="604" t="s">
        <v>313</v>
      </c>
      <c r="C1124" s="605">
        <v>41920</v>
      </c>
      <c r="D1124" s="604">
        <v>0</v>
      </c>
    </row>
    <row r="1125" spans="1:4" ht="15" x14ac:dyDescent="0.25">
      <c r="A1125" s="604" t="s">
        <v>83</v>
      </c>
      <c r="B1125" s="604" t="s">
        <v>312</v>
      </c>
      <c r="C1125" s="605">
        <v>41920</v>
      </c>
      <c r="D1125" s="604">
        <v>0</v>
      </c>
    </row>
    <row r="1126" spans="1:4" ht="15" x14ac:dyDescent="0.25">
      <c r="A1126" s="604" t="s">
        <v>84</v>
      </c>
      <c r="B1126" s="604" t="s">
        <v>313</v>
      </c>
      <c r="C1126" s="605">
        <v>41920</v>
      </c>
      <c r="D1126" s="604">
        <v>12340.875</v>
      </c>
    </row>
    <row r="1127" spans="1:4" ht="15" x14ac:dyDescent="0.25">
      <c r="A1127" s="604" t="s">
        <v>73</v>
      </c>
      <c r="B1127" s="604" t="s">
        <v>314</v>
      </c>
      <c r="C1127" s="605">
        <v>41920</v>
      </c>
      <c r="D1127" s="604">
        <v>4.5449999999999999</v>
      </c>
    </row>
    <row r="1128" spans="1:4" ht="15" x14ac:dyDescent="0.25">
      <c r="A1128" s="604" t="s">
        <v>74</v>
      </c>
      <c r="B1128" s="604" t="s">
        <v>316</v>
      </c>
      <c r="C1128" s="605">
        <v>41920</v>
      </c>
      <c r="D1128" s="604">
        <v>356.77499999999998</v>
      </c>
    </row>
    <row r="1129" spans="1:4" ht="15" x14ac:dyDescent="0.25">
      <c r="A1129" s="604" t="s">
        <v>75</v>
      </c>
      <c r="B1129" s="604" t="s">
        <v>317</v>
      </c>
      <c r="C1129" s="605">
        <v>41920</v>
      </c>
      <c r="D1129" s="604">
        <v>0</v>
      </c>
    </row>
    <row r="1130" spans="1:4" ht="15" x14ac:dyDescent="0.25">
      <c r="A1130" s="604" t="s">
        <v>76</v>
      </c>
      <c r="B1130" s="604" t="s">
        <v>318</v>
      </c>
      <c r="C1130" s="605">
        <v>41920</v>
      </c>
      <c r="D1130" s="604">
        <v>3867.125</v>
      </c>
    </row>
    <row r="1131" spans="1:4" ht="15" x14ac:dyDescent="0.25">
      <c r="A1131" s="604" t="s">
        <v>77</v>
      </c>
      <c r="B1131" s="604" t="s">
        <v>317</v>
      </c>
      <c r="C1131" s="605">
        <v>41920</v>
      </c>
      <c r="D1131" s="604">
        <v>0</v>
      </c>
    </row>
    <row r="1132" spans="1:4" ht="15" x14ac:dyDescent="0.25">
      <c r="A1132" s="604" t="s">
        <v>78</v>
      </c>
      <c r="B1132" s="604" t="s">
        <v>318</v>
      </c>
      <c r="C1132" s="605">
        <v>41920</v>
      </c>
      <c r="D1132" s="604">
        <v>3689.6875</v>
      </c>
    </row>
    <row r="1133" spans="1:4" ht="15" x14ac:dyDescent="0.25">
      <c r="A1133" s="604" t="s">
        <v>79</v>
      </c>
      <c r="B1133" s="604" t="s">
        <v>314</v>
      </c>
      <c r="C1133" s="605">
        <v>41920</v>
      </c>
      <c r="D1133" s="604">
        <v>0</v>
      </c>
    </row>
    <row r="1134" spans="1:4" ht="15" x14ac:dyDescent="0.25">
      <c r="A1134" s="604" t="s">
        <v>80</v>
      </c>
      <c r="B1134" s="604" t="s">
        <v>316</v>
      </c>
      <c r="C1134" s="605">
        <v>41920</v>
      </c>
      <c r="D1134" s="604">
        <v>1108.4849999999999</v>
      </c>
    </row>
    <row r="1135" spans="1:4" ht="15" x14ac:dyDescent="0.25">
      <c r="A1135" s="604" t="s">
        <v>867</v>
      </c>
      <c r="B1135" s="604" t="s">
        <v>997</v>
      </c>
      <c r="C1135" s="605">
        <v>41920</v>
      </c>
      <c r="D1135" s="604">
        <v>5.3999999999999999E-2</v>
      </c>
    </row>
    <row r="1136" spans="1:4" ht="15" x14ac:dyDescent="0.25">
      <c r="A1136" s="604" t="s">
        <v>868</v>
      </c>
      <c r="B1136" s="604" t="s">
        <v>998</v>
      </c>
      <c r="C1136" s="605">
        <v>41920</v>
      </c>
      <c r="D1136" s="604">
        <v>2.722</v>
      </c>
    </row>
    <row r="1137" spans="1:4" ht="15" x14ac:dyDescent="0.25">
      <c r="A1137" s="604" t="s">
        <v>109</v>
      </c>
      <c r="B1137" s="604" t="s">
        <v>445</v>
      </c>
      <c r="C1137" s="605">
        <v>41920</v>
      </c>
      <c r="D1137" s="604">
        <v>0</v>
      </c>
    </row>
    <row r="1138" spans="1:4" ht="15" x14ac:dyDescent="0.25">
      <c r="A1138" s="604" t="s">
        <v>110</v>
      </c>
      <c r="B1138" s="604" t="s">
        <v>446</v>
      </c>
      <c r="C1138" s="605">
        <v>41920</v>
      </c>
      <c r="D1138" s="604">
        <v>438.53399999999999</v>
      </c>
    </row>
    <row r="1139" spans="1:4" ht="15" x14ac:dyDescent="0.25">
      <c r="A1139" s="604" t="s">
        <v>65</v>
      </c>
      <c r="B1139" s="604" t="s">
        <v>321</v>
      </c>
      <c r="C1139" s="605">
        <v>41920</v>
      </c>
      <c r="D1139" s="604">
        <v>0</v>
      </c>
    </row>
    <row r="1140" spans="1:4" ht="15" x14ac:dyDescent="0.25">
      <c r="A1140" s="604" t="s">
        <v>66</v>
      </c>
      <c r="B1140" s="604" t="s">
        <v>323</v>
      </c>
      <c r="C1140" s="605">
        <v>41920</v>
      </c>
      <c r="D1140" s="604">
        <v>599.72659999999996</v>
      </c>
    </row>
    <row r="1141" spans="1:4" ht="15" x14ac:dyDescent="0.25">
      <c r="A1141" s="604" t="s">
        <v>67</v>
      </c>
      <c r="B1141" s="604" t="s">
        <v>324</v>
      </c>
      <c r="C1141" s="605">
        <v>41920</v>
      </c>
      <c r="D1141" s="604">
        <v>0</v>
      </c>
    </row>
    <row r="1142" spans="1:4" ht="15" x14ac:dyDescent="0.25">
      <c r="A1142" s="604" t="s">
        <v>68</v>
      </c>
      <c r="B1142" s="604" t="s">
        <v>325</v>
      </c>
      <c r="C1142" s="605">
        <v>41920</v>
      </c>
      <c r="D1142" s="604">
        <v>792.23320000000001</v>
      </c>
    </row>
    <row r="1143" spans="1:4" ht="15" x14ac:dyDescent="0.25">
      <c r="A1143" s="604" t="s">
        <v>69</v>
      </c>
      <c r="B1143" s="604" t="s">
        <v>326</v>
      </c>
      <c r="C1143" s="605">
        <v>41920</v>
      </c>
      <c r="D1143" s="604">
        <v>0</v>
      </c>
    </row>
    <row r="1144" spans="1:4" ht="15" x14ac:dyDescent="0.25">
      <c r="A1144" s="604" t="s">
        <v>70</v>
      </c>
      <c r="B1144" s="604" t="s">
        <v>327</v>
      </c>
      <c r="C1144" s="605">
        <v>41920</v>
      </c>
      <c r="D1144" s="604">
        <v>784.1431</v>
      </c>
    </row>
    <row r="1145" spans="1:4" ht="15" x14ac:dyDescent="0.25">
      <c r="A1145" s="604" t="s">
        <v>43</v>
      </c>
      <c r="B1145" s="604" t="s">
        <v>328</v>
      </c>
      <c r="C1145" s="605">
        <v>41920</v>
      </c>
      <c r="D1145" s="604">
        <v>0</v>
      </c>
    </row>
    <row r="1146" spans="1:4" ht="15" x14ac:dyDescent="0.25">
      <c r="A1146" s="604" t="s">
        <v>44</v>
      </c>
      <c r="B1146" s="604" t="s">
        <v>330</v>
      </c>
      <c r="C1146" s="605">
        <v>41920</v>
      </c>
      <c r="D1146" s="604">
        <v>0</v>
      </c>
    </row>
    <row r="1147" spans="1:4" ht="15" x14ac:dyDescent="0.25">
      <c r="A1147" s="604" t="s">
        <v>45</v>
      </c>
      <c r="B1147" s="604" t="s">
        <v>331</v>
      </c>
      <c r="C1147" s="605">
        <v>41920</v>
      </c>
      <c r="D1147" s="604">
        <v>0</v>
      </c>
    </row>
    <row r="1148" spans="1:4" ht="15" x14ac:dyDescent="0.25">
      <c r="A1148" s="604" t="s">
        <v>46</v>
      </c>
      <c r="B1148" s="604" t="s">
        <v>332</v>
      </c>
      <c r="C1148" s="605">
        <v>41920</v>
      </c>
      <c r="D1148" s="604">
        <v>0</v>
      </c>
    </row>
    <row r="1149" spans="1:4" ht="15" x14ac:dyDescent="0.25">
      <c r="A1149" s="604" t="s">
        <v>173</v>
      </c>
      <c r="B1149" s="604" t="s">
        <v>333</v>
      </c>
      <c r="C1149" s="605">
        <v>41920</v>
      </c>
      <c r="D1149" s="604">
        <v>6.0075000000000003</v>
      </c>
    </row>
    <row r="1150" spans="1:4" ht="15" x14ac:dyDescent="0.25">
      <c r="A1150" s="604" t="s">
        <v>174</v>
      </c>
      <c r="B1150" s="604" t="s">
        <v>334</v>
      </c>
      <c r="C1150" s="605">
        <v>41920</v>
      </c>
      <c r="D1150" s="604">
        <v>11.372999999999999</v>
      </c>
    </row>
    <row r="1151" spans="1:4" ht="15" x14ac:dyDescent="0.25">
      <c r="A1151" s="604" t="s">
        <v>39</v>
      </c>
      <c r="B1151" s="604" t="s">
        <v>335</v>
      </c>
      <c r="C1151" s="605">
        <v>41920</v>
      </c>
      <c r="D1151" s="604">
        <v>0</v>
      </c>
    </row>
    <row r="1152" spans="1:4" ht="15" x14ac:dyDescent="0.25">
      <c r="A1152" s="604" t="s">
        <v>40</v>
      </c>
      <c r="B1152" s="604" t="s">
        <v>336</v>
      </c>
      <c r="C1152" s="605">
        <v>41920</v>
      </c>
      <c r="D1152" s="604">
        <v>0</v>
      </c>
    </row>
    <row r="1153" spans="1:4" ht="15" x14ac:dyDescent="0.25">
      <c r="A1153" s="604" t="s">
        <v>41</v>
      </c>
      <c r="B1153" s="604" t="s">
        <v>337</v>
      </c>
      <c r="C1153" s="605">
        <v>41920</v>
      </c>
      <c r="D1153" s="604">
        <v>3.8262999999999998</v>
      </c>
    </row>
    <row r="1154" spans="1:4" ht="15" x14ac:dyDescent="0.25">
      <c r="A1154" s="604" t="s">
        <v>42</v>
      </c>
      <c r="B1154" s="604" t="s">
        <v>338</v>
      </c>
      <c r="C1154" s="605">
        <v>41920</v>
      </c>
      <c r="D1154" s="604">
        <v>0</v>
      </c>
    </row>
    <row r="1155" spans="1:4" ht="15" x14ac:dyDescent="0.25">
      <c r="A1155" s="604" t="s">
        <v>57</v>
      </c>
      <c r="B1155" s="604" t="s">
        <v>321</v>
      </c>
      <c r="C1155" s="605">
        <v>41920</v>
      </c>
      <c r="D1155" s="604">
        <v>0</v>
      </c>
    </row>
    <row r="1156" spans="1:4" ht="15" x14ac:dyDescent="0.25">
      <c r="A1156" s="604" t="s">
        <v>58</v>
      </c>
      <c r="B1156" s="604" t="s">
        <v>323</v>
      </c>
      <c r="C1156" s="605">
        <v>41920</v>
      </c>
      <c r="D1156" s="604">
        <v>839.7</v>
      </c>
    </row>
    <row r="1157" spans="1:4" ht="15" x14ac:dyDescent="0.25">
      <c r="A1157" s="604" t="s">
        <v>59</v>
      </c>
      <c r="B1157" s="604" t="s">
        <v>324</v>
      </c>
      <c r="C1157" s="605">
        <v>41920</v>
      </c>
      <c r="D1157" s="604">
        <v>0</v>
      </c>
    </row>
    <row r="1158" spans="1:4" ht="15" x14ac:dyDescent="0.25">
      <c r="A1158" s="604" t="s">
        <v>60</v>
      </c>
      <c r="B1158" s="604" t="s">
        <v>325</v>
      </c>
      <c r="C1158" s="605">
        <v>41920</v>
      </c>
      <c r="D1158" s="604">
        <v>830.92560000000003</v>
      </c>
    </row>
    <row r="1159" spans="1:4" ht="15" x14ac:dyDescent="0.25">
      <c r="A1159" s="604" t="s">
        <v>61</v>
      </c>
      <c r="B1159" s="604" t="s">
        <v>326</v>
      </c>
      <c r="C1159" s="605">
        <v>41920</v>
      </c>
      <c r="D1159" s="604">
        <v>0</v>
      </c>
    </row>
    <row r="1160" spans="1:4" ht="15" x14ac:dyDescent="0.25">
      <c r="A1160" s="604" t="s">
        <v>62</v>
      </c>
      <c r="B1160" s="604" t="s">
        <v>327</v>
      </c>
      <c r="C1160" s="605">
        <v>41920</v>
      </c>
      <c r="D1160" s="604">
        <v>823.74239999999998</v>
      </c>
    </row>
    <row r="1161" spans="1:4" ht="15" x14ac:dyDescent="0.25">
      <c r="A1161" s="604" t="s">
        <v>63</v>
      </c>
      <c r="B1161" s="604" t="s">
        <v>340</v>
      </c>
      <c r="C1161" s="605">
        <v>41920</v>
      </c>
      <c r="D1161" s="604">
        <v>0</v>
      </c>
    </row>
    <row r="1162" spans="1:4" ht="15" x14ac:dyDescent="0.25">
      <c r="A1162" s="604" t="s">
        <v>64</v>
      </c>
      <c r="B1162" s="604" t="s">
        <v>341</v>
      </c>
      <c r="C1162" s="605">
        <v>41920</v>
      </c>
      <c r="D1162" s="604">
        <v>827.44200000000001</v>
      </c>
    </row>
    <row r="1163" spans="1:4" ht="15" x14ac:dyDescent="0.25">
      <c r="A1163" s="604" t="s">
        <v>47</v>
      </c>
      <c r="B1163" s="604" t="s">
        <v>342</v>
      </c>
      <c r="C1163" s="605">
        <v>41920</v>
      </c>
      <c r="D1163" s="604">
        <v>0</v>
      </c>
    </row>
    <row r="1164" spans="1:4" ht="15" x14ac:dyDescent="0.25">
      <c r="A1164" s="604" t="s">
        <v>48</v>
      </c>
      <c r="B1164" s="604" t="s">
        <v>343</v>
      </c>
      <c r="C1164" s="605">
        <v>41920</v>
      </c>
      <c r="D1164" s="604">
        <v>0</v>
      </c>
    </row>
    <row r="1165" spans="1:4" ht="15" x14ac:dyDescent="0.25">
      <c r="A1165" s="604" t="s">
        <v>49</v>
      </c>
      <c r="B1165" s="604" t="s">
        <v>344</v>
      </c>
      <c r="C1165" s="605">
        <v>41920</v>
      </c>
      <c r="D1165" s="604">
        <v>43.253999999999998</v>
      </c>
    </row>
    <row r="1166" spans="1:4" ht="15" x14ac:dyDescent="0.25">
      <c r="A1166" s="604" t="s">
        <v>50</v>
      </c>
      <c r="B1166" s="604" t="s">
        <v>345</v>
      </c>
      <c r="C1166" s="605">
        <v>41920</v>
      </c>
      <c r="D1166" s="604">
        <v>0</v>
      </c>
    </row>
    <row r="1167" spans="1:4" ht="15" x14ac:dyDescent="0.25">
      <c r="A1167" s="604" t="s">
        <v>861</v>
      </c>
      <c r="B1167" s="604" t="s">
        <v>999</v>
      </c>
      <c r="C1167" s="605">
        <v>41920</v>
      </c>
      <c r="D1167" s="604">
        <v>2.2810000000000001</v>
      </c>
    </row>
    <row r="1168" spans="1:4" ht="15" x14ac:dyDescent="0.25">
      <c r="A1168" s="604" t="s">
        <v>862</v>
      </c>
      <c r="B1168" s="604" t="s">
        <v>1000</v>
      </c>
      <c r="C1168" s="605">
        <v>41920</v>
      </c>
      <c r="D1168" s="604">
        <v>0</v>
      </c>
    </row>
    <row r="1169" spans="1:4" ht="15" x14ac:dyDescent="0.25">
      <c r="A1169" s="604" t="s">
        <v>982</v>
      </c>
      <c r="B1169" s="604" t="s">
        <v>1001</v>
      </c>
      <c r="C1169" s="605">
        <v>41920</v>
      </c>
      <c r="D1169" s="604">
        <v>0</v>
      </c>
    </row>
    <row r="1170" spans="1:4" ht="15" x14ac:dyDescent="0.25">
      <c r="A1170" s="604" t="s">
        <v>983</v>
      </c>
      <c r="B1170" s="604" t="s">
        <v>1002</v>
      </c>
      <c r="C1170" s="605">
        <v>41920</v>
      </c>
      <c r="D1170" s="604">
        <v>307.16899999999998</v>
      </c>
    </row>
    <row r="1171" spans="1:4" ht="15" x14ac:dyDescent="0.25">
      <c r="A1171" s="604" t="s">
        <v>1039</v>
      </c>
      <c r="B1171" s="604" t="s">
        <v>1001</v>
      </c>
      <c r="C1171" s="605">
        <v>41920</v>
      </c>
      <c r="D1171" s="604">
        <v>0</v>
      </c>
    </row>
    <row r="1172" spans="1:4" ht="15" x14ac:dyDescent="0.25">
      <c r="A1172" s="604" t="s">
        <v>1040</v>
      </c>
      <c r="B1172" s="604" t="s">
        <v>1002</v>
      </c>
      <c r="C1172" s="605">
        <v>41920</v>
      </c>
      <c r="D1172" s="604">
        <v>502.32</v>
      </c>
    </row>
    <row r="1173" spans="1:4" ht="15" x14ac:dyDescent="0.25">
      <c r="A1173" s="604" t="s">
        <v>989</v>
      </c>
      <c r="B1173" s="604" t="s">
        <v>1001</v>
      </c>
      <c r="C1173" s="605">
        <v>41920</v>
      </c>
      <c r="D1173" s="604">
        <v>0</v>
      </c>
    </row>
    <row r="1174" spans="1:4" ht="15" x14ac:dyDescent="0.25">
      <c r="A1174" s="604" t="s">
        <v>990</v>
      </c>
      <c r="B1174" s="604" t="s">
        <v>1002</v>
      </c>
      <c r="C1174" s="605">
        <v>41920</v>
      </c>
      <c r="D1174" s="604">
        <v>310.7</v>
      </c>
    </row>
    <row r="1175" spans="1:4" ht="15" x14ac:dyDescent="0.25">
      <c r="A1175" s="604" t="s">
        <v>71</v>
      </c>
      <c r="B1175" s="604" t="s">
        <v>346</v>
      </c>
      <c r="C1175" s="605">
        <v>41920</v>
      </c>
      <c r="D1175" s="604">
        <v>0</v>
      </c>
    </row>
    <row r="1176" spans="1:4" ht="15" x14ac:dyDescent="0.25">
      <c r="A1176" s="604" t="s">
        <v>72</v>
      </c>
      <c r="B1176" s="604" t="s">
        <v>349</v>
      </c>
      <c r="C1176" s="605">
        <v>41920</v>
      </c>
      <c r="D1176" s="604">
        <v>0</v>
      </c>
    </row>
    <row r="1177" spans="1:4" ht="15" x14ac:dyDescent="0.25">
      <c r="A1177" s="604" t="s">
        <v>750</v>
      </c>
      <c r="B1177" s="604" t="s">
        <v>751</v>
      </c>
      <c r="C1177" s="605">
        <v>41920</v>
      </c>
      <c r="D1177" s="604">
        <v>0.71399999999999997</v>
      </c>
    </row>
    <row r="1178" spans="1:4" ht="15" x14ac:dyDescent="0.25">
      <c r="A1178" s="604" t="s">
        <v>753</v>
      </c>
      <c r="B1178" s="604" t="s">
        <v>754</v>
      </c>
      <c r="C1178" s="605">
        <v>41920</v>
      </c>
      <c r="D1178" s="604">
        <v>0</v>
      </c>
    </row>
    <row r="1179" spans="1:4" ht="15" x14ac:dyDescent="0.25">
      <c r="A1179" s="604" t="s">
        <v>755</v>
      </c>
      <c r="B1179" s="604" t="s">
        <v>756</v>
      </c>
      <c r="C1179" s="605">
        <v>41920</v>
      </c>
      <c r="D1179" s="604">
        <v>0.105</v>
      </c>
    </row>
    <row r="1180" spans="1:4" ht="15" x14ac:dyDescent="0.25">
      <c r="A1180" s="604" t="s">
        <v>757</v>
      </c>
      <c r="B1180" s="604" t="s">
        <v>758</v>
      </c>
      <c r="C1180" s="605">
        <v>41920</v>
      </c>
      <c r="D1180" s="604">
        <v>0</v>
      </c>
    </row>
    <row r="1181" spans="1:4" ht="15" x14ac:dyDescent="0.25">
      <c r="A1181" s="604" t="s">
        <v>759</v>
      </c>
      <c r="B1181" s="604" t="s">
        <v>760</v>
      </c>
      <c r="C1181" s="605">
        <v>41920</v>
      </c>
      <c r="D1181" s="604">
        <v>0.36399999999999999</v>
      </c>
    </row>
    <row r="1182" spans="1:4" ht="15" x14ac:dyDescent="0.25">
      <c r="A1182" s="604" t="s">
        <v>762</v>
      </c>
      <c r="B1182" s="604" t="s">
        <v>763</v>
      </c>
      <c r="C1182" s="605">
        <v>41920</v>
      </c>
      <c r="D1182" s="604">
        <v>0</v>
      </c>
    </row>
    <row r="1183" spans="1:4" ht="15" x14ac:dyDescent="0.25">
      <c r="A1183" s="604" t="s">
        <v>764</v>
      </c>
      <c r="B1183" s="604" t="s">
        <v>765</v>
      </c>
      <c r="C1183" s="605">
        <v>41920</v>
      </c>
      <c r="D1183" s="604">
        <v>0.14599999999999999</v>
      </c>
    </row>
    <row r="1184" spans="1:4" ht="15" x14ac:dyDescent="0.25">
      <c r="A1184" s="604" t="s">
        <v>766</v>
      </c>
      <c r="B1184" s="604" t="s">
        <v>767</v>
      </c>
      <c r="C1184" s="605">
        <v>41920</v>
      </c>
      <c r="D1184" s="604">
        <v>0</v>
      </c>
    </row>
    <row r="1185" spans="1:4" ht="15" x14ac:dyDescent="0.25">
      <c r="A1185" s="604" t="s">
        <v>877</v>
      </c>
      <c r="B1185" s="604" t="s">
        <v>1003</v>
      </c>
      <c r="C1185" s="605">
        <v>41920</v>
      </c>
      <c r="D1185" s="604">
        <v>0</v>
      </c>
    </row>
    <row r="1186" spans="1:4" ht="15" x14ac:dyDescent="0.25">
      <c r="A1186" s="604" t="s">
        <v>878</v>
      </c>
      <c r="B1186" s="604" t="s">
        <v>1004</v>
      </c>
      <c r="C1186" s="605">
        <v>41920</v>
      </c>
      <c r="D1186" s="604">
        <v>1022.9882</v>
      </c>
    </row>
    <row r="1187" spans="1:4" ht="15" x14ac:dyDescent="0.25">
      <c r="A1187" s="604" t="s">
        <v>962</v>
      </c>
      <c r="B1187" s="604" t="s">
        <v>1005</v>
      </c>
      <c r="C1187" s="605">
        <v>41920</v>
      </c>
      <c r="D1187" s="604">
        <v>0</v>
      </c>
    </row>
    <row r="1188" spans="1:4" ht="15" x14ac:dyDescent="0.25">
      <c r="A1188" s="604" t="s">
        <v>963</v>
      </c>
      <c r="B1188" s="604" t="s">
        <v>1006</v>
      </c>
      <c r="C1188" s="605">
        <v>41920</v>
      </c>
      <c r="D1188" s="604">
        <v>360.892</v>
      </c>
    </row>
    <row r="1189" spans="1:4" ht="15" x14ac:dyDescent="0.25">
      <c r="A1189" s="604" t="s">
        <v>82</v>
      </c>
      <c r="B1189" s="604" t="s">
        <v>350</v>
      </c>
      <c r="C1189" s="605">
        <v>41920</v>
      </c>
      <c r="D1189" s="604">
        <v>0</v>
      </c>
    </row>
    <row r="1190" spans="1:4" ht="15" x14ac:dyDescent="0.25">
      <c r="A1190" s="604" t="s">
        <v>81</v>
      </c>
      <c r="B1190" s="604" t="s">
        <v>352</v>
      </c>
      <c r="C1190" s="605">
        <v>41920</v>
      </c>
      <c r="D1190" s="604">
        <v>0</v>
      </c>
    </row>
    <row r="1191" spans="1:4" ht="15" x14ac:dyDescent="0.25">
      <c r="A1191" s="604" t="s">
        <v>1007</v>
      </c>
      <c r="B1191" s="604" t="s">
        <v>1001</v>
      </c>
      <c r="C1191" s="605">
        <v>41920</v>
      </c>
      <c r="D1191" s="604">
        <v>0</v>
      </c>
    </row>
    <row r="1192" spans="1:4" ht="15" x14ac:dyDescent="0.25">
      <c r="A1192" s="604" t="s">
        <v>1008</v>
      </c>
      <c r="B1192" s="604" t="s">
        <v>1002</v>
      </c>
      <c r="C1192" s="605">
        <v>41920</v>
      </c>
      <c r="D1192" s="604">
        <v>347.93700000000001</v>
      </c>
    </row>
    <row r="1193" spans="1:4" ht="15" x14ac:dyDescent="0.25">
      <c r="A1193" s="604" t="s">
        <v>100</v>
      </c>
      <c r="B1193" s="604" t="s">
        <v>321</v>
      </c>
      <c r="C1193" s="605">
        <v>41920</v>
      </c>
      <c r="D1193" s="604">
        <v>0</v>
      </c>
    </row>
    <row r="1194" spans="1:4" ht="15" x14ac:dyDescent="0.25">
      <c r="A1194" s="604" t="s">
        <v>101</v>
      </c>
      <c r="B1194" s="604" t="s">
        <v>354</v>
      </c>
      <c r="C1194" s="605">
        <v>41920</v>
      </c>
      <c r="D1194" s="604">
        <v>0</v>
      </c>
    </row>
    <row r="1195" spans="1:4" ht="15" x14ac:dyDescent="0.25">
      <c r="A1195" s="604" t="s">
        <v>102</v>
      </c>
      <c r="B1195" s="604" t="s">
        <v>324</v>
      </c>
      <c r="C1195" s="605">
        <v>41920</v>
      </c>
      <c r="D1195" s="604">
        <v>0.3322</v>
      </c>
    </row>
    <row r="1196" spans="1:4" ht="15" x14ac:dyDescent="0.25">
      <c r="A1196" s="604" t="s">
        <v>103</v>
      </c>
      <c r="B1196" s="604" t="s">
        <v>325</v>
      </c>
      <c r="C1196" s="605">
        <v>41920</v>
      </c>
      <c r="D1196" s="604">
        <v>0</v>
      </c>
    </row>
    <row r="1197" spans="1:4" ht="15" x14ac:dyDescent="0.25">
      <c r="A1197" s="604" t="s">
        <v>104</v>
      </c>
      <c r="B1197" s="604" t="s">
        <v>326</v>
      </c>
      <c r="C1197" s="605">
        <v>41920</v>
      </c>
      <c r="D1197" s="604">
        <v>1.5376000000000001</v>
      </c>
    </row>
    <row r="1198" spans="1:4" ht="15" x14ac:dyDescent="0.25">
      <c r="A1198" s="604" t="s">
        <v>105</v>
      </c>
      <c r="B1198" s="604" t="s">
        <v>327</v>
      </c>
      <c r="C1198" s="605">
        <v>41920</v>
      </c>
      <c r="D1198" s="604">
        <v>0</v>
      </c>
    </row>
    <row r="1199" spans="1:4" ht="15" x14ac:dyDescent="0.25">
      <c r="A1199" s="604" t="s">
        <v>106</v>
      </c>
      <c r="B1199" s="604" t="s">
        <v>340</v>
      </c>
      <c r="C1199" s="605">
        <v>41920</v>
      </c>
      <c r="D1199" s="604">
        <v>0</v>
      </c>
    </row>
    <row r="1200" spans="1:4" ht="15" x14ac:dyDescent="0.25">
      <c r="A1200" s="604" t="s">
        <v>107</v>
      </c>
      <c r="B1200" s="604" t="s">
        <v>341</v>
      </c>
      <c r="C1200" s="605">
        <v>41920</v>
      </c>
      <c r="D1200" s="604">
        <v>0</v>
      </c>
    </row>
    <row r="1201" spans="1:4" ht="15" x14ac:dyDescent="0.25">
      <c r="A1201" s="604" t="s">
        <v>115</v>
      </c>
      <c r="B1201" s="604" t="s">
        <v>355</v>
      </c>
      <c r="C1201" s="605">
        <v>41920</v>
      </c>
      <c r="D1201" s="604">
        <v>1.9717</v>
      </c>
    </row>
    <row r="1202" spans="1:4" ht="15" x14ac:dyDescent="0.25">
      <c r="A1202" s="604" t="s">
        <v>116</v>
      </c>
      <c r="B1202" s="604" t="s">
        <v>356</v>
      </c>
      <c r="C1202" s="605">
        <v>41920</v>
      </c>
      <c r="D1202" s="604">
        <v>0</v>
      </c>
    </row>
    <row r="1203" spans="1:4" ht="15" x14ac:dyDescent="0.25">
      <c r="A1203" s="604" t="s">
        <v>117</v>
      </c>
      <c r="B1203" s="604" t="s">
        <v>357</v>
      </c>
      <c r="C1203" s="605">
        <v>41920</v>
      </c>
      <c r="D1203" s="604">
        <v>0</v>
      </c>
    </row>
    <row r="1204" spans="1:4" ht="15" x14ac:dyDescent="0.25">
      <c r="A1204" s="604" t="s">
        <v>118</v>
      </c>
      <c r="B1204" s="604" t="s">
        <v>358</v>
      </c>
      <c r="C1204" s="605">
        <v>41920</v>
      </c>
      <c r="D1204" s="604">
        <v>0</v>
      </c>
    </row>
    <row r="1205" spans="1:4" ht="15" x14ac:dyDescent="0.25">
      <c r="A1205" s="604" t="s">
        <v>735</v>
      </c>
      <c r="B1205" s="604" t="s">
        <v>736</v>
      </c>
      <c r="C1205" s="605">
        <v>41920</v>
      </c>
      <c r="D1205" s="604">
        <v>1.86</v>
      </c>
    </row>
    <row r="1206" spans="1:4" ht="15" x14ac:dyDescent="0.25">
      <c r="A1206" s="604" t="s">
        <v>737</v>
      </c>
      <c r="B1206" s="604" t="s">
        <v>738</v>
      </c>
      <c r="C1206" s="605">
        <v>41920</v>
      </c>
      <c r="D1206" s="604">
        <v>0</v>
      </c>
    </row>
    <row r="1207" spans="1:4" ht="15" x14ac:dyDescent="0.25">
      <c r="A1207" s="604" t="s">
        <v>863</v>
      </c>
      <c r="B1207" s="604" t="s">
        <v>1009</v>
      </c>
      <c r="C1207" s="605">
        <v>41920</v>
      </c>
      <c r="D1207" s="604">
        <v>0</v>
      </c>
    </row>
    <row r="1208" spans="1:4" ht="15" x14ac:dyDescent="0.25">
      <c r="A1208" s="604" t="s">
        <v>864</v>
      </c>
      <c r="B1208" s="604" t="s">
        <v>1010</v>
      </c>
      <c r="C1208" s="605">
        <v>41920</v>
      </c>
      <c r="D1208" s="604">
        <v>0</v>
      </c>
    </row>
    <row r="1209" spans="1:4" ht="15" x14ac:dyDescent="0.25">
      <c r="A1209" s="604" t="s">
        <v>865</v>
      </c>
      <c r="B1209" s="604" t="s">
        <v>1011</v>
      </c>
      <c r="C1209" s="605">
        <v>41920</v>
      </c>
      <c r="D1209" s="604">
        <v>0</v>
      </c>
    </row>
    <row r="1210" spans="1:4" ht="15" x14ac:dyDescent="0.25">
      <c r="A1210" s="604" t="s">
        <v>866</v>
      </c>
      <c r="B1210" s="604" t="s">
        <v>1012</v>
      </c>
      <c r="C1210" s="605">
        <v>41920</v>
      </c>
      <c r="D1210" s="604">
        <v>0</v>
      </c>
    </row>
    <row r="1211" spans="1:4" ht="15" x14ac:dyDescent="0.25">
      <c r="A1211" s="604" t="s">
        <v>99</v>
      </c>
      <c r="B1211" s="604" t="s">
        <v>359</v>
      </c>
      <c r="C1211" s="605">
        <v>41920</v>
      </c>
      <c r="D1211" s="604">
        <v>2.2410000000000001</v>
      </c>
    </row>
    <row r="1212" spans="1:4" ht="15" x14ac:dyDescent="0.25">
      <c r="A1212" s="604" t="s">
        <v>958</v>
      </c>
      <c r="B1212" s="604" t="s">
        <v>1001</v>
      </c>
      <c r="C1212" s="605">
        <v>41920</v>
      </c>
      <c r="D1212" s="604">
        <v>0</v>
      </c>
    </row>
    <row r="1213" spans="1:4" ht="15" x14ac:dyDescent="0.25">
      <c r="A1213" s="604" t="s">
        <v>959</v>
      </c>
      <c r="B1213" s="604" t="s">
        <v>1002</v>
      </c>
      <c r="C1213" s="605">
        <v>41920</v>
      </c>
      <c r="D1213" s="604">
        <v>384.56</v>
      </c>
    </row>
    <row r="1214" spans="1:4" ht="15" x14ac:dyDescent="0.25">
      <c r="A1214" s="604" t="s">
        <v>144</v>
      </c>
      <c r="B1214" s="604" t="s">
        <v>361</v>
      </c>
      <c r="C1214" s="605">
        <v>41920</v>
      </c>
      <c r="D1214" s="604">
        <v>1.026</v>
      </c>
    </row>
    <row r="1215" spans="1:4" ht="15" x14ac:dyDescent="0.25">
      <c r="A1215" s="604" t="s">
        <v>145</v>
      </c>
      <c r="B1215" s="604" t="s">
        <v>363</v>
      </c>
      <c r="C1215" s="605">
        <v>41920</v>
      </c>
      <c r="D1215" s="604">
        <v>20.444400000000002</v>
      </c>
    </row>
    <row r="1216" spans="1:4" ht="15" x14ac:dyDescent="0.25">
      <c r="A1216" s="604" t="s">
        <v>161</v>
      </c>
      <c r="B1216" s="604" t="s">
        <v>364</v>
      </c>
      <c r="C1216" s="605">
        <v>41920</v>
      </c>
      <c r="D1216" s="604">
        <v>0.253</v>
      </c>
    </row>
    <row r="1217" spans="1:4" ht="15" x14ac:dyDescent="0.25">
      <c r="A1217" s="604" t="s">
        <v>162</v>
      </c>
      <c r="B1217" s="604" t="s">
        <v>365</v>
      </c>
      <c r="C1217" s="605">
        <v>41920</v>
      </c>
      <c r="D1217" s="604">
        <v>10.691000000000001</v>
      </c>
    </row>
    <row r="1218" spans="1:4" ht="15" x14ac:dyDescent="0.25">
      <c r="A1218" s="604" t="s">
        <v>293</v>
      </c>
      <c r="B1218" s="604" t="s">
        <v>366</v>
      </c>
      <c r="C1218" s="605">
        <v>41920</v>
      </c>
      <c r="D1218" s="604">
        <v>0.29499999999999998</v>
      </c>
    </row>
    <row r="1219" spans="1:4" ht="15" x14ac:dyDescent="0.25">
      <c r="A1219" s="604" t="s">
        <v>294</v>
      </c>
      <c r="B1219" s="604" t="s">
        <v>368</v>
      </c>
      <c r="C1219" s="605">
        <v>41920</v>
      </c>
      <c r="D1219" s="604">
        <v>67.213999999999999</v>
      </c>
    </row>
    <row r="1220" spans="1:4" ht="15" x14ac:dyDescent="0.25">
      <c r="A1220" s="604" t="s">
        <v>167</v>
      </c>
      <c r="B1220" s="604" t="s">
        <v>369</v>
      </c>
      <c r="C1220" s="605">
        <v>41920</v>
      </c>
      <c r="D1220" s="604">
        <v>0</v>
      </c>
    </row>
    <row r="1221" spans="1:4" ht="15" x14ac:dyDescent="0.25">
      <c r="A1221" s="604" t="s">
        <v>168</v>
      </c>
      <c r="B1221" s="604" t="s">
        <v>371</v>
      </c>
      <c r="C1221" s="605">
        <v>41920</v>
      </c>
      <c r="D1221" s="604">
        <v>218.74860000000001</v>
      </c>
    </row>
    <row r="1222" spans="1:4" ht="15" x14ac:dyDescent="0.25">
      <c r="A1222" s="604" t="s">
        <v>869</v>
      </c>
      <c r="B1222" s="604" t="s">
        <v>997</v>
      </c>
      <c r="C1222" s="605">
        <v>41920</v>
      </c>
      <c r="D1222" s="604">
        <v>6.9509999999999996</v>
      </c>
    </row>
    <row r="1223" spans="1:4" ht="15" x14ac:dyDescent="0.25">
      <c r="A1223" s="604" t="s">
        <v>870</v>
      </c>
      <c r="B1223" s="604" t="s">
        <v>998</v>
      </c>
      <c r="C1223" s="605">
        <v>41920</v>
      </c>
      <c r="D1223" s="604">
        <v>1.1539999999999999</v>
      </c>
    </row>
    <row r="1224" spans="1:4" ht="15" x14ac:dyDescent="0.25">
      <c r="A1224" s="604" t="s">
        <v>146</v>
      </c>
      <c r="B1224" s="604" t="s">
        <v>372</v>
      </c>
      <c r="C1224" s="605">
        <v>41920</v>
      </c>
      <c r="D1224" s="604">
        <v>0.66</v>
      </c>
    </row>
    <row r="1225" spans="1:4" ht="15" x14ac:dyDescent="0.25">
      <c r="A1225" s="604" t="s">
        <v>147</v>
      </c>
      <c r="B1225" s="604" t="s">
        <v>374</v>
      </c>
      <c r="C1225" s="605">
        <v>41920</v>
      </c>
      <c r="D1225" s="604">
        <v>0</v>
      </c>
    </row>
    <row r="1226" spans="1:4" ht="15" x14ac:dyDescent="0.25">
      <c r="A1226" s="604" t="s">
        <v>127</v>
      </c>
      <c r="B1226" s="604" t="s">
        <v>375</v>
      </c>
      <c r="C1226" s="605">
        <v>41920</v>
      </c>
      <c r="D1226" s="604">
        <v>4.0599999999999997E-2</v>
      </c>
    </row>
    <row r="1227" spans="1:4" ht="15" x14ac:dyDescent="0.25">
      <c r="A1227" s="604" t="s">
        <v>126</v>
      </c>
      <c r="B1227" s="604" t="s">
        <v>377</v>
      </c>
      <c r="C1227" s="605">
        <v>41920</v>
      </c>
      <c r="D1227" s="604">
        <v>60.728400000000001</v>
      </c>
    </row>
    <row r="1228" spans="1:4" ht="15" x14ac:dyDescent="0.25">
      <c r="A1228" s="604" t="s">
        <v>206</v>
      </c>
      <c r="B1228" s="604" t="s">
        <v>378</v>
      </c>
      <c r="C1228" s="605">
        <v>41920</v>
      </c>
      <c r="D1228" s="604">
        <v>7.2800000000000004E-2</v>
      </c>
    </row>
    <row r="1229" spans="1:4" ht="15" x14ac:dyDescent="0.25">
      <c r="A1229" s="604" t="s">
        <v>207</v>
      </c>
      <c r="B1229" s="604" t="s">
        <v>379</v>
      </c>
      <c r="C1229" s="605">
        <v>41920</v>
      </c>
      <c r="D1229" s="604">
        <v>45.605600000000003</v>
      </c>
    </row>
    <row r="1230" spans="1:4" ht="15" x14ac:dyDescent="0.25">
      <c r="A1230" s="604" t="s">
        <v>768</v>
      </c>
      <c r="B1230" s="604" t="s">
        <v>769</v>
      </c>
      <c r="C1230" s="605">
        <v>41920</v>
      </c>
      <c r="D1230" s="604">
        <v>6.6689999999999996</v>
      </c>
    </row>
    <row r="1231" spans="1:4" ht="15" x14ac:dyDescent="0.25">
      <c r="A1231" s="604" t="s">
        <v>771</v>
      </c>
      <c r="B1231" s="604" t="s">
        <v>772</v>
      </c>
      <c r="C1231" s="605">
        <v>41920</v>
      </c>
      <c r="D1231" s="604">
        <v>1.8660000000000001</v>
      </c>
    </row>
    <row r="1232" spans="1:4" ht="15" x14ac:dyDescent="0.25">
      <c r="A1232" s="604" t="s">
        <v>163</v>
      </c>
      <c r="B1232" s="604" t="s">
        <v>380</v>
      </c>
      <c r="C1232" s="605">
        <v>41920</v>
      </c>
      <c r="D1232" s="604">
        <v>0</v>
      </c>
    </row>
    <row r="1233" spans="1:4" ht="15" x14ac:dyDescent="0.25">
      <c r="A1233" s="604" t="s">
        <v>164</v>
      </c>
      <c r="B1233" s="604" t="s">
        <v>382</v>
      </c>
      <c r="C1233" s="605">
        <v>41920</v>
      </c>
      <c r="D1233" s="604">
        <v>210.696</v>
      </c>
    </row>
    <row r="1234" spans="1:4" ht="15" x14ac:dyDescent="0.25">
      <c r="A1234" s="604" t="s">
        <v>295</v>
      </c>
      <c r="B1234" s="604" t="s">
        <v>383</v>
      </c>
      <c r="C1234" s="605">
        <v>41920</v>
      </c>
      <c r="D1234" s="604">
        <v>0</v>
      </c>
    </row>
    <row r="1235" spans="1:4" ht="15" x14ac:dyDescent="0.25">
      <c r="A1235" s="604" t="s">
        <v>296</v>
      </c>
      <c r="B1235" s="604" t="s">
        <v>385</v>
      </c>
      <c r="C1235" s="605">
        <v>41920</v>
      </c>
      <c r="D1235" s="604">
        <v>237.464</v>
      </c>
    </row>
    <row r="1236" spans="1:4" ht="15" x14ac:dyDescent="0.25">
      <c r="A1236" s="604" t="s">
        <v>413</v>
      </c>
      <c r="B1236" s="604" t="s">
        <v>414</v>
      </c>
      <c r="C1236" s="605">
        <v>41920</v>
      </c>
      <c r="D1236" s="604">
        <v>0.27600000000000002</v>
      </c>
    </row>
    <row r="1237" spans="1:4" ht="15" x14ac:dyDescent="0.25">
      <c r="A1237" s="604" t="s">
        <v>416</v>
      </c>
      <c r="B1237" s="604" t="s">
        <v>417</v>
      </c>
      <c r="C1237" s="605">
        <v>41920</v>
      </c>
      <c r="D1237" s="604">
        <v>82.432000000000002</v>
      </c>
    </row>
    <row r="1238" spans="1:4" ht="15" x14ac:dyDescent="0.25">
      <c r="A1238" s="604" t="s">
        <v>222</v>
      </c>
      <c r="B1238" s="604" t="s">
        <v>386</v>
      </c>
      <c r="C1238" s="605">
        <v>41920</v>
      </c>
      <c r="D1238" s="604">
        <v>0.40300000000000002</v>
      </c>
    </row>
    <row r="1239" spans="1:4" ht="15" x14ac:dyDescent="0.25">
      <c r="A1239" s="604" t="s">
        <v>223</v>
      </c>
      <c r="B1239" s="604" t="s">
        <v>388</v>
      </c>
      <c r="C1239" s="605">
        <v>41920</v>
      </c>
      <c r="D1239" s="604">
        <v>0</v>
      </c>
    </row>
    <row r="1240" spans="1:4" ht="15" x14ac:dyDescent="0.25">
      <c r="A1240" s="604" t="s">
        <v>1013</v>
      </c>
      <c r="B1240" s="604" t="s">
        <v>997</v>
      </c>
      <c r="C1240" s="605">
        <v>41920</v>
      </c>
      <c r="D1240" s="604">
        <v>8.0000000000000002E-3</v>
      </c>
    </row>
    <row r="1241" spans="1:4" ht="15" x14ac:dyDescent="0.25">
      <c r="A1241" s="604" t="s">
        <v>1014</v>
      </c>
      <c r="B1241" s="604" t="s">
        <v>998</v>
      </c>
      <c r="C1241" s="605">
        <v>41920</v>
      </c>
      <c r="D1241" s="604">
        <v>150.19200000000001</v>
      </c>
    </row>
    <row r="1242" spans="1:4" ht="15" x14ac:dyDescent="0.25">
      <c r="A1242" s="604" t="s">
        <v>1015</v>
      </c>
      <c r="B1242" s="604" t="s">
        <v>997</v>
      </c>
      <c r="C1242" s="605">
        <v>41920</v>
      </c>
      <c r="D1242" s="604">
        <v>8.9999999999999993E-3</v>
      </c>
    </row>
    <row r="1243" spans="1:4" ht="15" x14ac:dyDescent="0.25">
      <c r="A1243" s="604" t="s">
        <v>1016</v>
      </c>
      <c r="B1243" s="604" t="s">
        <v>998</v>
      </c>
      <c r="C1243" s="605">
        <v>41920</v>
      </c>
      <c r="D1243" s="604">
        <v>87.673000000000002</v>
      </c>
    </row>
    <row r="1244" spans="1:4" ht="15" x14ac:dyDescent="0.25">
      <c r="A1244" s="604" t="s">
        <v>176</v>
      </c>
      <c r="B1244" s="604" t="s">
        <v>389</v>
      </c>
      <c r="C1244" s="605">
        <v>41920</v>
      </c>
      <c r="D1244" s="604">
        <v>2.1999999999999999E-2</v>
      </c>
    </row>
    <row r="1245" spans="1:4" ht="15" x14ac:dyDescent="0.25">
      <c r="A1245" s="604" t="s">
        <v>177</v>
      </c>
      <c r="B1245" s="604" t="s">
        <v>391</v>
      </c>
      <c r="C1245" s="605">
        <v>41920</v>
      </c>
      <c r="D1245" s="604">
        <v>43.021999999999998</v>
      </c>
    </row>
    <row r="1246" spans="1:4" ht="15" x14ac:dyDescent="0.25">
      <c r="A1246" s="604" t="s">
        <v>710</v>
      </c>
      <c r="B1246" s="604" t="s">
        <v>711</v>
      </c>
      <c r="C1246" s="605">
        <v>41920</v>
      </c>
      <c r="D1246" s="604">
        <v>0</v>
      </c>
    </row>
    <row r="1247" spans="1:4" ht="15" x14ac:dyDescent="0.25">
      <c r="A1247" s="604" t="s">
        <v>713</v>
      </c>
      <c r="B1247" s="604" t="s">
        <v>714</v>
      </c>
      <c r="C1247" s="605">
        <v>41920</v>
      </c>
      <c r="D1247" s="604">
        <v>90.760999999999996</v>
      </c>
    </row>
    <row r="1248" spans="1:4" ht="15" x14ac:dyDescent="0.25">
      <c r="A1248" s="604" t="s">
        <v>152</v>
      </c>
      <c r="B1248" s="604" t="s">
        <v>374</v>
      </c>
      <c r="C1248" s="605">
        <v>41920</v>
      </c>
      <c r="D1248" s="604">
        <v>0</v>
      </c>
    </row>
    <row r="1249" spans="1:4" ht="15" x14ac:dyDescent="0.25">
      <c r="A1249" s="604" t="s">
        <v>991</v>
      </c>
      <c r="B1249" s="604" t="s">
        <v>997</v>
      </c>
      <c r="C1249" s="605">
        <v>41920</v>
      </c>
      <c r="D1249" s="604">
        <v>0</v>
      </c>
    </row>
    <row r="1250" spans="1:4" ht="15" x14ac:dyDescent="0.25">
      <c r="A1250" s="604" t="s">
        <v>992</v>
      </c>
      <c r="B1250" s="604" t="s">
        <v>998</v>
      </c>
      <c r="C1250" s="605">
        <v>41920</v>
      </c>
      <c r="D1250" s="604">
        <v>49.83</v>
      </c>
    </row>
    <row r="1251" spans="1:4" ht="15" x14ac:dyDescent="0.25">
      <c r="A1251" s="604" t="s">
        <v>149</v>
      </c>
      <c r="B1251" s="604" t="s">
        <v>393</v>
      </c>
      <c r="C1251" s="605">
        <v>41920</v>
      </c>
      <c r="D1251" s="604">
        <v>6.2359999999999998</v>
      </c>
    </row>
    <row r="1252" spans="1:4" ht="15" x14ac:dyDescent="0.25">
      <c r="A1252" s="604" t="s">
        <v>150</v>
      </c>
      <c r="B1252" s="604" t="s">
        <v>395</v>
      </c>
      <c r="C1252" s="605">
        <v>41920</v>
      </c>
      <c r="D1252" s="604">
        <v>0</v>
      </c>
    </row>
    <row r="1253" spans="1:4" ht="15" x14ac:dyDescent="0.25">
      <c r="A1253" s="604" t="s">
        <v>974</v>
      </c>
      <c r="B1253" s="604" t="s">
        <v>1001</v>
      </c>
      <c r="C1253" s="605">
        <v>41920</v>
      </c>
      <c r="D1253" s="604">
        <v>0</v>
      </c>
    </row>
    <row r="1254" spans="1:4" ht="15" x14ac:dyDescent="0.25">
      <c r="A1254" s="604" t="s">
        <v>975</v>
      </c>
      <c r="B1254" s="604" t="s">
        <v>1002</v>
      </c>
      <c r="C1254" s="605">
        <v>41920</v>
      </c>
      <c r="D1254" s="604">
        <v>5.8949999999999996</v>
      </c>
    </row>
    <row r="1255" spans="1:4" ht="15" x14ac:dyDescent="0.25">
      <c r="A1255" s="604" t="s">
        <v>151</v>
      </c>
      <c r="B1255" s="604" t="s">
        <v>374</v>
      </c>
      <c r="C1255" s="605">
        <v>41920</v>
      </c>
      <c r="D1255" s="604">
        <v>3.141</v>
      </c>
    </row>
    <row r="1256" spans="1:4" ht="15" x14ac:dyDescent="0.25">
      <c r="A1256" s="604" t="s">
        <v>96</v>
      </c>
      <c r="B1256" s="604" t="s">
        <v>314</v>
      </c>
      <c r="C1256" s="605">
        <v>41920</v>
      </c>
      <c r="D1256" s="604">
        <v>0</v>
      </c>
    </row>
    <row r="1257" spans="1:4" ht="15" x14ac:dyDescent="0.25">
      <c r="A1257" s="604" t="s">
        <v>95</v>
      </c>
      <c r="B1257" s="604" t="s">
        <v>316</v>
      </c>
      <c r="C1257" s="605">
        <v>41920</v>
      </c>
      <c r="D1257" s="604">
        <v>3.9182000000000001</v>
      </c>
    </row>
    <row r="1258" spans="1:4" ht="15" x14ac:dyDescent="0.25">
      <c r="A1258" s="604" t="s">
        <v>97</v>
      </c>
      <c r="B1258" s="604" t="s">
        <v>398</v>
      </c>
      <c r="C1258" s="605">
        <v>41920</v>
      </c>
      <c r="D1258" s="604">
        <v>0</v>
      </c>
    </row>
    <row r="1259" spans="1:4" ht="15" x14ac:dyDescent="0.25">
      <c r="A1259" s="604" t="s">
        <v>98</v>
      </c>
      <c r="B1259" s="604" t="s">
        <v>399</v>
      </c>
      <c r="C1259" s="605">
        <v>41920</v>
      </c>
      <c r="D1259" s="604">
        <v>0</v>
      </c>
    </row>
    <row r="1260" spans="1:4" ht="15" x14ac:dyDescent="0.25">
      <c r="A1260" s="604" t="s">
        <v>93</v>
      </c>
      <c r="B1260" s="604" t="s">
        <v>435</v>
      </c>
      <c r="C1260" s="605">
        <v>41921</v>
      </c>
      <c r="D1260" s="604">
        <v>0</v>
      </c>
    </row>
    <row r="1261" spans="1:4" ht="15" x14ac:dyDescent="0.25">
      <c r="A1261" s="604" t="s">
        <v>94</v>
      </c>
      <c r="B1261" s="604" t="s">
        <v>436</v>
      </c>
      <c r="C1261" s="605">
        <v>41921</v>
      </c>
      <c r="D1261" s="604">
        <v>1668.6780000000001</v>
      </c>
    </row>
    <row r="1262" spans="1:4" ht="15" x14ac:dyDescent="0.25">
      <c r="A1262" s="604" t="s">
        <v>113</v>
      </c>
      <c r="B1262" s="604" t="s">
        <v>437</v>
      </c>
      <c r="C1262" s="605">
        <v>41921</v>
      </c>
      <c r="D1262" s="604">
        <v>0</v>
      </c>
    </row>
    <row r="1263" spans="1:4" ht="15" x14ac:dyDescent="0.25">
      <c r="A1263" s="604" t="s">
        <v>114</v>
      </c>
      <c r="B1263" s="604" t="s">
        <v>438</v>
      </c>
      <c r="C1263" s="605">
        <v>41921</v>
      </c>
      <c r="D1263" s="604">
        <v>1716.0962</v>
      </c>
    </row>
    <row r="1264" spans="1:4" ht="15" x14ac:dyDescent="0.25">
      <c r="A1264" s="604" t="s">
        <v>123</v>
      </c>
      <c r="B1264" s="604" t="s">
        <v>439</v>
      </c>
      <c r="C1264" s="605">
        <v>41921</v>
      </c>
      <c r="D1264" s="604">
        <v>0</v>
      </c>
    </row>
    <row r="1265" spans="1:4" ht="15" x14ac:dyDescent="0.25">
      <c r="A1265" s="604" t="s">
        <v>124</v>
      </c>
      <c r="B1265" s="604" t="s">
        <v>440</v>
      </c>
      <c r="C1265" s="605">
        <v>41921</v>
      </c>
      <c r="D1265" s="604">
        <v>10845.861000000001</v>
      </c>
    </row>
    <row r="1266" spans="1:4" ht="15" x14ac:dyDescent="0.25">
      <c r="A1266" s="604" t="s">
        <v>91</v>
      </c>
      <c r="B1266" s="604" t="s">
        <v>441</v>
      </c>
      <c r="C1266" s="605">
        <v>41921</v>
      </c>
      <c r="D1266" s="604">
        <v>0</v>
      </c>
    </row>
    <row r="1267" spans="1:4" ht="15" x14ac:dyDescent="0.25">
      <c r="A1267" s="604" t="s">
        <v>92</v>
      </c>
      <c r="B1267" s="604" t="s">
        <v>442</v>
      </c>
      <c r="C1267" s="605">
        <v>41921</v>
      </c>
      <c r="D1267" s="604">
        <v>14685.25</v>
      </c>
    </row>
    <row r="1268" spans="1:4" ht="15" x14ac:dyDescent="0.25">
      <c r="A1268" s="604" t="s">
        <v>121</v>
      </c>
      <c r="B1268" s="604" t="s">
        <v>443</v>
      </c>
      <c r="C1268" s="605">
        <v>41921</v>
      </c>
      <c r="D1268" s="604">
        <v>11628.5746</v>
      </c>
    </row>
    <row r="1269" spans="1:4" ht="15" x14ac:dyDescent="0.25">
      <c r="A1269" s="604" t="s">
        <v>122</v>
      </c>
      <c r="B1269" s="604" t="s">
        <v>444</v>
      </c>
      <c r="C1269" s="605">
        <v>41921</v>
      </c>
      <c r="D1269" s="604">
        <v>2.8199999999999999E-2</v>
      </c>
    </row>
    <row r="1270" spans="1:4" ht="15" x14ac:dyDescent="0.25">
      <c r="A1270" s="604" t="s">
        <v>51</v>
      </c>
      <c r="B1270" s="604" t="s">
        <v>302</v>
      </c>
      <c r="C1270" s="605">
        <v>41921</v>
      </c>
      <c r="D1270" s="604">
        <v>0</v>
      </c>
    </row>
    <row r="1271" spans="1:4" ht="15" x14ac:dyDescent="0.25">
      <c r="A1271" s="604" t="s">
        <v>52</v>
      </c>
      <c r="B1271" s="604" t="s">
        <v>304</v>
      </c>
      <c r="C1271" s="605">
        <v>41921</v>
      </c>
      <c r="D1271" s="604">
        <v>2616.8067000000001</v>
      </c>
    </row>
    <row r="1272" spans="1:4" ht="15" x14ac:dyDescent="0.25">
      <c r="A1272" s="604" t="s">
        <v>53</v>
      </c>
      <c r="B1272" s="604" t="s">
        <v>305</v>
      </c>
      <c r="C1272" s="605">
        <v>41921</v>
      </c>
      <c r="D1272" s="604">
        <v>0</v>
      </c>
    </row>
    <row r="1273" spans="1:4" ht="15" x14ac:dyDescent="0.25">
      <c r="A1273" s="604" t="s">
        <v>54</v>
      </c>
      <c r="B1273" s="604" t="s">
        <v>306</v>
      </c>
      <c r="C1273" s="605">
        <v>41921</v>
      </c>
      <c r="D1273" s="604">
        <v>2620.7442000000001</v>
      </c>
    </row>
    <row r="1274" spans="1:4" ht="15" x14ac:dyDescent="0.25">
      <c r="A1274" s="604" t="s">
        <v>55</v>
      </c>
      <c r="B1274" s="604" t="s">
        <v>307</v>
      </c>
      <c r="C1274" s="605">
        <v>41921</v>
      </c>
      <c r="D1274" s="604">
        <v>0</v>
      </c>
    </row>
    <row r="1275" spans="1:4" ht="15" x14ac:dyDescent="0.25">
      <c r="A1275" s="604" t="s">
        <v>56</v>
      </c>
      <c r="B1275" s="604" t="s">
        <v>308</v>
      </c>
      <c r="C1275" s="605">
        <v>41921</v>
      </c>
      <c r="D1275" s="604">
        <v>2639.7</v>
      </c>
    </row>
    <row r="1276" spans="1:4" ht="15" x14ac:dyDescent="0.25">
      <c r="A1276" s="604" t="s">
        <v>89</v>
      </c>
      <c r="B1276" s="604" t="s">
        <v>309</v>
      </c>
      <c r="C1276" s="605">
        <v>41921</v>
      </c>
      <c r="D1276" s="604">
        <v>0</v>
      </c>
    </row>
    <row r="1277" spans="1:4" ht="15" x14ac:dyDescent="0.25">
      <c r="A1277" s="604" t="s">
        <v>90</v>
      </c>
      <c r="B1277" s="604" t="s">
        <v>311</v>
      </c>
      <c r="C1277" s="605">
        <v>41921</v>
      </c>
      <c r="D1277" s="604">
        <v>1851.1034</v>
      </c>
    </row>
    <row r="1278" spans="1:4" ht="15" x14ac:dyDescent="0.25">
      <c r="A1278" s="604" t="s">
        <v>87</v>
      </c>
      <c r="B1278" s="604" t="s">
        <v>298</v>
      </c>
      <c r="C1278" s="605">
        <v>41921</v>
      </c>
      <c r="D1278" s="604">
        <v>0</v>
      </c>
    </row>
    <row r="1279" spans="1:4" ht="15" x14ac:dyDescent="0.25">
      <c r="A1279" s="604" t="s">
        <v>88</v>
      </c>
      <c r="B1279" s="604" t="s">
        <v>301</v>
      </c>
      <c r="C1279" s="605">
        <v>41921</v>
      </c>
      <c r="D1279" s="604">
        <v>1809.588</v>
      </c>
    </row>
    <row r="1280" spans="1:4" ht="15" x14ac:dyDescent="0.25">
      <c r="A1280" s="604" t="s">
        <v>85</v>
      </c>
      <c r="B1280" s="604" t="s">
        <v>312</v>
      </c>
      <c r="C1280" s="605">
        <v>41921</v>
      </c>
      <c r="D1280" s="604">
        <v>10565.625</v>
      </c>
    </row>
    <row r="1281" spans="1:4" ht="15" x14ac:dyDescent="0.25">
      <c r="A1281" s="604" t="s">
        <v>86</v>
      </c>
      <c r="B1281" s="604" t="s">
        <v>313</v>
      </c>
      <c r="C1281" s="605">
        <v>41921</v>
      </c>
      <c r="D1281" s="604">
        <v>0</v>
      </c>
    </row>
    <row r="1282" spans="1:4" ht="15" x14ac:dyDescent="0.25">
      <c r="A1282" s="604" t="s">
        <v>83</v>
      </c>
      <c r="B1282" s="604" t="s">
        <v>312</v>
      </c>
      <c r="C1282" s="605">
        <v>41921</v>
      </c>
      <c r="D1282" s="604">
        <v>0</v>
      </c>
    </row>
    <row r="1283" spans="1:4" ht="15" x14ac:dyDescent="0.25">
      <c r="A1283" s="604" t="s">
        <v>84</v>
      </c>
      <c r="B1283" s="604" t="s">
        <v>313</v>
      </c>
      <c r="C1283" s="605">
        <v>41921</v>
      </c>
      <c r="D1283" s="604">
        <v>12995.5</v>
      </c>
    </row>
    <row r="1284" spans="1:4" ht="15" x14ac:dyDescent="0.25">
      <c r="A1284" s="604" t="s">
        <v>73</v>
      </c>
      <c r="B1284" s="604" t="s">
        <v>314</v>
      </c>
      <c r="C1284" s="605">
        <v>41921</v>
      </c>
      <c r="D1284" s="604">
        <v>10.4625</v>
      </c>
    </row>
    <row r="1285" spans="1:4" ht="15" x14ac:dyDescent="0.25">
      <c r="A1285" s="604" t="s">
        <v>74</v>
      </c>
      <c r="B1285" s="604" t="s">
        <v>316</v>
      </c>
      <c r="C1285" s="605">
        <v>41921</v>
      </c>
      <c r="D1285" s="604">
        <v>269.8125</v>
      </c>
    </row>
    <row r="1286" spans="1:4" ht="15" x14ac:dyDescent="0.25">
      <c r="A1286" s="604" t="s">
        <v>75</v>
      </c>
      <c r="B1286" s="604" t="s">
        <v>317</v>
      </c>
      <c r="C1286" s="605">
        <v>41921</v>
      </c>
      <c r="D1286" s="604">
        <v>18.875</v>
      </c>
    </row>
    <row r="1287" spans="1:4" ht="15" x14ac:dyDescent="0.25">
      <c r="A1287" s="604" t="s">
        <v>76</v>
      </c>
      <c r="B1287" s="604" t="s">
        <v>318</v>
      </c>
      <c r="C1287" s="605">
        <v>41921</v>
      </c>
      <c r="D1287" s="604">
        <v>2823.1875</v>
      </c>
    </row>
    <row r="1288" spans="1:4" ht="15" x14ac:dyDescent="0.25">
      <c r="A1288" s="604" t="s">
        <v>77</v>
      </c>
      <c r="B1288" s="604" t="s">
        <v>317</v>
      </c>
      <c r="C1288" s="605">
        <v>41921</v>
      </c>
      <c r="D1288" s="604">
        <v>21.75</v>
      </c>
    </row>
    <row r="1289" spans="1:4" ht="15" x14ac:dyDescent="0.25">
      <c r="A1289" s="604" t="s">
        <v>78</v>
      </c>
      <c r="B1289" s="604" t="s">
        <v>318</v>
      </c>
      <c r="C1289" s="605">
        <v>41921</v>
      </c>
      <c r="D1289" s="604">
        <v>2685.5</v>
      </c>
    </row>
    <row r="1290" spans="1:4" ht="15" x14ac:dyDescent="0.25">
      <c r="A1290" s="604" t="s">
        <v>79</v>
      </c>
      <c r="B1290" s="604" t="s">
        <v>314</v>
      </c>
      <c r="C1290" s="605">
        <v>41921</v>
      </c>
      <c r="D1290" s="604">
        <v>0</v>
      </c>
    </row>
    <row r="1291" spans="1:4" ht="15" x14ac:dyDescent="0.25">
      <c r="A1291" s="604" t="s">
        <v>80</v>
      </c>
      <c r="B1291" s="604" t="s">
        <v>316</v>
      </c>
      <c r="C1291" s="605">
        <v>41921</v>
      </c>
      <c r="D1291" s="604">
        <v>777.82500000000005</v>
      </c>
    </row>
    <row r="1292" spans="1:4" ht="15" x14ac:dyDescent="0.25">
      <c r="A1292" s="604" t="s">
        <v>867</v>
      </c>
      <c r="B1292" s="604" t="s">
        <v>997</v>
      </c>
      <c r="C1292" s="605">
        <v>41921</v>
      </c>
      <c r="D1292" s="604">
        <v>6.6000000000000003E-2</v>
      </c>
    </row>
    <row r="1293" spans="1:4" ht="15" x14ac:dyDescent="0.25">
      <c r="A1293" s="604" t="s">
        <v>868</v>
      </c>
      <c r="B1293" s="604" t="s">
        <v>998</v>
      </c>
      <c r="C1293" s="605">
        <v>41921</v>
      </c>
      <c r="D1293" s="604">
        <v>1.712</v>
      </c>
    </row>
    <row r="1294" spans="1:4" ht="15" x14ac:dyDescent="0.25">
      <c r="A1294" s="604" t="s">
        <v>109</v>
      </c>
      <c r="B1294" s="604" t="s">
        <v>445</v>
      </c>
      <c r="C1294" s="605">
        <v>41921</v>
      </c>
      <c r="D1294" s="604">
        <v>0</v>
      </c>
    </row>
    <row r="1295" spans="1:4" ht="15" x14ac:dyDescent="0.25">
      <c r="A1295" s="604" t="s">
        <v>110</v>
      </c>
      <c r="B1295" s="604" t="s">
        <v>446</v>
      </c>
      <c r="C1295" s="605">
        <v>41921</v>
      </c>
      <c r="D1295" s="604">
        <v>449.60399999999998</v>
      </c>
    </row>
    <row r="1296" spans="1:4" ht="15" x14ac:dyDescent="0.25">
      <c r="A1296" s="604" t="s">
        <v>65</v>
      </c>
      <c r="B1296" s="604" t="s">
        <v>321</v>
      </c>
      <c r="C1296" s="605">
        <v>41921</v>
      </c>
      <c r="D1296" s="604">
        <v>0</v>
      </c>
    </row>
    <row r="1297" spans="1:4" ht="15" x14ac:dyDescent="0.25">
      <c r="A1297" s="604" t="s">
        <v>66</v>
      </c>
      <c r="B1297" s="604" t="s">
        <v>323</v>
      </c>
      <c r="C1297" s="605">
        <v>41921</v>
      </c>
      <c r="D1297" s="604">
        <v>589.85429999999997</v>
      </c>
    </row>
    <row r="1298" spans="1:4" ht="15" x14ac:dyDescent="0.25">
      <c r="A1298" s="604" t="s">
        <v>67</v>
      </c>
      <c r="B1298" s="604" t="s">
        <v>324</v>
      </c>
      <c r="C1298" s="605">
        <v>41921</v>
      </c>
      <c r="D1298" s="604">
        <v>0</v>
      </c>
    </row>
    <row r="1299" spans="1:4" ht="15" x14ac:dyDescent="0.25">
      <c r="A1299" s="604" t="s">
        <v>68</v>
      </c>
      <c r="B1299" s="604" t="s">
        <v>325</v>
      </c>
      <c r="C1299" s="605">
        <v>41921</v>
      </c>
      <c r="D1299" s="604">
        <v>779.7183</v>
      </c>
    </row>
    <row r="1300" spans="1:4" ht="15" x14ac:dyDescent="0.25">
      <c r="A1300" s="604" t="s">
        <v>69</v>
      </c>
      <c r="B1300" s="604" t="s">
        <v>326</v>
      </c>
      <c r="C1300" s="605">
        <v>41921</v>
      </c>
      <c r="D1300" s="604">
        <v>0</v>
      </c>
    </row>
    <row r="1301" spans="1:4" ht="15" x14ac:dyDescent="0.25">
      <c r="A1301" s="604" t="s">
        <v>70</v>
      </c>
      <c r="B1301" s="604" t="s">
        <v>327</v>
      </c>
      <c r="C1301" s="605">
        <v>41921</v>
      </c>
      <c r="D1301" s="604">
        <v>772.10440000000006</v>
      </c>
    </row>
    <row r="1302" spans="1:4" ht="15" x14ac:dyDescent="0.25">
      <c r="A1302" s="604" t="s">
        <v>43</v>
      </c>
      <c r="B1302" s="604" t="s">
        <v>328</v>
      </c>
      <c r="C1302" s="605">
        <v>41921</v>
      </c>
      <c r="D1302" s="604">
        <v>0</v>
      </c>
    </row>
    <row r="1303" spans="1:4" ht="15" x14ac:dyDescent="0.25">
      <c r="A1303" s="604" t="s">
        <v>44</v>
      </c>
      <c r="B1303" s="604" t="s">
        <v>330</v>
      </c>
      <c r="C1303" s="605">
        <v>41921</v>
      </c>
      <c r="D1303" s="604">
        <v>0</v>
      </c>
    </row>
    <row r="1304" spans="1:4" ht="15" x14ac:dyDescent="0.25">
      <c r="A1304" s="604" t="s">
        <v>45</v>
      </c>
      <c r="B1304" s="604" t="s">
        <v>331</v>
      </c>
      <c r="C1304" s="605">
        <v>41921</v>
      </c>
      <c r="D1304" s="604">
        <v>0</v>
      </c>
    </row>
    <row r="1305" spans="1:4" ht="15" x14ac:dyDescent="0.25">
      <c r="A1305" s="604" t="s">
        <v>46</v>
      </c>
      <c r="B1305" s="604" t="s">
        <v>332</v>
      </c>
      <c r="C1305" s="605">
        <v>41921</v>
      </c>
      <c r="D1305" s="604">
        <v>0</v>
      </c>
    </row>
    <row r="1306" spans="1:4" ht="15" x14ac:dyDescent="0.25">
      <c r="A1306" s="604" t="s">
        <v>173</v>
      </c>
      <c r="B1306" s="604" t="s">
        <v>333</v>
      </c>
      <c r="C1306" s="605">
        <v>41921</v>
      </c>
      <c r="D1306" s="604">
        <v>1.4850000000000001</v>
      </c>
    </row>
    <row r="1307" spans="1:4" ht="15" x14ac:dyDescent="0.25">
      <c r="A1307" s="604" t="s">
        <v>174</v>
      </c>
      <c r="B1307" s="604" t="s">
        <v>334</v>
      </c>
      <c r="C1307" s="605">
        <v>41921</v>
      </c>
      <c r="D1307" s="604">
        <v>0</v>
      </c>
    </row>
    <row r="1308" spans="1:4" ht="15" x14ac:dyDescent="0.25">
      <c r="A1308" s="604" t="s">
        <v>39</v>
      </c>
      <c r="B1308" s="604" t="s">
        <v>335</v>
      </c>
      <c r="C1308" s="605">
        <v>41921</v>
      </c>
      <c r="D1308" s="604">
        <v>0</v>
      </c>
    </row>
    <row r="1309" spans="1:4" ht="15" x14ac:dyDescent="0.25">
      <c r="A1309" s="604" t="s">
        <v>40</v>
      </c>
      <c r="B1309" s="604" t="s">
        <v>336</v>
      </c>
      <c r="C1309" s="605">
        <v>41921</v>
      </c>
      <c r="D1309" s="604">
        <v>0</v>
      </c>
    </row>
    <row r="1310" spans="1:4" ht="15" x14ac:dyDescent="0.25">
      <c r="A1310" s="604" t="s">
        <v>41</v>
      </c>
      <c r="B1310" s="604" t="s">
        <v>337</v>
      </c>
      <c r="C1310" s="605">
        <v>41921</v>
      </c>
      <c r="D1310" s="604">
        <v>3.7928999999999999</v>
      </c>
    </row>
    <row r="1311" spans="1:4" ht="15" x14ac:dyDescent="0.25">
      <c r="A1311" s="604" t="s">
        <v>42</v>
      </c>
      <c r="B1311" s="604" t="s">
        <v>338</v>
      </c>
      <c r="C1311" s="605">
        <v>41921</v>
      </c>
      <c r="D1311" s="604">
        <v>0</v>
      </c>
    </row>
    <row r="1312" spans="1:4" ht="15" x14ac:dyDescent="0.25">
      <c r="A1312" s="604" t="s">
        <v>57</v>
      </c>
      <c r="B1312" s="604" t="s">
        <v>321</v>
      </c>
      <c r="C1312" s="605">
        <v>41921</v>
      </c>
      <c r="D1312" s="604">
        <v>0</v>
      </c>
    </row>
    <row r="1313" spans="1:4" ht="15" x14ac:dyDescent="0.25">
      <c r="A1313" s="604" t="s">
        <v>58</v>
      </c>
      <c r="B1313" s="604" t="s">
        <v>323</v>
      </c>
      <c r="C1313" s="605">
        <v>41921</v>
      </c>
      <c r="D1313" s="604">
        <v>842.72400000000005</v>
      </c>
    </row>
    <row r="1314" spans="1:4" ht="15" x14ac:dyDescent="0.25">
      <c r="A1314" s="604" t="s">
        <v>59</v>
      </c>
      <c r="B1314" s="604" t="s">
        <v>324</v>
      </c>
      <c r="C1314" s="605">
        <v>41921</v>
      </c>
      <c r="D1314" s="604">
        <v>0</v>
      </c>
    </row>
    <row r="1315" spans="1:4" ht="15" x14ac:dyDescent="0.25">
      <c r="A1315" s="604" t="s">
        <v>60</v>
      </c>
      <c r="B1315" s="604" t="s">
        <v>325</v>
      </c>
      <c r="C1315" s="605">
        <v>41921</v>
      </c>
      <c r="D1315" s="604">
        <v>833.38199999999995</v>
      </c>
    </row>
    <row r="1316" spans="1:4" ht="15" x14ac:dyDescent="0.25">
      <c r="A1316" s="604" t="s">
        <v>61</v>
      </c>
      <c r="B1316" s="604" t="s">
        <v>326</v>
      </c>
      <c r="C1316" s="605">
        <v>41921</v>
      </c>
      <c r="D1316" s="604">
        <v>0</v>
      </c>
    </row>
    <row r="1317" spans="1:4" ht="15" x14ac:dyDescent="0.25">
      <c r="A1317" s="604" t="s">
        <v>62</v>
      </c>
      <c r="B1317" s="604" t="s">
        <v>327</v>
      </c>
      <c r="C1317" s="605">
        <v>41921</v>
      </c>
      <c r="D1317" s="604">
        <v>826.55160000000001</v>
      </c>
    </row>
    <row r="1318" spans="1:4" ht="15" x14ac:dyDescent="0.25">
      <c r="A1318" s="604" t="s">
        <v>63</v>
      </c>
      <c r="B1318" s="604" t="s">
        <v>340</v>
      </c>
      <c r="C1318" s="605">
        <v>41921</v>
      </c>
      <c r="D1318" s="604">
        <v>0</v>
      </c>
    </row>
    <row r="1319" spans="1:4" ht="15" x14ac:dyDescent="0.25">
      <c r="A1319" s="604" t="s">
        <v>64</v>
      </c>
      <c r="B1319" s="604" t="s">
        <v>341</v>
      </c>
      <c r="C1319" s="605">
        <v>41921</v>
      </c>
      <c r="D1319" s="604">
        <v>827.55</v>
      </c>
    </row>
    <row r="1320" spans="1:4" ht="15" x14ac:dyDescent="0.25">
      <c r="A1320" s="604" t="s">
        <v>47</v>
      </c>
      <c r="B1320" s="604" t="s">
        <v>342</v>
      </c>
      <c r="C1320" s="605">
        <v>41921</v>
      </c>
      <c r="D1320" s="604">
        <v>0</v>
      </c>
    </row>
    <row r="1321" spans="1:4" ht="15" x14ac:dyDescent="0.25">
      <c r="A1321" s="604" t="s">
        <v>48</v>
      </c>
      <c r="B1321" s="604" t="s">
        <v>343</v>
      </c>
      <c r="C1321" s="605">
        <v>41921</v>
      </c>
      <c r="D1321" s="604">
        <v>0</v>
      </c>
    </row>
    <row r="1322" spans="1:4" ht="15" x14ac:dyDescent="0.25">
      <c r="A1322" s="604" t="s">
        <v>49</v>
      </c>
      <c r="B1322" s="604" t="s">
        <v>344</v>
      </c>
      <c r="C1322" s="605">
        <v>41921</v>
      </c>
      <c r="D1322" s="604">
        <v>42.1614</v>
      </c>
    </row>
    <row r="1323" spans="1:4" ht="15" x14ac:dyDescent="0.25">
      <c r="A1323" s="604" t="s">
        <v>50</v>
      </c>
      <c r="B1323" s="604" t="s">
        <v>345</v>
      </c>
      <c r="C1323" s="605">
        <v>41921</v>
      </c>
      <c r="D1323" s="604">
        <v>0</v>
      </c>
    </row>
    <row r="1324" spans="1:4" ht="15" x14ac:dyDescent="0.25">
      <c r="A1324" s="604" t="s">
        <v>861</v>
      </c>
      <c r="B1324" s="604" t="s">
        <v>999</v>
      </c>
      <c r="C1324" s="605">
        <v>41921</v>
      </c>
      <c r="D1324" s="604">
        <v>2.242</v>
      </c>
    </row>
    <row r="1325" spans="1:4" ht="15" x14ac:dyDescent="0.25">
      <c r="A1325" s="604" t="s">
        <v>862</v>
      </c>
      <c r="B1325" s="604" t="s">
        <v>1000</v>
      </c>
      <c r="C1325" s="605">
        <v>41921</v>
      </c>
      <c r="D1325" s="604">
        <v>0</v>
      </c>
    </row>
    <row r="1326" spans="1:4" ht="15" x14ac:dyDescent="0.25">
      <c r="A1326" s="604" t="s">
        <v>982</v>
      </c>
      <c r="B1326" s="604" t="s">
        <v>1001</v>
      </c>
      <c r="C1326" s="605">
        <v>41921</v>
      </c>
      <c r="D1326" s="604">
        <v>0</v>
      </c>
    </row>
    <row r="1327" spans="1:4" ht="15" x14ac:dyDescent="0.25">
      <c r="A1327" s="604" t="s">
        <v>983</v>
      </c>
      <c r="B1327" s="604" t="s">
        <v>1002</v>
      </c>
      <c r="C1327" s="605">
        <v>41921</v>
      </c>
      <c r="D1327" s="604">
        <v>747.09699999999998</v>
      </c>
    </row>
    <row r="1328" spans="1:4" ht="15" x14ac:dyDescent="0.25">
      <c r="A1328" s="604" t="s">
        <v>1039</v>
      </c>
      <c r="B1328" s="604" t="s">
        <v>1001</v>
      </c>
      <c r="C1328" s="605">
        <v>41921</v>
      </c>
      <c r="D1328" s="604">
        <v>0</v>
      </c>
    </row>
    <row r="1329" spans="1:4" ht="15" x14ac:dyDescent="0.25">
      <c r="A1329" s="604" t="s">
        <v>1040</v>
      </c>
      <c r="B1329" s="604" t="s">
        <v>1002</v>
      </c>
      <c r="C1329" s="605">
        <v>41921</v>
      </c>
      <c r="D1329" s="604">
        <v>856.8</v>
      </c>
    </row>
    <row r="1330" spans="1:4" ht="15" x14ac:dyDescent="0.25">
      <c r="A1330" s="604" t="s">
        <v>989</v>
      </c>
      <c r="B1330" s="604" t="s">
        <v>1001</v>
      </c>
      <c r="C1330" s="605">
        <v>41921</v>
      </c>
      <c r="D1330" s="604">
        <v>0.2</v>
      </c>
    </row>
    <row r="1331" spans="1:4" ht="15" x14ac:dyDescent="0.25">
      <c r="A1331" s="604" t="s">
        <v>990</v>
      </c>
      <c r="B1331" s="604" t="s">
        <v>1002</v>
      </c>
      <c r="C1331" s="605">
        <v>41921</v>
      </c>
      <c r="D1331" s="604">
        <v>486.8</v>
      </c>
    </row>
    <row r="1332" spans="1:4" ht="15" x14ac:dyDescent="0.25">
      <c r="A1332" s="604" t="s">
        <v>71</v>
      </c>
      <c r="B1332" s="604" t="s">
        <v>346</v>
      </c>
      <c r="C1332" s="605">
        <v>41921</v>
      </c>
      <c r="D1332" s="604">
        <v>0</v>
      </c>
    </row>
    <row r="1333" spans="1:4" ht="15" x14ac:dyDescent="0.25">
      <c r="A1333" s="604" t="s">
        <v>72</v>
      </c>
      <c r="B1333" s="604" t="s">
        <v>349</v>
      </c>
      <c r="C1333" s="605">
        <v>41921</v>
      </c>
      <c r="D1333" s="604">
        <v>0</v>
      </c>
    </row>
    <row r="1334" spans="1:4" ht="15" x14ac:dyDescent="0.25">
      <c r="A1334" s="604" t="s">
        <v>750</v>
      </c>
      <c r="B1334" s="604" t="s">
        <v>751</v>
      </c>
      <c r="C1334" s="605">
        <v>41921</v>
      </c>
      <c r="D1334" s="604">
        <v>0.60899999999999999</v>
      </c>
    </row>
    <row r="1335" spans="1:4" ht="15" x14ac:dyDescent="0.25">
      <c r="A1335" s="604" t="s">
        <v>753</v>
      </c>
      <c r="B1335" s="604" t="s">
        <v>754</v>
      </c>
      <c r="C1335" s="605">
        <v>41921</v>
      </c>
      <c r="D1335" s="604">
        <v>0</v>
      </c>
    </row>
    <row r="1336" spans="1:4" ht="15" x14ac:dyDescent="0.25">
      <c r="A1336" s="604" t="s">
        <v>755</v>
      </c>
      <c r="B1336" s="604" t="s">
        <v>756</v>
      </c>
      <c r="C1336" s="605">
        <v>41921</v>
      </c>
      <c r="D1336" s="604">
        <v>0.1</v>
      </c>
    </row>
    <row r="1337" spans="1:4" ht="15" x14ac:dyDescent="0.25">
      <c r="A1337" s="604" t="s">
        <v>757</v>
      </c>
      <c r="B1337" s="604" t="s">
        <v>758</v>
      </c>
      <c r="C1337" s="605">
        <v>41921</v>
      </c>
      <c r="D1337" s="604">
        <v>0</v>
      </c>
    </row>
    <row r="1338" spans="1:4" ht="15" x14ac:dyDescent="0.25">
      <c r="A1338" s="604" t="s">
        <v>759</v>
      </c>
      <c r="B1338" s="604" t="s">
        <v>760</v>
      </c>
      <c r="C1338" s="605">
        <v>41921</v>
      </c>
      <c r="D1338" s="604">
        <v>0.38</v>
      </c>
    </row>
    <row r="1339" spans="1:4" ht="15" x14ac:dyDescent="0.25">
      <c r="A1339" s="604" t="s">
        <v>762</v>
      </c>
      <c r="B1339" s="604" t="s">
        <v>763</v>
      </c>
      <c r="C1339" s="605">
        <v>41921</v>
      </c>
      <c r="D1339" s="604">
        <v>0</v>
      </c>
    </row>
    <row r="1340" spans="1:4" ht="15" x14ac:dyDescent="0.25">
      <c r="A1340" s="604" t="s">
        <v>764</v>
      </c>
      <c r="B1340" s="604" t="s">
        <v>765</v>
      </c>
      <c r="C1340" s="605">
        <v>41921</v>
      </c>
      <c r="D1340" s="604">
        <v>0.14000000000000001</v>
      </c>
    </row>
    <row r="1341" spans="1:4" ht="15" x14ac:dyDescent="0.25">
      <c r="A1341" s="604" t="s">
        <v>766</v>
      </c>
      <c r="B1341" s="604" t="s">
        <v>767</v>
      </c>
      <c r="C1341" s="605">
        <v>41921</v>
      </c>
      <c r="D1341" s="604">
        <v>0</v>
      </c>
    </row>
    <row r="1342" spans="1:4" ht="15" x14ac:dyDescent="0.25">
      <c r="A1342" s="604" t="s">
        <v>877</v>
      </c>
      <c r="B1342" s="604" t="s">
        <v>1003</v>
      </c>
      <c r="C1342" s="605">
        <v>41921</v>
      </c>
      <c r="D1342" s="604">
        <v>0</v>
      </c>
    </row>
    <row r="1343" spans="1:4" ht="15" x14ac:dyDescent="0.25">
      <c r="A1343" s="604" t="s">
        <v>878</v>
      </c>
      <c r="B1343" s="604" t="s">
        <v>1004</v>
      </c>
      <c r="C1343" s="605">
        <v>41921</v>
      </c>
      <c r="D1343" s="604">
        <v>994.11599999999999</v>
      </c>
    </row>
    <row r="1344" spans="1:4" ht="15" x14ac:dyDescent="0.25">
      <c r="A1344" s="604" t="s">
        <v>962</v>
      </c>
      <c r="B1344" s="604" t="s">
        <v>1005</v>
      </c>
      <c r="C1344" s="605">
        <v>41921</v>
      </c>
      <c r="D1344" s="604">
        <v>0</v>
      </c>
    </row>
    <row r="1345" spans="1:4" ht="15" x14ac:dyDescent="0.25">
      <c r="A1345" s="604" t="s">
        <v>963</v>
      </c>
      <c r="B1345" s="604" t="s">
        <v>1006</v>
      </c>
      <c r="C1345" s="605">
        <v>41921</v>
      </c>
      <c r="D1345" s="604">
        <v>668.36699999999996</v>
      </c>
    </row>
    <row r="1346" spans="1:4" ht="15" x14ac:dyDescent="0.25">
      <c r="A1346" s="604" t="s">
        <v>82</v>
      </c>
      <c r="B1346" s="604" t="s">
        <v>350</v>
      </c>
      <c r="C1346" s="605">
        <v>41921</v>
      </c>
      <c r="D1346" s="604">
        <v>0</v>
      </c>
    </row>
    <row r="1347" spans="1:4" ht="15" x14ac:dyDescent="0.25">
      <c r="A1347" s="604" t="s">
        <v>81</v>
      </c>
      <c r="B1347" s="604" t="s">
        <v>352</v>
      </c>
      <c r="C1347" s="605">
        <v>41921</v>
      </c>
      <c r="D1347" s="604">
        <v>0</v>
      </c>
    </row>
    <row r="1348" spans="1:4" ht="15" x14ac:dyDescent="0.25">
      <c r="A1348" s="604" t="s">
        <v>1007</v>
      </c>
      <c r="B1348" s="604" t="s">
        <v>1001</v>
      </c>
      <c r="C1348" s="605">
        <v>41921</v>
      </c>
      <c r="D1348" s="604">
        <v>0</v>
      </c>
    </row>
    <row r="1349" spans="1:4" ht="15" x14ac:dyDescent="0.25">
      <c r="A1349" s="604" t="s">
        <v>1008</v>
      </c>
      <c r="B1349" s="604" t="s">
        <v>1002</v>
      </c>
      <c r="C1349" s="605">
        <v>41921</v>
      </c>
      <c r="D1349" s="604">
        <v>728.79600000000005</v>
      </c>
    </row>
    <row r="1350" spans="1:4" ht="15" x14ac:dyDescent="0.25">
      <c r="A1350" s="604" t="s">
        <v>100</v>
      </c>
      <c r="B1350" s="604" t="s">
        <v>321</v>
      </c>
      <c r="C1350" s="605">
        <v>41921</v>
      </c>
      <c r="D1350" s="604">
        <v>0</v>
      </c>
    </row>
    <row r="1351" spans="1:4" ht="15" x14ac:dyDescent="0.25">
      <c r="A1351" s="604" t="s">
        <v>101</v>
      </c>
      <c r="B1351" s="604" t="s">
        <v>354</v>
      </c>
      <c r="C1351" s="605">
        <v>41921</v>
      </c>
      <c r="D1351" s="604">
        <v>0</v>
      </c>
    </row>
    <row r="1352" spans="1:4" ht="15" x14ac:dyDescent="0.25">
      <c r="A1352" s="604" t="s">
        <v>102</v>
      </c>
      <c r="B1352" s="604" t="s">
        <v>324</v>
      </c>
      <c r="C1352" s="605">
        <v>41921</v>
      </c>
      <c r="D1352" s="604">
        <v>0.23419999999999999</v>
      </c>
    </row>
    <row r="1353" spans="1:4" ht="15" x14ac:dyDescent="0.25">
      <c r="A1353" s="604" t="s">
        <v>103</v>
      </c>
      <c r="B1353" s="604" t="s">
        <v>325</v>
      </c>
      <c r="C1353" s="605">
        <v>41921</v>
      </c>
      <c r="D1353" s="604">
        <v>0</v>
      </c>
    </row>
    <row r="1354" spans="1:4" ht="15" x14ac:dyDescent="0.25">
      <c r="A1354" s="604" t="s">
        <v>104</v>
      </c>
      <c r="B1354" s="604" t="s">
        <v>326</v>
      </c>
      <c r="C1354" s="605">
        <v>41921</v>
      </c>
      <c r="D1354" s="604">
        <v>1.8528</v>
      </c>
    </row>
    <row r="1355" spans="1:4" ht="15" x14ac:dyDescent="0.25">
      <c r="A1355" s="604" t="s">
        <v>105</v>
      </c>
      <c r="B1355" s="604" t="s">
        <v>327</v>
      </c>
      <c r="C1355" s="605">
        <v>41921</v>
      </c>
      <c r="D1355" s="604">
        <v>0</v>
      </c>
    </row>
    <row r="1356" spans="1:4" ht="15" x14ac:dyDescent="0.25">
      <c r="A1356" s="604" t="s">
        <v>106</v>
      </c>
      <c r="B1356" s="604" t="s">
        <v>340</v>
      </c>
      <c r="C1356" s="605">
        <v>41921</v>
      </c>
      <c r="D1356" s="604">
        <v>0</v>
      </c>
    </row>
    <row r="1357" spans="1:4" ht="15" x14ac:dyDescent="0.25">
      <c r="A1357" s="604" t="s">
        <v>107</v>
      </c>
      <c r="B1357" s="604" t="s">
        <v>341</v>
      </c>
      <c r="C1357" s="605">
        <v>41921</v>
      </c>
      <c r="D1357" s="604">
        <v>18.625</v>
      </c>
    </row>
    <row r="1358" spans="1:4" ht="15" x14ac:dyDescent="0.25">
      <c r="A1358" s="604" t="s">
        <v>115</v>
      </c>
      <c r="B1358" s="604" t="s">
        <v>355</v>
      </c>
      <c r="C1358" s="605">
        <v>41921</v>
      </c>
      <c r="D1358" s="604">
        <v>1.839</v>
      </c>
    </row>
    <row r="1359" spans="1:4" ht="15" x14ac:dyDescent="0.25">
      <c r="A1359" s="604" t="s">
        <v>116</v>
      </c>
      <c r="B1359" s="604" t="s">
        <v>356</v>
      </c>
      <c r="C1359" s="605">
        <v>41921</v>
      </c>
      <c r="D1359" s="604">
        <v>0</v>
      </c>
    </row>
    <row r="1360" spans="1:4" ht="15" x14ac:dyDescent="0.25">
      <c r="A1360" s="604" t="s">
        <v>117</v>
      </c>
      <c r="B1360" s="604" t="s">
        <v>357</v>
      </c>
      <c r="C1360" s="605">
        <v>41921</v>
      </c>
      <c r="D1360" s="604">
        <v>0</v>
      </c>
    </row>
    <row r="1361" spans="1:4" ht="15" x14ac:dyDescent="0.25">
      <c r="A1361" s="604" t="s">
        <v>118</v>
      </c>
      <c r="B1361" s="604" t="s">
        <v>358</v>
      </c>
      <c r="C1361" s="605">
        <v>41921</v>
      </c>
      <c r="D1361" s="604">
        <v>0</v>
      </c>
    </row>
    <row r="1362" spans="1:4" ht="15" x14ac:dyDescent="0.25">
      <c r="A1362" s="604" t="s">
        <v>735</v>
      </c>
      <c r="B1362" s="604" t="s">
        <v>736</v>
      </c>
      <c r="C1362" s="605">
        <v>41921</v>
      </c>
      <c r="D1362" s="604">
        <v>1.839</v>
      </c>
    </row>
    <row r="1363" spans="1:4" ht="15" x14ac:dyDescent="0.25">
      <c r="A1363" s="604" t="s">
        <v>737</v>
      </c>
      <c r="B1363" s="604" t="s">
        <v>738</v>
      </c>
      <c r="C1363" s="605">
        <v>41921</v>
      </c>
      <c r="D1363" s="604">
        <v>0</v>
      </c>
    </row>
    <row r="1364" spans="1:4" ht="15" x14ac:dyDescent="0.25">
      <c r="A1364" s="604" t="s">
        <v>863</v>
      </c>
      <c r="B1364" s="604" t="s">
        <v>1009</v>
      </c>
      <c r="C1364" s="605">
        <v>41921</v>
      </c>
      <c r="D1364" s="604">
        <v>0</v>
      </c>
    </row>
    <row r="1365" spans="1:4" ht="15" x14ac:dyDescent="0.25">
      <c r="A1365" s="604" t="s">
        <v>864</v>
      </c>
      <c r="B1365" s="604" t="s">
        <v>1010</v>
      </c>
      <c r="C1365" s="605">
        <v>41921</v>
      </c>
      <c r="D1365" s="604">
        <v>0</v>
      </c>
    </row>
    <row r="1366" spans="1:4" ht="15" x14ac:dyDescent="0.25">
      <c r="A1366" s="604" t="s">
        <v>865</v>
      </c>
      <c r="B1366" s="604" t="s">
        <v>1011</v>
      </c>
      <c r="C1366" s="605">
        <v>41921</v>
      </c>
      <c r="D1366" s="604">
        <v>0</v>
      </c>
    </row>
    <row r="1367" spans="1:4" ht="15" x14ac:dyDescent="0.25">
      <c r="A1367" s="604" t="s">
        <v>866</v>
      </c>
      <c r="B1367" s="604" t="s">
        <v>1012</v>
      </c>
      <c r="C1367" s="605">
        <v>41921</v>
      </c>
      <c r="D1367" s="604">
        <v>0</v>
      </c>
    </row>
    <row r="1368" spans="1:4" ht="15" x14ac:dyDescent="0.25">
      <c r="A1368" s="604" t="s">
        <v>99</v>
      </c>
      <c r="B1368" s="604" t="s">
        <v>359</v>
      </c>
      <c r="C1368" s="605">
        <v>41921</v>
      </c>
      <c r="D1368" s="604">
        <v>2.2115</v>
      </c>
    </row>
    <row r="1369" spans="1:4" ht="15" x14ac:dyDescent="0.25">
      <c r="A1369" s="604" t="s">
        <v>958</v>
      </c>
      <c r="B1369" s="604" t="s">
        <v>1001</v>
      </c>
      <c r="C1369" s="605">
        <v>41921</v>
      </c>
      <c r="D1369" s="604">
        <v>0</v>
      </c>
    </row>
    <row r="1370" spans="1:4" ht="15" x14ac:dyDescent="0.25">
      <c r="A1370" s="604" t="s">
        <v>959</v>
      </c>
      <c r="B1370" s="604" t="s">
        <v>1002</v>
      </c>
      <c r="C1370" s="605">
        <v>41921</v>
      </c>
      <c r="D1370" s="604">
        <v>947.58</v>
      </c>
    </row>
    <row r="1371" spans="1:4" ht="15" x14ac:dyDescent="0.25">
      <c r="A1371" s="604" t="s">
        <v>144</v>
      </c>
      <c r="B1371" s="604" t="s">
        <v>361</v>
      </c>
      <c r="C1371" s="605">
        <v>41921</v>
      </c>
      <c r="D1371" s="604">
        <v>0.40489999999999998</v>
      </c>
    </row>
    <row r="1372" spans="1:4" ht="15" x14ac:dyDescent="0.25">
      <c r="A1372" s="604" t="s">
        <v>145</v>
      </c>
      <c r="B1372" s="604" t="s">
        <v>363</v>
      </c>
      <c r="C1372" s="605">
        <v>41921</v>
      </c>
      <c r="D1372" s="604">
        <v>19.3644</v>
      </c>
    </row>
    <row r="1373" spans="1:4" ht="15" x14ac:dyDescent="0.25">
      <c r="A1373" s="604" t="s">
        <v>161</v>
      </c>
      <c r="B1373" s="604" t="s">
        <v>364</v>
      </c>
      <c r="C1373" s="605">
        <v>41921</v>
      </c>
      <c r="D1373" s="604">
        <v>0.08</v>
      </c>
    </row>
    <row r="1374" spans="1:4" ht="15" x14ac:dyDescent="0.25">
      <c r="A1374" s="604" t="s">
        <v>162</v>
      </c>
      <c r="B1374" s="604" t="s">
        <v>365</v>
      </c>
      <c r="C1374" s="605">
        <v>41921</v>
      </c>
      <c r="D1374" s="604">
        <v>28.779</v>
      </c>
    </row>
    <row r="1375" spans="1:4" ht="15" x14ac:dyDescent="0.25">
      <c r="A1375" s="604" t="s">
        <v>293</v>
      </c>
      <c r="B1375" s="604" t="s">
        <v>366</v>
      </c>
      <c r="C1375" s="605">
        <v>41921</v>
      </c>
      <c r="D1375" s="604">
        <v>0.129</v>
      </c>
    </row>
    <row r="1376" spans="1:4" ht="15" x14ac:dyDescent="0.25">
      <c r="A1376" s="604" t="s">
        <v>294</v>
      </c>
      <c r="B1376" s="604" t="s">
        <v>368</v>
      </c>
      <c r="C1376" s="605">
        <v>41921</v>
      </c>
      <c r="D1376" s="604">
        <v>50.381</v>
      </c>
    </row>
    <row r="1377" spans="1:4" ht="15" x14ac:dyDescent="0.25">
      <c r="A1377" s="604" t="s">
        <v>167</v>
      </c>
      <c r="B1377" s="604" t="s">
        <v>369</v>
      </c>
      <c r="C1377" s="605">
        <v>41921</v>
      </c>
      <c r="D1377" s="604">
        <v>0.36730000000000002</v>
      </c>
    </row>
    <row r="1378" spans="1:4" ht="15" x14ac:dyDescent="0.25">
      <c r="A1378" s="604" t="s">
        <v>168</v>
      </c>
      <c r="B1378" s="604" t="s">
        <v>371</v>
      </c>
      <c r="C1378" s="605">
        <v>41921</v>
      </c>
      <c r="D1378" s="604">
        <v>194.22460000000001</v>
      </c>
    </row>
    <row r="1379" spans="1:4" ht="15" x14ac:dyDescent="0.25">
      <c r="A1379" s="604" t="s">
        <v>869</v>
      </c>
      <c r="B1379" s="604" t="s">
        <v>997</v>
      </c>
      <c r="C1379" s="605">
        <v>41921</v>
      </c>
      <c r="D1379" s="604">
        <v>1.8839999999999999</v>
      </c>
    </row>
    <row r="1380" spans="1:4" ht="15" x14ac:dyDescent="0.25">
      <c r="A1380" s="604" t="s">
        <v>870</v>
      </c>
      <c r="B1380" s="604" t="s">
        <v>998</v>
      </c>
      <c r="C1380" s="605">
        <v>41921</v>
      </c>
      <c r="D1380" s="604">
        <v>11.208</v>
      </c>
    </row>
    <row r="1381" spans="1:4" ht="15" x14ac:dyDescent="0.25">
      <c r="A1381" s="604" t="s">
        <v>146</v>
      </c>
      <c r="B1381" s="604" t="s">
        <v>372</v>
      </c>
      <c r="C1381" s="605">
        <v>41921</v>
      </c>
      <c r="D1381" s="604">
        <v>0.65900000000000003</v>
      </c>
    </row>
    <row r="1382" spans="1:4" ht="15" x14ac:dyDescent="0.25">
      <c r="A1382" s="604" t="s">
        <v>147</v>
      </c>
      <c r="B1382" s="604" t="s">
        <v>374</v>
      </c>
      <c r="C1382" s="605">
        <v>41921</v>
      </c>
      <c r="D1382" s="604">
        <v>0</v>
      </c>
    </row>
    <row r="1383" spans="1:4" ht="15" x14ac:dyDescent="0.25">
      <c r="A1383" s="604" t="s">
        <v>127</v>
      </c>
      <c r="B1383" s="604" t="s">
        <v>375</v>
      </c>
      <c r="C1383" s="605">
        <v>41921</v>
      </c>
      <c r="D1383" s="604">
        <v>2.5999999999999999E-3</v>
      </c>
    </row>
    <row r="1384" spans="1:4" ht="15" x14ac:dyDescent="0.25">
      <c r="A1384" s="604" t="s">
        <v>126</v>
      </c>
      <c r="B1384" s="604" t="s">
        <v>377</v>
      </c>
      <c r="C1384" s="605">
        <v>41921</v>
      </c>
      <c r="D1384" s="604">
        <v>192.0968</v>
      </c>
    </row>
    <row r="1385" spans="1:4" ht="15" x14ac:dyDescent="0.25">
      <c r="A1385" s="604" t="s">
        <v>206</v>
      </c>
      <c r="B1385" s="604" t="s">
        <v>378</v>
      </c>
      <c r="C1385" s="605">
        <v>41921</v>
      </c>
      <c r="D1385" s="604">
        <v>0</v>
      </c>
    </row>
    <row r="1386" spans="1:4" ht="15" x14ac:dyDescent="0.25">
      <c r="A1386" s="604" t="s">
        <v>207</v>
      </c>
      <c r="B1386" s="604" t="s">
        <v>379</v>
      </c>
      <c r="C1386" s="605">
        <v>41921</v>
      </c>
      <c r="D1386" s="604">
        <v>153.72720000000001</v>
      </c>
    </row>
    <row r="1387" spans="1:4" ht="15" x14ac:dyDescent="0.25">
      <c r="A1387" s="604" t="s">
        <v>768</v>
      </c>
      <c r="B1387" s="604" t="s">
        <v>769</v>
      </c>
      <c r="C1387" s="605">
        <v>41921</v>
      </c>
      <c r="D1387" s="604">
        <v>5.4379999999999997</v>
      </c>
    </row>
    <row r="1388" spans="1:4" ht="15" x14ac:dyDescent="0.25">
      <c r="A1388" s="604" t="s">
        <v>771</v>
      </c>
      <c r="B1388" s="604" t="s">
        <v>772</v>
      </c>
      <c r="C1388" s="605">
        <v>41921</v>
      </c>
      <c r="D1388" s="604">
        <v>19.776</v>
      </c>
    </row>
    <row r="1389" spans="1:4" ht="15" x14ac:dyDescent="0.25">
      <c r="A1389" s="604" t="s">
        <v>163</v>
      </c>
      <c r="B1389" s="604" t="s">
        <v>380</v>
      </c>
      <c r="C1389" s="605">
        <v>41921</v>
      </c>
      <c r="D1389" s="604">
        <v>2E-3</v>
      </c>
    </row>
    <row r="1390" spans="1:4" ht="15" x14ac:dyDescent="0.25">
      <c r="A1390" s="604" t="s">
        <v>164</v>
      </c>
      <c r="B1390" s="604" t="s">
        <v>382</v>
      </c>
      <c r="C1390" s="605">
        <v>41921</v>
      </c>
      <c r="D1390" s="604">
        <v>190.81800000000001</v>
      </c>
    </row>
    <row r="1391" spans="1:4" ht="15" x14ac:dyDescent="0.25">
      <c r="A1391" s="604" t="s">
        <v>295</v>
      </c>
      <c r="B1391" s="604" t="s">
        <v>383</v>
      </c>
      <c r="C1391" s="605">
        <v>41921</v>
      </c>
      <c r="D1391" s="604">
        <v>0</v>
      </c>
    </row>
    <row r="1392" spans="1:4" ht="15" x14ac:dyDescent="0.25">
      <c r="A1392" s="604" t="s">
        <v>296</v>
      </c>
      <c r="B1392" s="604" t="s">
        <v>385</v>
      </c>
      <c r="C1392" s="605">
        <v>41921</v>
      </c>
      <c r="D1392" s="604">
        <v>241.327</v>
      </c>
    </row>
    <row r="1393" spans="1:4" ht="15" x14ac:dyDescent="0.25">
      <c r="A1393" s="604" t="s">
        <v>413</v>
      </c>
      <c r="B1393" s="604" t="s">
        <v>414</v>
      </c>
      <c r="C1393" s="605">
        <v>41921</v>
      </c>
      <c r="D1393" s="604">
        <v>9.8000000000000004E-2</v>
      </c>
    </row>
    <row r="1394" spans="1:4" ht="15" x14ac:dyDescent="0.25">
      <c r="A1394" s="604" t="s">
        <v>416</v>
      </c>
      <c r="B1394" s="604" t="s">
        <v>417</v>
      </c>
      <c r="C1394" s="605">
        <v>41921</v>
      </c>
      <c r="D1394" s="604">
        <v>227.755</v>
      </c>
    </row>
    <row r="1395" spans="1:4" ht="15" x14ac:dyDescent="0.25">
      <c r="A1395" s="604" t="s">
        <v>222</v>
      </c>
      <c r="B1395" s="604" t="s">
        <v>386</v>
      </c>
      <c r="C1395" s="605">
        <v>41921</v>
      </c>
      <c r="D1395" s="604">
        <v>0.40200000000000002</v>
      </c>
    </row>
    <row r="1396" spans="1:4" ht="15" x14ac:dyDescent="0.25">
      <c r="A1396" s="604" t="s">
        <v>223</v>
      </c>
      <c r="B1396" s="604" t="s">
        <v>388</v>
      </c>
      <c r="C1396" s="605">
        <v>41921</v>
      </c>
      <c r="D1396" s="604">
        <v>0</v>
      </c>
    </row>
    <row r="1397" spans="1:4" ht="15" x14ac:dyDescent="0.25">
      <c r="A1397" s="604" t="s">
        <v>1013</v>
      </c>
      <c r="B1397" s="604" t="s">
        <v>997</v>
      </c>
      <c r="C1397" s="605">
        <v>41921</v>
      </c>
      <c r="D1397" s="604">
        <v>4.1000000000000002E-2</v>
      </c>
    </row>
    <row r="1398" spans="1:4" ht="15" x14ac:dyDescent="0.25">
      <c r="A1398" s="604" t="s">
        <v>1014</v>
      </c>
      <c r="B1398" s="604" t="s">
        <v>998</v>
      </c>
      <c r="C1398" s="605">
        <v>41921</v>
      </c>
      <c r="D1398" s="604">
        <v>323.77300000000002</v>
      </c>
    </row>
    <row r="1399" spans="1:4" ht="15" x14ac:dyDescent="0.25">
      <c r="A1399" s="604" t="s">
        <v>1015</v>
      </c>
      <c r="B1399" s="604" t="s">
        <v>997</v>
      </c>
      <c r="C1399" s="605">
        <v>41921</v>
      </c>
      <c r="D1399" s="604">
        <v>0.11799999999999999</v>
      </c>
    </row>
    <row r="1400" spans="1:4" ht="15" x14ac:dyDescent="0.25">
      <c r="A1400" s="604" t="s">
        <v>1016</v>
      </c>
      <c r="B1400" s="604" t="s">
        <v>998</v>
      </c>
      <c r="C1400" s="605">
        <v>41921</v>
      </c>
      <c r="D1400" s="604">
        <v>250.44900000000001</v>
      </c>
    </row>
    <row r="1401" spans="1:4" ht="15" x14ac:dyDescent="0.25">
      <c r="A1401" s="604" t="s">
        <v>176</v>
      </c>
      <c r="B1401" s="604" t="s">
        <v>389</v>
      </c>
      <c r="C1401" s="605">
        <v>41921</v>
      </c>
      <c r="D1401" s="604">
        <v>9.2999999999999999E-2</v>
      </c>
    </row>
    <row r="1402" spans="1:4" ht="15" x14ac:dyDescent="0.25">
      <c r="A1402" s="604" t="s">
        <v>177</v>
      </c>
      <c r="B1402" s="604" t="s">
        <v>391</v>
      </c>
      <c r="C1402" s="605">
        <v>41921</v>
      </c>
      <c r="D1402" s="604">
        <v>17.565000000000001</v>
      </c>
    </row>
    <row r="1403" spans="1:4" ht="15" x14ac:dyDescent="0.25">
      <c r="A1403" s="604" t="s">
        <v>710</v>
      </c>
      <c r="B1403" s="604" t="s">
        <v>711</v>
      </c>
      <c r="C1403" s="605">
        <v>41921</v>
      </c>
      <c r="D1403" s="604">
        <v>8.9999999999999993E-3</v>
      </c>
    </row>
    <row r="1404" spans="1:4" ht="15" x14ac:dyDescent="0.25">
      <c r="A1404" s="604" t="s">
        <v>713</v>
      </c>
      <c r="B1404" s="604" t="s">
        <v>714</v>
      </c>
      <c r="C1404" s="605">
        <v>41921</v>
      </c>
      <c r="D1404" s="604">
        <v>64.132999999999996</v>
      </c>
    </row>
    <row r="1405" spans="1:4" ht="15" x14ac:dyDescent="0.25">
      <c r="A1405" s="604" t="s">
        <v>152</v>
      </c>
      <c r="B1405" s="604" t="s">
        <v>374</v>
      </c>
      <c r="C1405" s="605">
        <v>41921</v>
      </c>
      <c r="D1405" s="604">
        <v>0</v>
      </c>
    </row>
    <row r="1406" spans="1:4" ht="15" x14ac:dyDescent="0.25">
      <c r="A1406" s="604" t="s">
        <v>991</v>
      </c>
      <c r="B1406" s="604" t="s">
        <v>997</v>
      </c>
      <c r="C1406" s="605">
        <v>41921</v>
      </c>
      <c r="D1406" s="604">
        <v>3.5000000000000003E-2</v>
      </c>
    </row>
    <row r="1407" spans="1:4" ht="15" x14ac:dyDescent="0.25">
      <c r="A1407" s="604" t="s">
        <v>992</v>
      </c>
      <c r="B1407" s="604" t="s">
        <v>998</v>
      </c>
      <c r="C1407" s="605">
        <v>41921</v>
      </c>
      <c r="D1407" s="604">
        <v>17.797000000000001</v>
      </c>
    </row>
    <row r="1408" spans="1:4" ht="15" x14ac:dyDescent="0.25">
      <c r="A1408" s="604" t="s">
        <v>149</v>
      </c>
      <c r="B1408" s="604" t="s">
        <v>393</v>
      </c>
      <c r="C1408" s="605">
        <v>41921</v>
      </c>
      <c r="D1408" s="604">
        <v>4</v>
      </c>
    </row>
    <row r="1409" spans="1:4" ht="15" x14ac:dyDescent="0.25">
      <c r="A1409" s="604" t="s">
        <v>150</v>
      </c>
      <c r="B1409" s="604" t="s">
        <v>395</v>
      </c>
      <c r="C1409" s="605">
        <v>41921</v>
      </c>
      <c r="D1409" s="604">
        <v>0.155</v>
      </c>
    </row>
    <row r="1410" spans="1:4" ht="15" x14ac:dyDescent="0.25">
      <c r="A1410" s="604" t="s">
        <v>974</v>
      </c>
      <c r="B1410" s="604" t="s">
        <v>1001</v>
      </c>
      <c r="C1410" s="605">
        <v>41921</v>
      </c>
      <c r="D1410" s="604">
        <v>0</v>
      </c>
    </row>
    <row r="1411" spans="1:4" ht="15" x14ac:dyDescent="0.25">
      <c r="A1411" s="604" t="s">
        <v>975</v>
      </c>
      <c r="B1411" s="604" t="s">
        <v>1002</v>
      </c>
      <c r="C1411" s="605">
        <v>41921</v>
      </c>
      <c r="D1411" s="604">
        <v>6.3710000000000004</v>
      </c>
    </row>
    <row r="1412" spans="1:4" ht="15" x14ac:dyDescent="0.25">
      <c r="A1412" s="604" t="s">
        <v>151</v>
      </c>
      <c r="B1412" s="604" t="s">
        <v>374</v>
      </c>
      <c r="C1412" s="605">
        <v>41921</v>
      </c>
      <c r="D1412" s="604">
        <v>3.6619999999999999</v>
      </c>
    </row>
    <row r="1413" spans="1:4" ht="15" x14ac:dyDescent="0.25">
      <c r="A1413" s="604" t="s">
        <v>96</v>
      </c>
      <c r="B1413" s="604" t="s">
        <v>314</v>
      </c>
      <c r="C1413" s="605">
        <v>41921</v>
      </c>
      <c r="D1413" s="604">
        <v>0</v>
      </c>
    </row>
    <row r="1414" spans="1:4" ht="15" x14ac:dyDescent="0.25">
      <c r="A1414" s="604" t="s">
        <v>95</v>
      </c>
      <c r="B1414" s="604" t="s">
        <v>316</v>
      </c>
      <c r="C1414" s="605">
        <v>41921</v>
      </c>
      <c r="D1414" s="604">
        <v>4.0553999999999997</v>
      </c>
    </row>
    <row r="1415" spans="1:4" ht="15" x14ac:dyDescent="0.25">
      <c r="A1415" s="604" t="s">
        <v>97</v>
      </c>
      <c r="B1415" s="604" t="s">
        <v>398</v>
      </c>
      <c r="C1415" s="605">
        <v>41921</v>
      </c>
      <c r="D1415" s="604">
        <v>0</v>
      </c>
    </row>
    <row r="1416" spans="1:4" ht="15" x14ac:dyDescent="0.25">
      <c r="A1416" s="604" t="s">
        <v>98</v>
      </c>
      <c r="B1416" s="604" t="s">
        <v>399</v>
      </c>
      <c r="C1416" s="605">
        <v>41921</v>
      </c>
      <c r="D1416" s="604">
        <v>0</v>
      </c>
    </row>
    <row r="1417" spans="1:4" ht="15" x14ac:dyDescent="0.25">
      <c r="A1417" s="604" t="s">
        <v>93</v>
      </c>
      <c r="B1417" s="604" t="s">
        <v>435</v>
      </c>
      <c r="C1417" s="605">
        <v>41922</v>
      </c>
      <c r="D1417" s="604">
        <v>0</v>
      </c>
    </row>
    <row r="1418" spans="1:4" ht="15" x14ac:dyDescent="0.25">
      <c r="A1418" s="604" t="s">
        <v>94</v>
      </c>
      <c r="B1418" s="604" t="s">
        <v>436</v>
      </c>
      <c r="C1418" s="605">
        <v>41922</v>
      </c>
      <c r="D1418" s="604">
        <v>1484.9472000000001</v>
      </c>
    </row>
    <row r="1419" spans="1:4" ht="15" x14ac:dyDescent="0.25">
      <c r="A1419" s="604" t="s">
        <v>113</v>
      </c>
      <c r="B1419" s="604" t="s">
        <v>437</v>
      </c>
      <c r="C1419" s="605">
        <v>41922</v>
      </c>
      <c r="D1419" s="604">
        <v>0</v>
      </c>
    </row>
    <row r="1420" spans="1:4" ht="15" x14ac:dyDescent="0.25">
      <c r="A1420" s="604" t="s">
        <v>114</v>
      </c>
      <c r="B1420" s="604" t="s">
        <v>438</v>
      </c>
      <c r="C1420" s="605">
        <v>41922</v>
      </c>
      <c r="D1420" s="604">
        <v>1525.3888999999999</v>
      </c>
    </row>
    <row r="1421" spans="1:4" ht="15" x14ac:dyDescent="0.25">
      <c r="A1421" s="604" t="s">
        <v>123</v>
      </c>
      <c r="B1421" s="604" t="s">
        <v>439</v>
      </c>
      <c r="C1421" s="605">
        <v>41922</v>
      </c>
      <c r="D1421" s="604">
        <v>0</v>
      </c>
    </row>
    <row r="1422" spans="1:4" ht="15" x14ac:dyDescent="0.25">
      <c r="A1422" s="604" t="s">
        <v>124</v>
      </c>
      <c r="B1422" s="604" t="s">
        <v>440</v>
      </c>
      <c r="C1422" s="605">
        <v>41922</v>
      </c>
      <c r="D1422" s="604">
        <v>14893.0798</v>
      </c>
    </row>
    <row r="1423" spans="1:4" ht="15" x14ac:dyDescent="0.25">
      <c r="A1423" s="604" t="s">
        <v>91</v>
      </c>
      <c r="B1423" s="604" t="s">
        <v>441</v>
      </c>
      <c r="C1423" s="605">
        <v>41922</v>
      </c>
      <c r="D1423" s="604">
        <v>0</v>
      </c>
    </row>
    <row r="1424" spans="1:4" ht="15" x14ac:dyDescent="0.25">
      <c r="A1424" s="604" t="s">
        <v>92</v>
      </c>
      <c r="B1424" s="604" t="s">
        <v>442</v>
      </c>
      <c r="C1424" s="605">
        <v>41922</v>
      </c>
      <c r="D1424" s="604">
        <v>18590.25</v>
      </c>
    </row>
    <row r="1425" spans="1:4" ht="15" x14ac:dyDescent="0.25">
      <c r="A1425" s="604" t="s">
        <v>121</v>
      </c>
      <c r="B1425" s="604" t="s">
        <v>443</v>
      </c>
      <c r="C1425" s="605">
        <v>41922</v>
      </c>
      <c r="D1425" s="604">
        <v>13818.107099999999</v>
      </c>
    </row>
    <row r="1426" spans="1:4" ht="15" x14ac:dyDescent="0.25">
      <c r="A1426" s="604" t="s">
        <v>122</v>
      </c>
      <c r="B1426" s="604" t="s">
        <v>444</v>
      </c>
      <c r="C1426" s="605">
        <v>41922</v>
      </c>
      <c r="D1426" s="604">
        <v>0</v>
      </c>
    </row>
    <row r="1427" spans="1:4" ht="15" x14ac:dyDescent="0.25">
      <c r="A1427" s="604" t="s">
        <v>51</v>
      </c>
      <c r="B1427" s="604" t="s">
        <v>302</v>
      </c>
      <c r="C1427" s="605">
        <v>41922</v>
      </c>
      <c r="D1427" s="604">
        <v>0</v>
      </c>
    </row>
    <row r="1428" spans="1:4" ht="15" x14ac:dyDescent="0.25">
      <c r="A1428" s="604" t="s">
        <v>52</v>
      </c>
      <c r="B1428" s="604" t="s">
        <v>304</v>
      </c>
      <c r="C1428" s="605">
        <v>41922</v>
      </c>
      <c r="D1428" s="604">
        <v>2626.4807999999998</v>
      </c>
    </row>
    <row r="1429" spans="1:4" ht="15" x14ac:dyDescent="0.25">
      <c r="A1429" s="604" t="s">
        <v>53</v>
      </c>
      <c r="B1429" s="604" t="s">
        <v>305</v>
      </c>
      <c r="C1429" s="605">
        <v>41922</v>
      </c>
      <c r="D1429" s="604">
        <v>0</v>
      </c>
    </row>
    <row r="1430" spans="1:4" ht="15" x14ac:dyDescent="0.25">
      <c r="A1430" s="604" t="s">
        <v>54</v>
      </c>
      <c r="B1430" s="604" t="s">
        <v>306</v>
      </c>
      <c r="C1430" s="605">
        <v>41922</v>
      </c>
      <c r="D1430" s="604">
        <v>2622.8249999999998</v>
      </c>
    </row>
    <row r="1431" spans="1:4" ht="15" x14ac:dyDescent="0.25">
      <c r="A1431" s="604" t="s">
        <v>55</v>
      </c>
      <c r="B1431" s="604" t="s">
        <v>307</v>
      </c>
      <c r="C1431" s="605">
        <v>41922</v>
      </c>
      <c r="D1431" s="604">
        <v>0</v>
      </c>
    </row>
    <row r="1432" spans="1:4" ht="15" x14ac:dyDescent="0.25">
      <c r="A1432" s="604" t="s">
        <v>56</v>
      </c>
      <c r="B1432" s="604" t="s">
        <v>308</v>
      </c>
      <c r="C1432" s="605">
        <v>41922</v>
      </c>
      <c r="D1432" s="604">
        <v>2641.8375000000001</v>
      </c>
    </row>
    <row r="1433" spans="1:4" ht="15" x14ac:dyDescent="0.25">
      <c r="A1433" s="604" t="s">
        <v>89</v>
      </c>
      <c r="B1433" s="604" t="s">
        <v>309</v>
      </c>
      <c r="C1433" s="605">
        <v>41922</v>
      </c>
      <c r="D1433" s="604">
        <v>0</v>
      </c>
    </row>
    <row r="1434" spans="1:4" ht="15" x14ac:dyDescent="0.25">
      <c r="A1434" s="604" t="s">
        <v>90</v>
      </c>
      <c r="B1434" s="604" t="s">
        <v>311</v>
      </c>
      <c r="C1434" s="605">
        <v>41922</v>
      </c>
      <c r="D1434" s="604">
        <v>1733.2681</v>
      </c>
    </row>
    <row r="1435" spans="1:4" ht="15" x14ac:dyDescent="0.25">
      <c r="A1435" s="604" t="s">
        <v>87</v>
      </c>
      <c r="B1435" s="604" t="s">
        <v>298</v>
      </c>
      <c r="C1435" s="605">
        <v>41922</v>
      </c>
      <c r="D1435" s="604">
        <v>0</v>
      </c>
    </row>
    <row r="1436" spans="1:4" ht="15" x14ac:dyDescent="0.25">
      <c r="A1436" s="604" t="s">
        <v>88</v>
      </c>
      <c r="B1436" s="604" t="s">
        <v>301</v>
      </c>
      <c r="C1436" s="605">
        <v>41922</v>
      </c>
      <c r="D1436" s="604">
        <v>1699.8432</v>
      </c>
    </row>
    <row r="1437" spans="1:4" ht="15" x14ac:dyDescent="0.25">
      <c r="A1437" s="604" t="s">
        <v>85</v>
      </c>
      <c r="B1437" s="604" t="s">
        <v>312</v>
      </c>
      <c r="C1437" s="605">
        <v>41922</v>
      </c>
      <c r="D1437" s="604">
        <v>11667.5</v>
      </c>
    </row>
    <row r="1438" spans="1:4" ht="15" x14ac:dyDescent="0.25">
      <c r="A1438" s="604" t="s">
        <v>86</v>
      </c>
      <c r="B1438" s="604" t="s">
        <v>313</v>
      </c>
      <c r="C1438" s="605">
        <v>41922</v>
      </c>
      <c r="D1438" s="604">
        <v>0</v>
      </c>
    </row>
    <row r="1439" spans="1:4" ht="15" x14ac:dyDescent="0.25">
      <c r="A1439" s="604" t="s">
        <v>83</v>
      </c>
      <c r="B1439" s="604" t="s">
        <v>312</v>
      </c>
      <c r="C1439" s="605">
        <v>41922</v>
      </c>
      <c r="D1439" s="604">
        <v>0</v>
      </c>
    </row>
    <row r="1440" spans="1:4" ht="15" x14ac:dyDescent="0.25">
      <c r="A1440" s="604" t="s">
        <v>84</v>
      </c>
      <c r="B1440" s="604" t="s">
        <v>313</v>
      </c>
      <c r="C1440" s="605">
        <v>41922</v>
      </c>
      <c r="D1440" s="604">
        <v>10497.375</v>
      </c>
    </row>
    <row r="1441" spans="1:4" ht="15" x14ac:dyDescent="0.25">
      <c r="A1441" s="604" t="s">
        <v>73</v>
      </c>
      <c r="B1441" s="604" t="s">
        <v>314</v>
      </c>
      <c r="C1441" s="605">
        <v>41922</v>
      </c>
      <c r="D1441" s="604">
        <v>46.604999999999997</v>
      </c>
    </row>
    <row r="1442" spans="1:4" ht="15" x14ac:dyDescent="0.25">
      <c r="A1442" s="604" t="s">
        <v>74</v>
      </c>
      <c r="B1442" s="604" t="s">
        <v>316</v>
      </c>
      <c r="C1442" s="605">
        <v>41922</v>
      </c>
      <c r="D1442" s="604">
        <v>214.49250000000001</v>
      </c>
    </row>
    <row r="1443" spans="1:4" ht="15" x14ac:dyDescent="0.25">
      <c r="A1443" s="604" t="s">
        <v>75</v>
      </c>
      <c r="B1443" s="604" t="s">
        <v>317</v>
      </c>
      <c r="C1443" s="605">
        <v>41922</v>
      </c>
      <c r="D1443" s="604">
        <v>121.75</v>
      </c>
    </row>
    <row r="1444" spans="1:4" ht="15" x14ac:dyDescent="0.25">
      <c r="A1444" s="604" t="s">
        <v>76</v>
      </c>
      <c r="B1444" s="604" t="s">
        <v>318</v>
      </c>
      <c r="C1444" s="605">
        <v>41922</v>
      </c>
      <c r="D1444" s="604">
        <v>2730.8125</v>
      </c>
    </row>
    <row r="1445" spans="1:4" ht="15" x14ac:dyDescent="0.25">
      <c r="A1445" s="604" t="s">
        <v>77</v>
      </c>
      <c r="B1445" s="604" t="s">
        <v>317</v>
      </c>
      <c r="C1445" s="605">
        <v>41922</v>
      </c>
      <c r="D1445" s="604">
        <v>124.5</v>
      </c>
    </row>
    <row r="1446" spans="1:4" ht="15" x14ac:dyDescent="0.25">
      <c r="A1446" s="604" t="s">
        <v>78</v>
      </c>
      <c r="B1446" s="604" t="s">
        <v>318</v>
      </c>
      <c r="C1446" s="605">
        <v>41922</v>
      </c>
      <c r="D1446" s="604">
        <v>2599.75</v>
      </c>
    </row>
    <row r="1447" spans="1:4" ht="15" x14ac:dyDescent="0.25">
      <c r="A1447" s="604" t="s">
        <v>79</v>
      </c>
      <c r="B1447" s="604" t="s">
        <v>314</v>
      </c>
      <c r="C1447" s="605">
        <v>41922</v>
      </c>
      <c r="D1447" s="604">
        <v>1.62</v>
      </c>
    </row>
    <row r="1448" spans="1:4" ht="15" x14ac:dyDescent="0.25">
      <c r="A1448" s="604" t="s">
        <v>80</v>
      </c>
      <c r="B1448" s="604" t="s">
        <v>316</v>
      </c>
      <c r="C1448" s="605">
        <v>41922</v>
      </c>
      <c r="D1448" s="604">
        <v>874.90499999999997</v>
      </c>
    </row>
    <row r="1449" spans="1:4" ht="15" x14ac:dyDescent="0.25">
      <c r="A1449" s="604" t="s">
        <v>867</v>
      </c>
      <c r="B1449" s="604" t="s">
        <v>997</v>
      </c>
      <c r="C1449" s="605">
        <v>41922</v>
      </c>
      <c r="D1449" s="604">
        <v>5.7000000000000002E-2</v>
      </c>
    </row>
    <row r="1450" spans="1:4" ht="15" x14ac:dyDescent="0.25">
      <c r="A1450" s="604" t="s">
        <v>868</v>
      </c>
      <c r="B1450" s="604" t="s">
        <v>998</v>
      </c>
      <c r="C1450" s="605">
        <v>41922</v>
      </c>
      <c r="D1450" s="604">
        <v>0.629</v>
      </c>
    </row>
    <row r="1451" spans="1:4" ht="15" x14ac:dyDescent="0.25">
      <c r="A1451" s="604" t="s">
        <v>109</v>
      </c>
      <c r="B1451" s="604" t="s">
        <v>445</v>
      </c>
      <c r="C1451" s="605">
        <v>41922</v>
      </c>
      <c r="D1451" s="604">
        <v>0</v>
      </c>
    </row>
    <row r="1452" spans="1:4" ht="15" x14ac:dyDescent="0.25">
      <c r="A1452" s="604" t="s">
        <v>110</v>
      </c>
      <c r="B1452" s="604" t="s">
        <v>446</v>
      </c>
      <c r="C1452" s="605">
        <v>41922</v>
      </c>
      <c r="D1452" s="604">
        <v>560.38559999999995</v>
      </c>
    </row>
    <row r="1453" spans="1:4" ht="15" x14ac:dyDescent="0.25">
      <c r="A1453" s="604" t="s">
        <v>65</v>
      </c>
      <c r="B1453" s="604" t="s">
        <v>321</v>
      </c>
      <c r="C1453" s="605">
        <v>41922</v>
      </c>
      <c r="D1453" s="604">
        <v>0</v>
      </c>
    </row>
    <row r="1454" spans="1:4" ht="15" x14ac:dyDescent="0.25">
      <c r="A1454" s="604" t="s">
        <v>66</v>
      </c>
      <c r="B1454" s="604" t="s">
        <v>323</v>
      </c>
      <c r="C1454" s="605">
        <v>41922</v>
      </c>
      <c r="D1454" s="604">
        <v>582.70740000000001</v>
      </c>
    </row>
    <row r="1455" spans="1:4" ht="15" x14ac:dyDescent="0.25">
      <c r="A1455" s="604" t="s">
        <v>67</v>
      </c>
      <c r="B1455" s="604" t="s">
        <v>324</v>
      </c>
      <c r="C1455" s="605">
        <v>41922</v>
      </c>
      <c r="D1455" s="604">
        <v>0</v>
      </c>
    </row>
    <row r="1456" spans="1:4" ht="15" x14ac:dyDescent="0.25">
      <c r="A1456" s="604" t="s">
        <v>68</v>
      </c>
      <c r="B1456" s="604" t="s">
        <v>325</v>
      </c>
      <c r="C1456" s="605">
        <v>41922</v>
      </c>
      <c r="D1456" s="604">
        <v>748.87789999999995</v>
      </c>
    </row>
    <row r="1457" spans="1:4" ht="15" x14ac:dyDescent="0.25">
      <c r="A1457" s="604" t="s">
        <v>69</v>
      </c>
      <c r="B1457" s="604" t="s">
        <v>326</v>
      </c>
      <c r="C1457" s="605">
        <v>41922</v>
      </c>
      <c r="D1457" s="604">
        <v>0</v>
      </c>
    </row>
    <row r="1458" spans="1:4" ht="15" x14ac:dyDescent="0.25">
      <c r="A1458" s="604" t="s">
        <v>70</v>
      </c>
      <c r="B1458" s="604" t="s">
        <v>327</v>
      </c>
      <c r="C1458" s="605">
        <v>41922</v>
      </c>
      <c r="D1458" s="604">
        <v>740.95979999999997</v>
      </c>
    </row>
    <row r="1459" spans="1:4" ht="15" x14ac:dyDescent="0.25">
      <c r="A1459" s="604" t="s">
        <v>43</v>
      </c>
      <c r="B1459" s="604" t="s">
        <v>328</v>
      </c>
      <c r="C1459" s="605">
        <v>41922</v>
      </c>
      <c r="D1459" s="604">
        <v>0</v>
      </c>
    </row>
    <row r="1460" spans="1:4" ht="15" x14ac:dyDescent="0.25">
      <c r="A1460" s="604" t="s">
        <v>44</v>
      </c>
      <c r="B1460" s="604" t="s">
        <v>330</v>
      </c>
      <c r="C1460" s="605">
        <v>41922</v>
      </c>
      <c r="D1460" s="604">
        <v>0</v>
      </c>
    </row>
    <row r="1461" spans="1:4" ht="15" x14ac:dyDescent="0.25">
      <c r="A1461" s="604" t="s">
        <v>45</v>
      </c>
      <c r="B1461" s="604" t="s">
        <v>331</v>
      </c>
      <c r="C1461" s="605">
        <v>41922</v>
      </c>
      <c r="D1461" s="604">
        <v>0</v>
      </c>
    </row>
    <row r="1462" spans="1:4" ht="15" x14ac:dyDescent="0.25">
      <c r="A1462" s="604" t="s">
        <v>46</v>
      </c>
      <c r="B1462" s="604" t="s">
        <v>332</v>
      </c>
      <c r="C1462" s="605">
        <v>41922</v>
      </c>
      <c r="D1462" s="604">
        <v>0</v>
      </c>
    </row>
    <row r="1463" spans="1:4" ht="15" x14ac:dyDescent="0.25">
      <c r="A1463" s="604" t="s">
        <v>173</v>
      </c>
      <c r="B1463" s="604" t="s">
        <v>333</v>
      </c>
      <c r="C1463" s="605">
        <v>41922</v>
      </c>
      <c r="D1463" s="604">
        <v>0.91049999999999998</v>
      </c>
    </row>
    <row r="1464" spans="1:4" ht="15" x14ac:dyDescent="0.25">
      <c r="A1464" s="604" t="s">
        <v>174</v>
      </c>
      <c r="B1464" s="604" t="s">
        <v>334</v>
      </c>
      <c r="C1464" s="605">
        <v>41922</v>
      </c>
      <c r="D1464" s="604">
        <v>0</v>
      </c>
    </row>
    <row r="1465" spans="1:4" ht="15" x14ac:dyDescent="0.25">
      <c r="A1465" s="604" t="s">
        <v>39</v>
      </c>
      <c r="B1465" s="604" t="s">
        <v>335</v>
      </c>
      <c r="C1465" s="605">
        <v>41922</v>
      </c>
      <c r="D1465" s="604">
        <v>0</v>
      </c>
    </row>
    <row r="1466" spans="1:4" ht="15" x14ac:dyDescent="0.25">
      <c r="A1466" s="604" t="s">
        <v>40</v>
      </c>
      <c r="B1466" s="604" t="s">
        <v>336</v>
      </c>
      <c r="C1466" s="605">
        <v>41922</v>
      </c>
      <c r="D1466" s="604">
        <v>0</v>
      </c>
    </row>
    <row r="1467" spans="1:4" ht="15" x14ac:dyDescent="0.25">
      <c r="A1467" s="604" t="s">
        <v>41</v>
      </c>
      <c r="B1467" s="604" t="s">
        <v>337</v>
      </c>
      <c r="C1467" s="605">
        <v>41922</v>
      </c>
      <c r="D1467" s="604">
        <v>3.7921999999999998</v>
      </c>
    </row>
    <row r="1468" spans="1:4" ht="15" x14ac:dyDescent="0.25">
      <c r="A1468" s="604" t="s">
        <v>42</v>
      </c>
      <c r="B1468" s="604" t="s">
        <v>338</v>
      </c>
      <c r="C1468" s="605">
        <v>41922</v>
      </c>
      <c r="D1468" s="604">
        <v>0</v>
      </c>
    </row>
    <row r="1469" spans="1:4" ht="15" x14ac:dyDescent="0.25">
      <c r="A1469" s="604" t="s">
        <v>57</v>
      </c>
      <c r="B1469" s="604" t="s">
        <v>321</v>
      </c>
      <c r="C1469" s="605">
        <v>41922</v>
      </c>
      <c r="D1469" s="604">
        <v>0</v>
      </c>
    </row>
    <row r="1470" spans="1:4" ht="15" x14ac:dyDescent="0.25">
      <c r="A1470" s="604" t="s">
        <v>58</v>
      </c>
      <c r="B1470" s="604" t="s">
        <v>323</v>
      </c>
      <c r="C1470" s="605">
        <v>41922</v>
      </c>
      <c r="D1470" s="604">
        <v>835.24559999999997</v>
      </c>
    </row>
    <row r="1471" spans="1:4" ht="15" x14ac:dyDescent="0.25">
      <c r="A1471" s="604" t="s">
        <v>59</v>
      </c>
      <c r="B1471" s="604" t="s">
        <v>324</v>
      </c>
      <c r="C1471" s="605">
        <v>41922</v>
      </c>
      <c r="D1471" s="604">
        <v>0</v>
      </c>
    </row>
    <row r="1472" spans="1:4" ht="15" x14ac:dyDescent="0.25">
      <c r="A1472" s="604" t="s">
        <v>60</v>
      </c>
      <c r="B1472" s="604" t="s">
        <v>325</v>
      </c>
      <c r="C1472" s="605">
        <v>41922</v>
      </c>
      <c r="D1472" s="604">
        <v>826.87440000000004</v>
      </c>
    </row>
    <row r="1473" spans="1:4" ht="15" x14ac:dyDescent="0.25">
      <c r="A1473" s="604" t="s">
        <v>61</v>
      </c>
      <c r="B1473" s="604" t="s">
        <v>326</v>
      </c>
      <c r="C1473" s="605">
        <v>41922</v>
      </c>
      <c r="D1473" s="604">
        <v>0</v>
      </c>
    </row>
    <row r="1474" spans="1:4" ht="15" x14ac:dyDescent="0.25">
      <c r="A1474" s="604" t="s">
        <v>62</v>
      </c>
      <c r="B1474" s="604" t="s">
        <v>327</v>
      </c>
      <c r="C1474" s="605">
        <v>41922</v>
      </c>
      <c r="D1474" s="604">
        <v>821.63639999999998</v>
      </c>
    </row>
    <row r="1475" spans="1:4" ht="15" x14ac:dyDescent="0.25">
      <c r="A1475" s="604" t="s">
        <v>63</v>
      </c>
      <c r="B1475" s="604" t="s">
        <v>340</v>
      </c>
      <c r="C1475" s="605">
        <v>41922</v>
      </c>
      <c r="D1475" s="604">
        <v>0</v>
      </c>
    </row>
    <row r="1476" spans="1:4" ht="15" x14ac:dyDescent="0.25">
      <c r="A1476" s="604" t="s">
        <v>64</v>
      </c>
      <c r="B1476" s="604" t="s">
        <v>341</v>
      </c>
      <c r="C1476" s="605">
        <v>41922</v>
      </c>
      <c r="D1476" s="604">
        <v>827.65800000000002</v>
      </c>
    </row>
    <row r="1477" spans="1:4" ht="15" x14ac:dyDescent="0.25">
      <c r="A1477" s="604" t="s">
        <v>47</v>
      </c>
      <c r="B1477" s="604" t="s">
        <v>342</v>
      </c>
      <c r="C1477" s="605">
        <v>41922</v>
      </c>
      <c r="D1477" s="604">
        <v>0</v>
      </c>
    </row>
    <row r="1478" spans="1:4" ht="15" x14ac:dyDescent="0.25">
      <c r="A1478" s="604" t="s">
        <v>48</v>
      </c>
      <c r="B1478" s="604" t="s">
        <v>343</v>
      </c>
      <c r="C1478" s="605">
        <v>41922</v>
      </c>
      <c r="D1478" s="604">
        <v>0</v>
      </c>
    </row>
    <row r="1479" spans="1:4" ht="15" x14ac:dyDescent="0.25">
      <c r="A1479" s="604" t="s">
        <v>49</v>
      </c>
      <c r="B1479" s="604" t="s">
        <v>344</v>
      </c>
      <c r="C1479" s="605">
        <v>41922</v>
      </c>
      <c r="D1479" s="604">
        <v>41.795999999999999</v>
      </c>
    </row>
    <row r="1480" spans="1:4" ht="15" x14ac:dyDescent="0.25">
      <c r="A1480" s="604" t="s">
        <v>50</v>
      </c>
      <c r="B1480" s="604" t="s">
        <v>345</v>
      </c>
      <c r="C1480" s="605">
        <v>41922</v>
      </c>
      <c r="D1480" s="604">
        <v>0.16200000000000001</v>
      </c>
    </row>
    <row r="1481" spans="1:4" ht="15" x14ac:dyDescent="0.25">
      <c r="A1481" s="604" t="s">
        <v>861</v>
      </c>
      <c r="B1481" s="604" t="s">
        <v>999</v>
      </c>
      <c r="C1481" s="605">
        <v>41922</v>
      </c>
      <c r="D1481" s="604">
        <v>2.2469999999999999</v>
      </c>
    </row>
    <row r="1482" spans="1:4" ht="15" x14ac:dyDescent="0.25">
      <c r="A1482" s="604" t="s">
        <v>862</v>
      </c>
      <c r="B1482" s="604" t="s">
        <v>1000</v>
      </c>
      <c r="C1482" s="605">
        <v>41922</v>
      </c>
      <c r="D1482" s="604">
        <v>0</v>
      </c>
    </row>
    <row r="1483" spans="1:4" ht="15" x14ac:dyDescent="0.25">
      <c r="A1483" s="604" t="s">
        <v>982</v>
      </c>
      <c r="B1483" s="604" t="s">
        <v>1001</v>
      </c>
      <c r="C1483" s="605">
        <v>41922</v>
      </c>
      <c r="D1483" s="604">
        <v>0</v>
      </c>
    </row>
    <row r="1484" spans="1:4" ht="15" x14ac:dyDescent="0.25">
      <c r="A1484" s="604" t="s">
        <v>983</v>
      </c>
      <c r="B1484" s="604" t="s">
        <v>1002</v>
      </c>
      <c r="C1484" s="605">
        <v>41922</v>
      </c>
      <c r="D1484" s="604">
        <v>728.68799999999999</v>
      </c>
    </row>
    <row r="1485" spans="1:4" ht="15" x14ac:dyDescent="0.25">
      <c r="A1485" s="604" t="s">
        <v>1039</v>
      </c>
      <c r="B1485" s="604" t="s">
        <v>1001</v>
      </c>
      <c r="C1485" s="605">
        <v>41922</v>
      </c>
      <c r="D1485" s="604">
        <v>1.56</v>
      </c>
    </row>
    <row r="1486" spans="1:4" ht="15" x14ac:dyDescent="0.25">
      <c r="A1486" s="604" t="s">
        <v>1040</v>
      </c>
      <c r="B1486" s="604" t="s">
        <v>1002</v>
      </c>
      <c r="C1486" s="605">
        <v>41922</v>
      </c>
      <c r="D1486" s="604">
        <v>671.4</v>
      </c>
    </row>
    <row r="1487" spans="1:4" ht="15" x14ac:dyDescent="0.25">
      <c r="A1487" s="604" t="s">
        <v>989</v>
      </c>
      <c r="B1487" s="604" t="s">
        <v>1001</v>
      </c>
      <c r="C1487" s="605">
        <v>41922</v>
      </c>
      <c r="D1487" s="604">
        <v>0</v>
      </c>
    </row>
    <row r="1488" spans="1:4" ht="15" x14ac:dyDescent="0.25">
      <c r="A1488" s="604" t="s">
        <v>990</v>
      </c>
      <c r="B1488" s="604" t="s">
        <v>1002</v>
      </c>
      <c r="C1488" s="605">
        <v>41922</v>
      </c>
      <c r="D1488" s="604">
        <v>838.5</v>
      </c>
    </row>
    <row r="1489" spans="1:4" ht="15" x14ac:dyDescent="0.25">
      <c r="A1489" s="604" t="s">
        <v>71</v>
      </c>
      <c r="B1489" s="604" t="s">
        <v>346</v>
      </c>
      <c r="C1489" s="605">
        <v>41922</v>
      </c>
      <c r="D1489" s="604">
        <v>0</v>
      </c>
    </row>
    <row r="1490" spans="1:4" ht="15" x14ac:dyDescent="0.25">
      <c r="A1490" s="604" t="s">
        <v>72</v>
      </c>
      <c r="B1490" s="604" t="s">
        <v>349</v>
      </c>
      <c r="C1490" s="605">
        <v>41922</v>
      </c>
      <c r="D1490" s="604">
        <v>0</v>
      </c>
    </row>
    <row r="1491" spans="1:4" ht="15" x14ac:dyDescent="0.25">
      <c r="A1491" s="604" t="s">
        <v>750</v>
      </c>
      <c r="B1491" s="604" t="s">
        <v>751</v>
      </c>
      <c r="C1491" s="605">
        <v>41922</v>
      </c>
      <c r="D1491" s="604">
        <v>1.19</v>
      </c>
    </row>
    <row r="1492" spans="1:4" ht="15" x14ac:dyDescent="0.25">
      <c r="A1492" s="604" t="s">
        <v>753</v>
      </c>
      <c r="B1492" s="604" t="s">
        <v>754</v>
      </c>
      <c r="C1492" s="605">
        <v>41922</v>
      </c>
      <c r="D1492" s="604">
        <v>0</v>
      </c>
    </row>
    <row r="1493" spans="1:4" ht="15" x14ac:dyDescent="0.25">
      <c r="A1493" s="604" t="s">
        <v>755</v>
      </c>
      <c r="B1493" s="604" t="s">
        <v>756</v>
      </c>
      <c r="C1493" s="605">
        <v>41922</v>
      </c>
      <c r="D1493" s="604">
        <v>9.0999999999999998E-2</v>
      </c>
    </row>
    <row r="1494" spans="1:4" ht="15" x14ac:dyDescent="0.25">
      <c r="A1494" s="604" t="s">
        <v>757</v>
      </c>
      <c r="B1494" s="604" t="s">
        <v>758</v>
      </c>
      <c r="C1494" s="605">
        <v>41922</v>
      </c>
      <c r="D1494" s="604">
        <v>0</v>
      </c>
    </row>
    <row r="1495" spans="1:4" ht="15" x14ac:dyDescent="0.25">
      <c r="A1495" s="604" t="s">
        <v>759</v>
      </c>
      <c r="B1495" s="604" t="s">
        <v>760</v>
      </c>
      <c r="C1495" s="605">
        <v>41922</v>
      </c>
      <c r="D1495" s="604">
        <v>0.35499999999999998</v>
      </c>
    </row>
    <row r="1496" spans="1:4" ht="15" x14ac:dyDescent="0.25">
      <c r="A1496" s="604" t="s">
        <v>762</v>
      </c>
      <c r="B1496" s="604" t="s">
        <v>763</v>
      </c>
      <c r="C1496" s="605">
        <v>41922</v>
      </c>
      <c r="D1496" s="604">
        <v>0</v>
      </c>
    </row>
    <row r="1497" spans="1:4" ht="15" x14ac:dyDescent="0.25">
      <c r="A1497" s="604" t="s">
        <v>764</v>
      </c>
      <c r="B1497" s="604" t="s">
        <v>765</v>
      </c>
      <c r="C1497" s="605">
        <v>41922</v>
      </c>
      <c r="D1497" s="604">
        <v>0.107</v>
      </c>
    </row>
    <row r="1498" spans="1:4" ht="15" x14ac:dyDescent="0.25">
      <c r="A1498" s="604" t="s">
        <v>766</v>
      </c>
      <c r="B1498" s="604" t="s">
        <v>767</v>
      </c>
      <c r="C1498" s="605">
        <v>41922</v>
      </c>
      <c r="D1498" s="604">
        <v>0</v>
      </c>
    </row>
    <row r="1499" spans="1:4" ht="15" x14ac:dyDescent="0.25">
      <c r="A1499" s="604" t="s">
        <v>877</v>
      </c>
      <c r="B1499" s="604" t="s">
        <v>1003</v>
      </c>
      <c r="C1499" s="605">
        <v>41922</v>
      </c>
      <c r="D1499" s="604">
        <v>80.549000000000007</v>
      </c>
    </row>
    <row r="1500" spans="1:4" ht="15" x14ac:dyDescent="0.25">
      <c r="A1500" s="604" t="s">
        <v>878</v>
      </c>
      <c r="B1500" s="604" t="s">
        <v>1004</v>
      </c>
      <c r="C1500" s="605">
        <v>41922</v>
      </c>
      <c r="D1500" s="604">
        <v>935.37869999999998</v>
      </c>
    </row>
    <row r="1501" spans="1:4" ht="15" x14ac:dyDescent="0.25">
      <c r="A1501" s="604" t="s">
        <v>962</v>
      </c>
      <c r="B1501" s="604" t="s">
        <v>1005</v>
      </c>
      <c r="C1501" s="605">
        <v>41922</v>
      </c>
      <c r="D1501" s="604">
        <v>0</v>
      </c>
    </row>
    <row r="1502" spans="1:4" ht="15" x14ac:dyDescent="0.25">
      <c r="A1502" s="604" t="s">
        <v>963</v>
      </c>
      <c r="B1502" s="604" t="s">
        <v>1006</v>
      </c>
      <c r="C1502" s="605">
        <v>41922</v>
      </c>
      <c r="D1502" s="604">
        <v>660.12400000000002</v>
      </c>
    </row>
    <row r="1503" spans="1:4" ht="15" x14ac:dyDescent="0.25">
      <c r="A1503" s="604" t="s">
        <v>82</v>
      </c>
      <c r="B1503" s="604" t="s">
        <v>350</v>
      </c>
      <c r="C1503" s="605">
        <v>41922</v>
      </c>
      <c r="D1503" s="604">
        <v>0</v>
      </c>
    </row>
    <row r="1504" spans="1:4" ht="15" x14ac:dyDescent="0.25">
      <c r="A1504" s="604" t="s">
        <v>81</v>
      </c>
      <c r="B1504" s="604" t="s">
        <v>352</v>
      </c>
      <c r="C1504" s="605">
        <v>41922</v>
      </c>
      <c r="D1504" s="604">
        <v>0</v>
      </c>
    </row>
    <row r="1505" spans="1:4" ht="15" x14ac:dyDescent="0.25">
      <c r="A1505" s="604" t="s">
        <v>1007</v>
      </c>
      <c r="B1505" s="604" t="s">
        <v>1001</v>
      </c>
      <c r="C1505" s="605">
        <v>41922</v>
      </c>
      <c r="D1505" s="604">
        <v>0</v>
      </c>
    </row>
    <row r="1506" spans="1:4" ht="15" x14ac:dyDescent="0.25">
      <c r="A1506" s="604" t="s">
        <v>1008</v>
      </c>
      <c r="B1506" s="604" t="s">
        <v>1002</v>
      </c>
      <c r="C1506" s="605">
        <v>41922</v>
      </c>
      <c r="D1506" s="604">
        <v>655.86800000000005</v>
      </c>
    </row>
    <row r="1507" spans="1:4" ht="15" x14ac:dyDescent="0.25">
      <c r="A1507" s="604" t="s">
        <v>100</v>
      </c>
      <c r="B1507" s="604" t="s">
        <v>321</v>
      </c>
      <c r="C1507" s="605">
        <v>41922</v>
      </c>
      <c r="D1507" s="604">
        <v>0</v>
      </c>
    </row>
    <row r="1508" spans="1:4" ht="15" x14ac:dyDescent="0.25">
      <c r="A1508" s="604" t="s">
        <v>101</v>
      </c>
      <c r="B1508" s="604" t="s">
        <v>354</v>
      </c>
      <c r="C1508" s="605">
        <v>41922</v>
      </c>
      <c r="D1508" s="604">
        <v>0</v>
      </c>
    </row>
    <row r="1509" spans="1:4" ht="15" x14ac:dyDescent="0.25">
      <c r="A1509" s="604" t="s">
        <v>102</v>
      </c>
      <c r="B1509" s="604" t="s">
        <v>324</v>
      </c>
      <c r="C1509" s="605">
        <v>41922</v>
      </c>
      <c r="D1509" s="604">
        <v>1E-4</v>
      </c>
    </row>
    <row r="1510" spans="1:4" ht="15" x14ac:dyDescent="0.25">
      <c r="A1510" s="604" t="s">
        <v>103</v>
      </c>
      <c r="B1510" s="604" t="s">
        <v>325</v>
      </c>
      <c r="C1510" s="605">
        <v>41922</v>
      </c>
      <c r="D1510" s="604">
        <v>0</v>
      </c>
    </row>
    <row r="1511" spans="1:4" ht="15" x14ac:dyDescent="0.25">
      <c r="A1511" s="604" t="s">
        <v>104</v>
      </c>
      <c r="B1511" s="604" t="s">
        <v>326</v>
      </c>
      <c r="C1511" s="605">
        <v>41922</v>
      </c>
      <c r="D1511" s="604">
        <v>1.4429000000000001</v>
      </c>
    </row>
    <row r="1512" spans="1:4" ht="15" x14ac:dyDescent="0.25">
      <c r="A1512" s="604" t="s">
        <v>105</v>
      </c>
      <c r="B1512" s="604" t="s">
        <v>327</v>
      </c>
      <c r="C1512" s="605">
        <v>41922</v>
      </c>
      <c r="D1512" s="604">
        <v>0</v>
      </c>
    </row>
    <row r="1513" spans="1:4" ht="15" x14ac:dyDescent="0.25">
      <c r="A1513" s="604" t="s">
        <v>106</v>
      </c>
      <c r="B1513" s="604" t="s">
        <v>340</v>
      </c>
      <c r="C1513" s="605">
        <v>41922</v>
      </c>
      <c r="D1513" s="604">
        <v>0</v>
      </c>
    </row>
    <row r="1514" spans="1:4" ht="15" x14ac:dyDescent="0.25">
      <c r="A1514" s="604" t="s">
        <v>107</v>
      </c>
      <c r="B1514" s="604" t="s">
        <v>341</v>
      </c>
      <c r="C1514" s="605">
        <v>41922</v>
      </c>
      <c r="D1514" s="604">
        <v>0</v>
      </c>
    </row>
    <row r="1515" spans="1:4" ht="15" x14ac:dyDescent="0.25">
      <c r="A1515" s="604" t="s">
        <v>115</v>
      </c>
      <c r="B1515" s="604" t="s">
        <v>355</v>
      </c>
      <c r="C1515" s="605">
        <v>41922</v>
      </c>
      <c r="D1515" s="604">
        <v>1.7070000000000001</v>
      </c>
    </row>
    <row r="1516" spans="1:4" ht="15" x14ac:dyDescent="0.25">
      <c r="A1516" s="604" t="s">
        <v>116</v>
      </c>
      <c r="B1516" s="604" t="s">
        <v>356</v>
      </c>
      <c r="C1516" s="605">
        <v>41922</v>
      </c>
      <c r="D1516" s="604">
        <v>0</v>
      </c>
    </row>
    <row r="1517" spans="1:4" ht="15" x14ac:dyDescent="0.25">
      <c r="A1517" s="604" t="s">
        <v>117</v>
      </c>
      <c r="B1517" s="604" t="s">
        <v>357</v>
      </c>
      <c r="C1517" s="605">
        <v>41922</v>
      </c>
      <c r="D1517" s="604">
        <v>0</v>
      </c>
    </row>
    <row r="1518" spans="1:4" ht="15" x14ac:dyDescent="0.25">
      <c r="A1518" s="604" t="s">
        <v>118</v>
      </c>
      <c r="B1518" s="604" t="s">
        <v>358</v>
      </c>
      <c r="C1518" s="605">
        <v>41922</v>
      </c>
      <c r="D1518" s="604">
        <v>0</v>
      </c>
    </row>
    <row r="1519" spans="1:4" ht="15" x14ac:dyDescent="0.25">
      <c r="A1519" s="604" t="s">
        <v>735</v>
      </c>
      <c r="B1519" s="604" t="s">
        <v>736</v>
      </c>
      <c r="C1519" s="605">
        <v>41922</v>
      </c>
      <c r="D1519" s="604">
        <v>1.7869999999999999</v>
      </c>
    </row>
    <row r="1520" spans="1:4" ht="15" x14ac:dyDescent="0.25">
      <c r="A1520" s="604" t="s">
        <v>737</v>
      </c>
      <c r="B1520" s="604" t="s">
        <v>738</v>
      </c>
      <c r="C1520" s="605">
        <v>41922</v>
      </c>
      <c r="D1520" s="604">
        <v>0</v>
      </c>
    </row>
    <row r="1521" spans="1:4" ht="15" x14ac:dyDescent="0.25">
      <c r="A1521" s="604" t="s">
        <v>863</v>
      </c>
      <c r="B1521" s="604" t="s">
        <v>1009</v>
      </c>
      <c r="C1521" s="605">
        <v>41922</v>
      </c>
      <c r="D1521" s="604">
        <v>0</v>
      </c>
    </row>
    <row r="1522" spans="1:4" ht="15" x14ac:dyDescent="0.25">
      <c r="A1522" s="604" t="s">
        <v>864</v>
      </c>
      <c r="B1522" s="604" t="s">
        <v>1010</v>
      </c>
      <c r="C1522" s="605">
        <v>41922</v>
      </c>
      <c r="D1522" s="604">
        <v>0</v>
      </c>
    </row>
    <row r="1523" spans="1:4" ht="15" x14ac:dyDescent="0.25">
      <c r="A1523" s="604" t="s">
        <v>865</v>
      </c>
      <c r="B1523" s="604" t="s">
        <v>1011</v>
      </c>
      <c r="C1523" s="605">
        <v>41922</v>
      </c>
      <c r="D1523" s="604">
        <v>0</v>
      </c>
    </row>
    <row r="1524" spans="1:4" ht="15" x14ac:dyDescent="0.25">
      <c r="A1524" s="604" t="s">
        <v>866</v>
      </c>
      <c r="B1524" s="604" t="s">
        <v>1012</v>
      </c>
      <c r="C1524" s="605">
        <v>41922</v>
      </c>
      <c r="D1524" s="604">
        <v>0</v>
      </c>
    </row>
    <row r="1525" spans="1:4" ht="15" x14ac:dyDescent="0.25">
      <c r="A1525" s="604" t="s">
        <v>99</v>
      </c>
      <c r="B1525" s="604" t="s">
        <v>359</v>
      </c>
      <c r="C1525" s="605">
        <v>41922</v>
      </c>
      <c r="D1525" s="604">
        <v>2.0939000000000001</v>
      </c>
    </row>
    <row r="1526" spans="1:4" ht="15" x14ac:dyDescent="0.25">
      <c r="A1526" s="604" t="s">
        <v>958</v>
      </c>
      <c r="B1526" s="604" t="s">
        <v>1001</v>
      </c>
      <c r="C1526" s="605">
        <v>41922</v>
      </c>
      <c r="D1526" s="604">
        <v>0</v>
      </c>
    </row>
    <row r="1527" spans="1:4" ht="15" x14ac:dyDescent="0.25">
      <c r="A1527" s="604" t="s">
        <v>959</v>
      </c>
      <c r="B1527" s="604" t="s">
        <v>1002</v>
      </c>
      <c r="C1527" s="605">
        <v>41922</v>
      </c>
      <c r="D1527" s="604">
        <v>845.04</v>
      </c>
    </row>
    <row r="1528" spans="1:4" ht="15" x14ac:dyDescent="0.25">
      <c r="A1528" s="604" t="s">
        <v>144</v>
      </c>
      <c r="B1528" s="604" t="s">
        <v>361</v>
      </c>
      <c r="C1528" s="605">
        <v>41922</v>
      </c>
      <c r="D1528" s="604">
        <v>0.54530000000000001</v>
      </c>
    </row>
    <row r="1529" spans="1:4" ht="15" x14ac:dyDescent="0.25">
      <c r="A1529" s="604" t="s">
        <v>145</v>
      </c>
      <c r="B1529" s="604" t="s">
        <v>363</v>
      </c>
      <c r="C1529" s="605">
        <v>41922</v>
      </c>
      <c r="D1529" s="604">
        <v>10.4381</v>
      </c>
    </row>
    <row r="1530" spans="1:4" ht="15" x14ac:dyDescent="0.25">
      <c r="A1530" s="604" t="s">
        <v>161</v>
      </c>
      <c r="B1530" s="604" t="s">
        <v>364</v>
      </c>
      <c r="C1530" s="605">
        <v>41922</v>
      </c>
      <c r="D1530" s="604">
        <v>0</v>
      </c>
    </row>
    <row r="1531" spans="1:4" ht="15" x14ac:dyDescent="0.25">
      <c r="A1531" s="604" t="s">
        <v>162</v>
      </c>
      <c r="B1531" s="604" t="s">
        <v>365</v>
      </c>
      <c r="C1531" s="605">
        <v>41922</v>
      </c>
      <c r="D1531" s="604">
        <v>26.78</v>
      </c>
    </row>
    <row r="1532" spans="1:4" ht="15" x14ac:dyDescent="0.25">
      <c r="A1532" s="604" t="s">
        <v>293</v>
      </c>
      <c r="B1532" s="604" t="s">
        <v>366</v>
      </c>
      <c r="C1532" s="605">
        <v>41922</v>
      </c>
      <c r="D1532" s="604">
        <v>0.106</v>
      </c>
    </row>
    <row r="1533" spans="1:4" ht="15" x14ac:dyDescent="0.25">
      <c r="A1533" s="604" t="s">
        <v>294</v>
      </c>
      <c r="B1533" s="604" t="s">
        <v>368</v>
      </c>
      <c r="C1533" s="605">
        <v>41922</v>
      </c>
      <c r="D1533" s="604">
        <v>40.191000000000003</v>
      </c>
    </row>
    <row r="1534" spans="1:4" ht="15" x14ac:dyDescent="0.25">
      <c r="A1534" s="604" t="s">
        <v>167</v>
      </c>
      <c r="B1534" s="604" t="s">
        <v>369</v>
      </c>
      <c r="C1534" s="605">
        <v>41922</v>
      </c>
      <c r="D1534" s="604">
        <v>0</v>
      </c>
    </row>
    <row r="1535" spans="1:4" ht="15" x14ac:dyDescent="0.25">
      <c r="A1535" s="604" t="s">
        <v>168</v>
      </c>
      <c r="B1535" s="604" t="s">
        <v>371</v>
      </c>
      <c r="C1535" s="605">
        <v>41922</v>
      </c>
      <c r="D1535" s="604">
        <v>217.01240000000001</v>
      </c>
    </row>
    <row r="1536" spans="1:4" ht="15" x14ac:dyDescent="0.25">
      <c r="A1536" s="604" t="s">
        <v>869</v>
      </c>
      <c r="B1536" s="604" t="s">
        <v>997</v>
      </c>
      <c r="C1536" s="605">
        <v>41922</v>
      </c>
      <c r="D1536" s="604">
        <v>0.68200000000000005</v>
      </c>
    </row>
    <row r="1537" spans="1:4" ht="15" x14ac:dyDescent="0.25">
      <c r="A1537" s="604" t="s">
        <v>870</v>
      </c>
      <c r="B1537" s="604" t="s">
        <v>998</v>
      </c>
      <c r="C1537" s="605">
        <v>41922</v>
      </c>
      <c r="D1537" s="604">
        <v>13.856999999999999</v>
      </c>
    </row>
    <row r="1538" spans="1:4" ht="15" x14ac:dyDescent="0.25">
      <c r="A1538" s="604" t="s">
        <v>146</v>
      </c>
      <c r="B1538" s="604" t="s">
        <v>372</v>
      </c>
      <c r="C1538" s="605">
        <v>41922</v>
      </c>
      <c r="D1538" s="604">
        <v>0.68200000000000005</v>
      </c>
    </row>
    <row r="1539" spans="1:4" ht="15" x14ac:dyDescent="0.25">
      <c r="A1539" s="604" t="s">
        <v>147</v>
      </c>
      <c r="B1539" s="604" t="s">
        <v>374</v>
      </c>
      <c r="C1539" s="605">
        <v>41922</v>
      </c>
      <c r="D1539" s="604">
        <v>0</v>
      </c>
    </row>
    <row r="1540" spans="1:4" ht="15" x14ac:dyDescent="0.25">
      <c r="A1540" s="604" t="s">
        <v>127</v>
      </c>
      <c r="B1540" s="604" t="s">
        <v>375</v>
      </c>
      <c r="C1540" s="605">
        <v>41922</v>
      </c>
      <c r="D1540" s="604">
        <v>0</v>
      </c>
    </row>
    <row r="1541" spans="1:4" ht="15" x14ac:dyDescent="0.25">
      <c r="A1541" s="604" t="s">
        <v>126</v>
      </c>
      <c r="B1541" s="604" t="s">
        <v>377</v>
      </c>
      <c r="C1541" s="605">
        <v>41922</v>
      </c>
      <c r="D1541" s="604">
        <v>167.65379999999999</v>
      </c>
    </row>
    <row r="1542" spans="1:4" ht="15" x14ac:dyDescent="0.25">
      <c r="A1542" s="604" t="s">
        <v>206</v>
      </c>
      <c r="B1542" s="604" t="s">
        <v>378</v>
      </c>
      <c r="C1542" s="605">
        <v>41922</v>
      </c>
      <c r="D1542" s="604">
        <v>0</v>
      </c>
    </row>
    <row r="1543" spans="1:4" ht="15" x14ac:dyDescent="0.25">
      <c r="A1543" s="604" t="s">
        <v>207</v>
      </c>
      <c r="B1543" s="604" t="s">
        <v>379</v>
      </c>
      <c r="C1543" s="605">
        <v>41922</v>
      </c>
      <c r="D1543" s="604">
        <v>124.6806</v>
      </c>
    </row>
    <row r="1544" spans="1:4" ht="15" x14ac:dyDescent="0.25">
      <c r="A1544" s="604" t="s">
        <v>768</v>
      </c>
      <c r="B1544" s="604" t="s">
        <v>769</v>
      </c>
      <c r="C1544" s="605">
        <v>41922</v>
      </c>
      <c r="D1544" s="604">
        <v>3.0990000000000002</v>
      </c>
    </row>
    <row r="1545" spans="1:4" ht="15" x14ac:dyDescent="0.25">
      <c r="A1545" s="604" t="s">
        <v>771</v>
      </c>
      <c r="B1545" s="604" t="s">
        <v>772</v>
      </c>
      <c r="C1545" s="605">
        <v>41922</v>
      </c>
      <c r="D1545" s="604">
        <v>33.625999999999998</v>
      </c>
    </row>
    <row r="1546" spans="1:4" ht="15" x14ac:dyDescent="0.25">
      <c r="A1546" s="604" t="s">
        <v>163</v>
      </c>
      <c r="B1546" s="604" t="s">
        <v>380</v>
      </c>
      <c r="C1546" s="605">
        <v>41922</v>
      </c>
      <c r="D1546" s="604">
        <v>3.0000000000000001E-3</v>
      </c>
    </row>
    <row r="1547" spans="1:4" ht="15" x14ac:dyDescent="0.25">
      <c r="A1547" s="604" t="s">
        <v>164</v>
      </c>
      <c r="B1547" s="604" t="s">
        <v>382</v>
      </c>
      <c r="C1547" s="605">
        <v>41922</v>
      </c>
      <c r="D1547" s="604">
        <v>207.352</v>
      </c>
    </row>
    <row r="1548" spans="1:4" ht="15" x14ac:dyDescent="0.25">
      <c r="A1548" s="604" t="s">
        <v>295</v>
      </c>
      <c r="B1548" s="604" t="s">
        <v>383</v>
      </c>
      <c r="C1548" s="605">
        <v>41922</v>
      </c>
      <c r="D1548" s="604">
        <v>7.0999999999999994E-2</v>
      </c>
    </row>
    <row r="1549" spans="1:4" ht="15" x14ac:dyDescent="0.25">
      <c r="A1549" s="604" t="s">
        <v>296</v>
      </c>
      <c r="B1549" s="604" t="s">
        <v>385</v>
      </c>
      <c r="C1549" s="605">
        <v>41922</v>
      </c>
      <c r="D1549" s="604">
        <v>239.934</v>
      </c>
    </row>
    <row r="1550" spans="1:4" ht="15" x14ac:dyDescent="0.25">
      <c r="A1550" s="604" t="s">
        <v>413</v>
      </c>
      <c r="B1550" s="604" t="s">
        <v>414</v>
      </c>
      <c r="C1550" s="605">
        <v>41922</v>
      </c>
      <c r="D1550" s="604">
        <v>0</v>
      </c>
    </row>
    <row r="1551" spans="1:4" ht="15" x14ac:dyDescent="0.25">
      <c r="A1551" s="604" t="s">
        <v>416</v>
      </c>
      <c r="B1551" s="604" t="s">
        <v>417</v>
      </c>
      <c r="C1551" s="605">
        <v>41922</v>
      </c>
      <c r="D1551" s="604">
        <v>278.447</v>
      </c>
    </row>
    <row r="1552" spans="1:4" ht="15" x14ac:dyDescent="0.25">
      <c r="A1552" s="604" t="s">
        <v>222</v>
      </c>
      <c r="B1552" s="604" t="s">
        <v>386</v>
      </c>
      <c r="C1552" s="605">
        <v>41922</v>
      </c>
      <c r="D1552" s="604">
        <v>0.36699999999999999</v>
      </c>
    </row>
    <row r="1553" spans="1:4" ht="15" x14ac:dyDescent="0.25">
      <c r="A1553" s="604" t="s">
        <v>223</v>
      </c>
      <c r="B1553" s="604" t="s">
        <v>388</v>
      </c>
      <c r="C1553" s="605">
        <v>41922</v>
      </c>
      <c r="D1553" s="604">
        <v>0</v>
      </c>
    </row>
    <row r="1554" spans="1:4" ht="15" x14ac:dyDescent="0.25">
      <c r="A1554" s="604" t="s">
        <v>1013</v>
      </c>
      <c r="B1554" s="604" t="s">
        <v>997</v>
      </c>
      <c r="C1554" s="605">
        <v>41922</v>
      </c>
      <c r="D1554" s="604">
        <v>0</v>
      </c>
    </row>
    <row r="1555" spans="1:4" ht="15" x14ac:dyDescent="0.25">
      <c r="A1555" s="604" t="s">
        <v>1014</v>
      </c>
      <c r="B1555" s="604" t="s">
        <v>998</v>
      </c>
      <c r="C1555" s="605">
        <v>41922</v>
      </c>
      <c r="D1555" s="604">
        <v>361.54</v>
      </c>
    </row>
    <row r="1556" spans="1:4" ht="15" x14ac:dyDescent="0.25">
      <c r="A1556" s="604" t="s">
        <v>1015</v>
      </c>
      <c r="B1556" s="604" t="s">
        <v>997</v>
      </c>
      <c r="C1556" s="605">
        <v>41922</v>
      </c>
      <c r="D1556" s="604">
        <v>0</v>
      </c>
    </row>
    <row r="1557" spans="1:4" ht="15" x14ac:dyDescent="0.25">
      <c r="A1557" s="604" t="s">
        <v>1016</v>
      </c>
      <c r="B1557" s="604" t="s">
        <v>998</v>
      </c>
      <c r="C1557" s="605">
        <v>41922</v>
      </c>
      <c r="D1557" s="604">
        <v>252.92</v>
      </c>
    </row>
    <row r="1558" spans="1:4" ht="15" x14ac:dyDescent="0.25">
      <c r="A1558" s="604" t="s">
        <v>176</v>
      </c>
      <c r="B1558" s="604" t="s">
        <v>389</v>
      </c>
      <c r="C1558" s="605">
        <v>41922</v>
      </c>
      <c r="D1558" s="604">
        <v>3.4000000000000002E-2</v>
      </c>
    </row>
    <row r="1559" spans="1:4" ht="15" x14ac:dyDescent="0.25">
      <c r="A1559" s="604" t="s">
        <v>177</v>
      </c>
      <c r="B1559" s="604" t="s">
        <v>391</v>
      </c>
      <c r="C1559" s="605">
        <v>41922</v>
      </c>
      <c r="D1559" s="604">
        <v>7.6929999999999996</v>
      </c>
    </row>
    <row r="1560" spans="1:4" ht="15" x14ac:dyDescent="0.25">
      <c r="A1560" s="604" t="s">
        <v>710</v>
      </c>
      <c r="B1560" s="604" t="s">
        <v>711</v>
      </c>
      <c r="C1560" s="605">
        <v>41922</v>
      </c>
      <c r="D1560" s="604">
        <v>0.85199999999999998</v>
      </c>
    </row>
    <row r="1561" spans="1:4" ht="15" x14ac:dyDescent="0.25">
      <c r="A1561" s="604" t="s">
        <v>713</v>
      </c>
      <c r="B1561" s="604" t="s">
        <v>714</v>
      </c>
      <c r="C1561" s="605">
        <v>41922</v>
      </c>
      <c r="D1561" s="604">
        <v>56.793999999999997</v>
      </c>
    </row>
    <row r="1562" spans="1:4" ht="15" x14ac:dyDescent="0.25">
      <c r="A1562" s="604" t="s">
        <v>152</v>
      </c>
      <c r="B1562" s="604" t="s">
        <v>374</v>
      </c>
      <c r="C1562" s="605">
        <v>41922</v>
      </c>
      <c r="D1562" s="604">
        <v>0</v>
      </c>
    </row>
    <row r="1563" spans="1:4" ht="15" x14ac:dyDescent="0.25">
      <c r="A1563" s="604" t="s">
        <v>991</v>
      </c>
      <c r="B1563" s="604" t="s">
        <v>997</v>
      </c>
      <c r="C1563" s="605">
        <v>41922</v>
      </c>
      <c r="D1563" s="604">
        <v>0</v>
      </c>
    </row>
    <row r="1564" spans="1:4" ht="15" x14ac:dyDescent="0.25">
      <c r="A1564" s="604" t="s">
        <v>992</v>
      </c>
      <c r="B1564" s="604" t="s">
        <v>998</v>
      </c>
      <c r="C1564" s="605">
        <v>41922</v>
      </c>
      <c r="D1564" s="604">
        <v>41.908999999999999</v>
      </c>
    </row>
    <row r="1565" spans="1:4" ht="15" x14ac:dyDescent="0.25">
      <c r="A1565" s="604" t="s">
        <v>149</v>
      </c>
      <c r="B1565" s="604" t="s">
        <v>393</v>
      </c>
      <c r="C1565" s="605">
        <v>41922</v>
      </c>
      <c r="D1565" s="604">
        <v>2.0939999999999999</v>
      </c>
    </row>
    <row r="1566" spans="1:4" ht="15" x14ac:dyDescent="0.25">
      <c r="A1566" s="604" t="s">
        <v>150</v>
      </c>
      <c r="B1566" s="604" t="s">
        <v>395</v>
      </c>
      <c r="C1566" s="605">
        <v>41922</v>
      </c>
      <c r="D1566" s="604">
        <v>0.34300000000000003</v>
      </c>
    </row>
    <row r="1567" spans="1:4" ht="15" x14ac:dyDescent="0.25">
      <c r="A1567" s="604" t="s">
        <v>974</v>
      </c>
      <c r="B1567" s="604" t="s">
        <v>1001</v>
      </c>
      <c r="C1567" s="605">
        <v>41922</v>
      </c>
      <c r="D1567" s="604">
        <v>0</v>
      </c>
    </row>
    <row r="1568" spans="1:4" ht="15" x14ac:dyDescent="0.25">
      <c r="A1568" s="604" t="s">
        <v>975</v>
      </c>
      <c r="B1568" s="604" t="s">
        <v>1002</v>
      </c>
      <c r="C1568" s="605">
        <v>41922</v>
      </c>
      <c r="D1568" s="604">
        <v>8.6910000000000007</v>
      </c>
    </row>
    <row r="1569" spans="1:4" ht="15" x14ac:dyDescent="0.25">
      <c r="A1569" s="604" t="s">
        <v>151</v>
      </c>
      <c r="B1569" s="604" t="s">
        <v>374</v>
      </c>
      <c r="C1569" s="605">
        <v>41922</v>
      </c>
      <c r="D1569" s="604">
        <v>3.141</v>
      </c>
    </row>
    <row r="1570" spans="1:4" ht="15" x14ac:dyDescent="0.25">
      <c r="A1570" s="604" t="s">
        <v>96</v>
      </c>
      <c r="B1570" s="604" t="s">
        <v>314</v>
      </c>
      <c r="C1570" s="605">
        <v>41922</v>
      </c>
      <c r="D1570" s="604">
        <v>0</v>
      </c>
    </row>
    <row r="1571" spans="1:4" ht="15" x14ac:dyDescent="0.25">
      <c r="A1571" s="604" t="s">
        <v>95</v>
      </c>
      <c r="B1571" s="604" t="s">
        <v>316</v>
      </c>
      <c r="C1571" s="605">
        <v>41922</v>
      </c>
      <c r="D1571" s="604">
        <v>4.3886000000000003</v>
      </c>
    </row>
    <row r="1572" spans="1:4" ht="15" x14ac:dyDescent="0.25">
      <c r="A1572" s="604" t="s">
        <v>97</v>
      </c>
      <c r="B1572" s="604" t="s">
        <v>398</v>
      </c>
      <c r="C1572" s="605">
        <v>41922</v>
      </c>
      <c r="D1572" s="604">
        <v>0</v>
      </c>
    </row>
    <row r="1573" spans="1:4" ht="15" x14ac:dyDescent="0.25">
      <c r="A1573" s="604" t="s">
        <v>98</v>
      </c>
      <c r="B1573" s="604" t="s">
        <v>399</v>
      </c>
      <c r="C1573" s="605">
        <v>41922</v>
      </c>
      <c r="D1573" s="604">
        <v>0</v>
      </c>
    </row>
    <row r="1574" spans="1:4" ht="15" x14ac:dyDescent="0.25">
      <c r="A1574" s="604" t="s">
        <v>93</v>
      </c>
      <c r="B1574" s="604" t="s">
        <v>435</v>
      </c>
      <c r="C1574" s="605">
        <v>41923</v>
      </c>
      <c r="D1574" s="604">
        <v>0</v>
      </c>
    </row>
    <row r="1575" spans="1:4" ht="15" x14ac:dyDescent="0.25">
      <c r="A1575" s="604" t="s">
        <v>94</v>
      </c>
      <c r="B1575" s="604" t="s">
        <v>436</v>
      </c>
      <c r="C1575" s="605">
        <v>41923</v>
      </c>
      <c r="D1575" s="604">
        <v>1662.5003999999999</v>
      </c>
    </row>
    <row r="1576" spans="1:4" ht="15" x14ac:dyDescent="0.25">
      <c r="A1576" s="604" t="s">
        <v>113</v>
      </c>
      <c r="B1576" s="604" t="s">
        <v>437</v>
      </c>
      <c r="C1576" s="605">
        <v>41923</v>
      </c>
      <c r="D1576" s="604">
        <v>0</v>
      </c>
    </row>
    <row r="1577" spans="1:4" ht="15" x14ac:dyDescent="0.25">
      <c r="A1577" s="604" t="s">
        <v>114</v>
      </c>
      <c r="B1577" s="604" t="s">
        <v>438</v>
      </c>
      <c r="C1577" s="605">
        <v>41923</v>
      </c>
      <c r="D1577" s="604">
        <v>1713.7031999999999</v>
      </c>
    </row>
    <row r="1578" spans="1:4" ht="15" x14ac:dyDescent="0.25">
      <c r="A1578" s="604" t="s">
        <v>123</v>
      </c>
      <c r="B1578" s="604" t="s">
        <v>439</v>
      </c>
      <c r="C1578" s="605">
        <v>41923</v>
      </c>
      <c r="D1578" s="604">
        <v>0</v>
      </c>
    </row>
    <row r="1579" spans="1:4" ht="15" x14ac:dyDescent="0.25">
      <c r="A1579" s="604" t="s">
        <v>124</v>
      </c>
      <c r="B1579" s="604" t="s">
        <v>440</v>
      </c>
      <c r="C1579" s="605">
        <v>41923</v>
      </c>
      <c r="D1579" s="604">
        <v>14675.042600000001</v>
      </c>
    </row>
    <row r="1580" spans="1:4" ht="15" x14ac:dyDescent="0.25">
      <c r="A1580" s="604" t="s">
        <v>91</v>
      </c>
      <c r="B1580" s="604" t="s">
        <v>441</v>
      </c>
      <c r="C1580" s="605">
        <v>41923</v>
      </c>
      <c r="D1580" s="604">
        <v>0</v>
      </c>
    </row>
    <row r="1581" spans="1:4" ht="15" x14ac:dyDescent="0.25">
      <c r="A1581" s="604" t="s">
        <v>92</v>
      </c>
      <c r="B1581" s="604" t="s">
        <v>442</v>
      </c>
      <c r="C1581" s="605">
        <v>41923</v>
      </c>
      <c r="D1581" s="604">
        <v>18289.375</v>
      </c>
    </row>
    <row r="1582" spans="1:4" ht="15" x14ac:dyDescent="0.25">
      <c r="A1582" s="604" t="s">
        <v>121</v>
      </c>
      <c r="B1582" s="604" t="s">
        <v>443</v>
      </c>
      <c r="C1582" s="605">
        <v>41923</v>
      </c>
      <c r="D1582" s="604">
        <v>14439.4725</v>
      </c>
    </row>
    <row r="1583" spans="1:4" ht="15" x14ac:dyDescent="0.25">
      <c r="A1583" s="604" t="s">
        <v>122</v>
      </c>
      <c r="B1583" s="604" t="s">
        <v>444</v>
      </c>
      <c r="C1583" s="605">
        <v>41923</v>
      </c>
      <c r="D1583" s="604">
        <v>0</v>
      </c>
    </row>
    <row r="1584" spans="1:4" ht="15" x14ac:dyDescent="0.25">
      <c r="A1584" s="604" t="s">
        <v>51</v>
      </c>
      <c r="B1584" s="604" t="s">
        <v>302</v>
      </c>
      <c r="C1584" s="605">
        <v>41923</v>
      </c>
      <c r="D1584" s="604">
        <v>0</v>
      </c>
    </row>
    <row r="1585" spans="1:4" ht="15" x14ac:dyDescent="0.25">
      <c r="A1585" s="604" t="s">
        <v>52</v>
      </c>
      <c r="B1585" s="604" t="s">
        <v>304</v>
      </c>
      <c r="C1585" s="605">
        <v>41923</v>
      </c>
      <c r="D1585" s="604">
        <v>2624.9625000000001</v>
      </c>
    </row>
    <row r="1586" spans="1:4" ht="15" x14ac:dyDescent="0.25">
      <c r="A1586" s="604" t="s">
        <v>53</v>
      </c>
      <c r="B1586" s="604" t="s">
        <v>305</v>
      </c>
      <c r="C1586" s="605">
        <v>41923</v>
      </c>
      <c r="D1586" s="604">
        <v>0</v>
      </c>
    </row>
    <row r="1587" spans="1:4" ht="15" x14ac:dyDescent="0.25">
      <c r="A1587" s="604" t="s">
        <v>54</v>
      </c>
      <c r="B1587" s="604" t="s">
        <v>306</v>
      </c>
      <c r="C1587" s="605">
        <v>41923</v>
      </c>
      <c r="D1587" s="604">
        <v>2622.2058000000002</v>
      </c>
    </row>
    <row r="1588" spans="1:4" ht="15" x14ac:dyDescent="0.25">
      <c r="A1588" s="604" t="s">
        <v>55</v>
      </c>
      <c r="B1588" s="604" t="s">
        <v>307</v>
      </c>
      <c r="C1588" s="605">
        <v>41923</v>
      </c>
      <c r="D1588" s="604">
        <v>0</v>
      </c>
    </row>
    <row r="1589" spans="1:4" ht="15" x14ac:dyDescent="0.25">
      <c r="A1589" s="604" t="s">
        <v>56</v>
      </c>
      <c r="B1589" s="604" t="s">
        <v>308</v>
      </c>
      <c r="C1589" s="605">
        <v>41923</v>
      </c>
      <c r="D1589" s="604">
        <v>2640.0374999999999</v>
      </c>
    </row>
    <row r="1590" spans="1:4" ht="15" x14ac:dyDescent="0.25">
      <c r="A1590" s="604" t="s">
        <v>89</v>
      </c>
      <c r="B1590" s="604" t="s">
        <v>309</v>
      </c>
      <c r="C1590" s="605">
        <v>41923</v>
      </c>
      <c r="D1590" s="604">
        <v>0</v>
      </c>
    </row>
    <row r="1591" spans="1:4" ht="15" x14ac:dyDescent="0.25">
      <c r="A1591" s="604" t="s">
        <v>90</v>
      </c>
      <c r="B1591" s="604" t="s">
        <v>311</v>
      </c>
      <c r="C1591" s="605">
        <v>41923</v>
      </c>
      <c r="D1591" s="604">
        <v>1713.5917999999999</v>
      </c>
    </row>
    <row r="1592" spans="1:4" ht="15" x14ac:dyDescent="0.25">
      <c r="A1592" s="604" t="s">
        <v>87</v>
      </c>
      <c r="B1592" s="604" t="s">
        <v>298</v>
      </c>
      <c r="C1592" s="605">
        <v>41923</v>
      </c>
      <c r="D1592" s="604">
        <v>0</v>
      </c>
    </row>
    <row r="1593" spans="1:4" ht="15" x14ac:dyDescent="0.25">
      <c r="A1593" s="604" t="s">
        <v>88</v>
      </c>
      <c r="B1593" s="604" t="s">
        <v>301</v>
      </c>
      <c r="C1593" s="605">
        <v>41923</v>
      </c>
      <c r="D1593" s="604">
        <v>1673.1</v>
      </c>
    </row>
    <row r="1594" spans="1:4" ht="15" x14ac:dyDescent="0.25">
      <c r="A1594" s="604" t="s">
        <v>85</v>
      </c>
      <c r="B1594" s="604" t="s">
        <v>312</v>
      </c>
      <c r="C1594" s="605">
        <v>41923</v>
      </c>
      <c r="D1594" s="604">
        <v>13164.25</v>
      </c>
    </row>
    <row r="1595" spans="1:4" ht="15" x14ac:dyDescent="0.25">
      <c r="A1595" s="604" t="s">
        <v>86</v>
      </c>
      <c r="B1595" s="604" t="s">
        <v>313</v>
      </c>
      <c r="C1595" s="605">
        <v>41923</v>
      </c>
      <c r="D1595" s="604">
        <v>0</v>
      </c>
    </row>
    <row r="1596" spans="1:4" ht="15" x14ac:dyDescent="0.25">
      <c r="A1596" s="604" t="s">
        <v>83</v>
      </c>
      <c r="B1596" s="604" t="s">
        <v>312</v>
      </c>
      <c r="C1596" s="605">
        <v>41923</v>
      </c>
      <c r="D1596" s="604">
        <v>0</v>
      </c>
    </row>
    <row r="1597" spans="1:4" ht="15" x14ac:dyDescent="0.25">
      <c r="A1597" s="604" t="s">
        <v>84</v>
      </c>
      <c r="B1597" s="604" t="s">
        <v>313</v>
      </c>
      <c r="C1597" s="605">
        <v>41923</v>
      </c>
      <c r="D1597" s="604">
        <v>12708.25</v>
      </c>
    </row>
    <row r="1598" spans="1:4" ht="15" x14ac:dyDescent="0.25">
      <c r="A1598" s="604" t="s">
        <v>73</v>
      </c>
      <c r="B1598" s="604" t="s">
        <v>314</v>
      </c>
      <c r="C1598" s="605">
        <v>41923</v>
      </c>
      <c r="D1598" s="604">
        <v>10.38</v>
      </c>
    </row>
    <row r="1599" spans="1:4" ht="15" x14ac:dyDescent="0.25">
      <c r="A1599" s="604" t="s">
        <v>74</v>
      </c>
      <c r="B1599" s="604" t="s">
        <v>316</v>
      </c>
      <c r="C1599" s="605">
        <v>41923</v>
      </c>
      <c r="D1599" s="604">
        <v>164.7</v>
      </c>
    </row>
    <row r="1600" spans="1:4" ht="15" x14ac:dyDescent="0.25">
      <c r="A1600" s="604" t="s">
        <v>75</v>
      </c>
      <c r="B1600" s="604" t="s">
        <v>317</v>
      </c>
      <c r="C1600" s="605">
        <v>41923</v>
      </c>
      <c r="D1600" s="604">
        <v>0</v>
      </c>
    </row>
    <row r="1601" spans="1:4" ht="15" x14ac:dyDescent="0.25">
      <c r="A1601" s="604" t="s">
        <v>76</v>
      </c>
      <c r="B1601" s="604" t="s">
        <v>318</v>
      </c>
      <c r="C1601" s="605">
        <v>41923</v>
      </c>
      <c r="D1601" s="604">
        <v>3390.625</v>
      </c>
    </row>
    <row r="1602" spans="1:4" ht="15" x14ac:dyDescent="0.25">
      <c r="A1602" s="604" t="s">
        <v>77</v>
      </c>
      <c r="B1602" s="604" t="s">
        <v>317</v>
      </c>
      <c r="C1602" s="605">
        <v>41923</v>
      </c>
      <c r="D1602" s="604">
        <v>0</v>
      </c>
    </row>
    <row r="1603" spans="1:4" ht="15" x14ac:dyDescent="0.25">
      <c r="A1603" s="604" t="s">
        <v>78</v>
      </c>
      <c r="B1603" s="604" t="s">
        <v>318</v>
      </c>
      <c r="C1603" s="605">
        <v>41923</v>
      </c>
      <c r="D1603" s="604">
        <v>3229.25</v>
      </c>
    </row>
    <row r="1604" spans="1:4" ht="15" x14ac:dyDescent="0.25">
      <c r="A1604" s="604" t="s">
        <v>79</v>
      </c>
      <c r="B1604" s="604" t="s">
        <v>314</v>
      </c>
      <c r="C1604" s="605">
        <v>41923</v>
      </c>
      <c r="D1604" s="604">
        <v>0</v>
      </c>
    </row>
    <row r="1605" spans="1:4" ht="15" x14ac:dyDescent="0.25">
      <c r="A1605" s="604" t="s">
        <v>80</v>
      </c>
      <c r="B1605" s="604" t="s">
        <v>316</v>
      </c>
      <c r="C1605" s="605">
        <v>41923</v>
      </c>
      <c r="D1605" s="604">
        <v>1472.67</v>
      </c>
    </row>
    <row r="1606" spans="1:4" ht="15" x14ac:dyDescent="0.25">
      <c r="A1606" s="604" t="s">
        <v>867</v>
      </c>
      <c r="B1606" s="604" t="s">
        <v>997</v>
      </c>
      <c r="C1606" s="605">
        <v>41923</v>
      </c>
      <c r="D1606" s="604">
        <v>5.0999999999999997E-2</v>
      </c>
    </row>
    <row r="1607" spans="1:4" ht="15" x14ac:dyDescent="0.25">
      <c r="A1607" s="604" t="s">
        <v>868</v>
      </c>
      <c r="B1607" s="604" t="s">
        <v>998</v>
      </c>
      <c r="C1607" s="605">
        <v>41923</v>
      </c>
      <c r="D1607" s="604">
        <v>2.262</v>
      </c>
    </row>
    <row r="1608" spans="1:4" ht="15" x14ac:dyDescent="0.25">
      <c r="A1608" s="604" t="s">
        <v>109</v>
      </c>
      <c r="B1608" s="604" t="s">
        <v>445</v>
      </c>
      <c r="C1608" s="605">
        <v>41923</v>
      </c>
      <c r="D1608" s="604">
        <v>0</v>
      </c>
    </row>
    <row r="1609" spans="1:4" ht="15" x14ac:dyDescent="0.25">
      <c r="A1609" s="604" t="s">
        <v>110</v>
      </c>
      <c r="B1609" s="604" t="s">
        <v>446</v>
      </c>
      <c r="C1609" s="605">
        <v>41923</v>
      </c>
      <c r="D1609" s="604">
        <v>734.83199999999999</v>
      </c>
    </row>
    <row r="1610" spans="1:4" ht="15" x14ac:dyDescent="0.25">
      <c r="A1610" s="604" t="s">
        <v>65</v>
      </c>
      <c r="B1610" s="604" t="s">
        <v>321</v>
      </c>
      <c r="C1610" s="605">
        <v>41923</v>
      </c>
      <c r="D1610" s="604">
        <v>0</v>
      </c>
    </row>
    <row r="1611" spans="1:4" ht="15" x14ac:dyDescent="0.25">
      <c r="A1611" s="604" t="s">
        <v>66</v>
      </c>
      <c r="B1611" s="604" t="s">
        <v>323</v>
      </c>
      <c r="C1611" s="605">
        <v>41923</v>
      </c>
      <c r="D1611" s="604">
        <v>592.22389999999996</v>
      </c>
    </row>
    <row r="1612" spans="1:4" ht="15" x14ac:dyDescent="0.25">
      <c r="A1612" s="604" t="s">
        <v>67</v>
      </c>
      <c r="B1612" s="604" t="s">
        <v>324</v>
      </c>
      <c r="C1612" s="605">
        <v>41923</v>
      </c>
      <c r="D1612" s="604">
        <v>0</v>
      </c>
    </row>
    <row r="1613" spans="1:4" ht="15" x14ac:dyDescent="0.25">
      <c r="A1613" s="604" t="s">
        <v>68</v>
      </c>
      <c r="B1613" s="604" t="s">
        <v>325</v>
      </c>
      <c r="C1613" s="605">
        <v>41923</v>
      </c>
      <c r="D1613" s="604">
        <v>725.97540000000004</v>
      </c>
    </row>
    <row r="1614" spans="1:4" ht="15" x14ac:dyDescent="0.25">
      <c r="A1614" s="604" t="s">
        <v>69</v>
      </c>
      <c r="B1614" s="604" t="s">
        <v>326</v>
      </c>
      <c r="C1614" s="605">
        <v>41923</v>
      </c>
      <c r="D1614" s="604">
        <v>0</v>
      </c>
    </row>
    <row r="1615" spans="1:4" ht="15" x14ac:dyDescent="0.25">
      <c r="A1615" s="604" t="s">
        <v>70</v>
      </c>
      <c r="B1615" s="604" t="s">
        <v>327</v>
      </c>
      <c r="C1615" s="605">
        <v>41923</v>
      </c>
      <c r="D1615" s="604">
        <v>718.16890000000001</v>
      </c>
    </row>
    <row r="1616" spans="1:4" ht="15" x14ac:dyDescent="0.25">
      <c r="A1616" s="604" t="s">
        <v>43</v>
      </c>
      <c r="B1616" s="604" t="s">
        <v>328</v>
      </c>
      <c r="C1616" s="605">
        <v>41923</v>
      </c>
      <c r="D1616" s="604">
        <v>0</v>
      </c>
    </row>
    <row r="1617" spans="1:4" ht="15" x14ac:dyDescent="0.25">
      <c r="A1617" s="604" t="s">
        <v>44</v>
      </c>
      <c r="B1617" s="604" t="s">
        <v>330</v>
      </c>
      <c r="C1617" s="605">
        <v>41923</v>
      </c>
      <c r="D1617" s="604">
        <v>0</v>
      </c>
    </row>
    <row r="1618" spans="1:4" ht="15" x14ac:dyDescent="0.25">
      <c r="A1618" s="604" t="s">
        <v>45</v>
      </c>
      <c r="B1618" s="604" t="s">
        <v>331</v>
      </c>
      <c r="C1618" s="605">
        <v>41923</v>
      </c>
      <c r="D1618" s="604">
        <v>0</v>
      </c>
    </row>
    <row r="1619" spans="1:4" ht="15" x14ac:dyDescent="0.25">
      <c r="A1619" s="604" t="s">
        <v>46</v>
      </c>
      <c r="B1619" s="604" t="s">
        <v>332</v>
      </c>
      <c r="C1619" s="605">
        <v>41923</v>
      </c>
      <c r="D1619" s="604">
        <v>0</v>
      </c>
    </row>
    <row r="1620" spans="1:4" ht="15" x14ac:dyDescent="0.25">
      <c r="A1620" s="604" t="s">
        <v>173</v>
      </c>
      <c r="B1620" s="604" t="s">
        <v>333</v>
      </c>
      <c r="C1620" s="605">
        <v>41923</v>
      </c>
      <c r="D1620" s="604">
        <v>0.91200000000000003</v>
      </c>
    </row>
    <row r="1621" spans="1:4" ht="15" x14ac:dyDescent="0.25">
      <c r="A1621" s="604" t="s">
        <v>174</v>
      </c>
      <c r="B1621" s="604" t="s">
        <v>334</v>
      </c>
      <c r="C1621" s="605">
        <v>41923</v>
      </c>
      <c r="D1621" s="604">
        <v>0</v>
      </c>
    </row>
    <row r="1622" spans="1:4" ht="15" x14ac:dyDescent="0.25">
      <c r="A1622" s="604" t="s">
        <v>39</v>
      </c>
      <c r="B1622" s="604" t="s">
        <v>335</v>
      </c>
      <c r="C1622" s="605">
        <v>41923</v>
      </c>
      <c r="D1622" s="604">
        <v>0</v>
      </c>
    </row>
    <row r="1623" spans="1:4" ht="15" x14ac:dyDescent="0.25">
      <c r="A1623" s="604" t="s">
        <v>40</v>
      </c>
      <c r="B1623" s="604" t="s">
        <v>336</v>
      </c>
      <c r="C1623" s="605">
        <v>41923</v>
      </c>
      <c r="D1623" s="604">
        <v>0</v>
      </c>
    </row>
    <row r="1624" spans="1:4" ht="15" x14ac:dyDescent="0.25">
      <c r="A1624" s="604" t="s">
        <v>41</v>
      </c>
      <c r="B1624" s="604" t="s">
        <v>337</v>
      </c>
      <c r="C1624" s="605">
        <v>41923</v>
      </c>
      <c r="D1624" s="604">
        <v>3.7246999999999999</v>
      </c>
    </row>
    <row r="1625" spans="1:4" ht="15" x14ac:dyDescent="0.25">
      <c r="A1625" s="604" t="s">
        <v>42</v>
      </c>
      <c r="B1625" s="604" t="s">
        <v>338</v>
      </c>
      <c r="C1625" s="605">
        <v>41923</v>
      </c>
      <c r="D1625" s="604">
        <v>0</v>
      </c>
    </row>
    <row r="1626" spans="1:4" ht="15" x14ac:dyDescent="0.25">
      <c r="A1626" s="604" t="s">
        <v>57</v>
      </c>
      <c r="B1626" s="604" t="s">
        <v>321</v>
      </c>
      <c r="C1626" s="605">
        <v>41923</v>
      </c>
      <c r="D1626" s="604">
        <v>0</v>
      </c>
    </row>
    <row r="1627" spans="1:4" ht="15" x14ac:dyDescent="0.25">
      <c r="A1627" s="604" t="s">
        <v>58</v>
      </c>
      <c r="B1627" s="604" t="s">
        <v>323</v>
      </c>
      <c r="C1627" s="605">
        <v>41923</v>
      </c>
      <c r="D1627" s="604">
        <v>839.10599999999999</v>
      </c>
    </row>
    <row r="1628" spans="1:4" ht="15" x14ac:dyDescent="0.25">
      <c r="A1628" s="604" t="s">
        <v>59</v>
      </c>
      <c r="B1628" s="604" t="s">
        <v>324</v>
      </c>
      <c r="C1628" s="605">
        <v>41923</v>
      </c>
      <c r="D1628" s="604">
        <v>0</v>
      </c>
    </row>
    <row r="1629" spans="1:4" ht="15" x14ac:dyDescent="0.25">
      <c r="A1629" s="604" t="s">
        <v>60</v>
      </c>
      <c r="B1629" s="604" t="s">
        <v>325</v>
      </c>
      <c r="C1629" s="605">
        <v>41923</v>
      </c>
      <c r="D1629" s="604">
        <v>830.60159999999996</v>
      </c>
    </row>
    <row r="1630" spans="1:4" ht="15" x14ac:dyDescent="0.25">
      <c r="A1630" s="604" t="s">
        <v>61</v>
      </c>
      <c r="B1630" s="604" t="s">
        <v>326</v>
      </c>
      <c r="C1630" s="605">
        <v>41923</v>
      </c>
      <c r="D1630" s="604">
        <v>0</v>
      </c>
    </row>
    <row r="1631" spans="1:4" ht="15" x14ac:dyDescent="0.25">
      <c r="A1631" s="604" t="s">
        <v>62</v>
      </c>
      <c r="B1631" s="604" t="s">
        <v>327</v>
      </c>
      <c r="C1631" s="605">
        <v>41923</v>
      </c>
      <c r="D1631" s="604">
        <v>824.36400000000003</v>
      </c>
    </row>
    <row r="1632" spans="1:4" ht="15" x14ac:dyDescent="0.25">
      <c r="A1632" s="604" t="s">
        <v>63</v>
      </c>
      <c r="B1632" s="604" t="s">
        <v>340</v>
      </c>
      <c r="C1632" s="605">
        <v>41923</v>
      </c>
      <c r="D1632" s="604">
        <v>0</v>
      </c>
    </row>
    <row r="1633" spans="1:4" ht="15" x14ac:dyDescent="0.25">
      <c r="A1633" s="604" t="s">
        <v>64</v>
      </c>
      <c r="B1633" s="604" t="s">
        <v>341</v>
      </c>
      <c r="C1633" s="605">
        <v>41923</v>
      </c>
      <c r="D1633" s="604">
        <v>827.90039999999999</v>
      </c>
    </row>
    <row r="1634" spans="1:4" ht="15" x14ac:dyDescent="0.25">
      <c r="A1634" s="604" t="s">
        <v>47</v>
      </c>
      <c r="B1634" s="604" t="s">
        <v>342</v>
      </c>
      <c r="C1634" s="605">
        <v>41923</v>
      </c>
      <c r="D1634" s="604">
        <v>0</v>
      </c>
    </row>
    <row r="1635" spans="1:4" ht="15" x14ac:dyDescent="0.25">
      <c r="A1635" s="604" t="s">
        <v>48</v>
      </c>
      <c r="B1635" s="604" t="s">
        <v>343</v>
      </c>
      <c r="C1635" s="605">
        <v>41923</v>
      </c>
      <c r="D1635" s="604">
        <v>0</v>
      </c>
    </row>
    <row r="1636" spans="1:4" ht="15" x14ac:dyDescent="0.25">
      <c r="A1636" s="604" t="s">
        <v>49</v>
      </c>
      <c r="B1636" s="604" t="s">
        <v>344</v>
      </c>
      <c r="C1636" s="605">
        <v>41923</v>
      </c>
      <c r="D1636" s="604">
        <v>44.994599999999998</v>
      </c>
    </row>
    <row r="1637" spans="1:4" ht="15" x14ac:dyDescent="0.25">
      <c r="A1637" s="604" t="s">
        <v>50</v>
      </c>
      <c r="B1637" s="604" t="s">
        <v>345</v>
      </c>
      <c r="C1637" s="605">
        <v>41923</v>
      </c>
      <c r="D1637" s="604">
        <v>0</v>
      </c>
    </row>
    <row r="1638" spans="1:4" ht="15" x14ac:dyDescent="0.25">
      <c r="A1638" s="604" t="s">
        <v>861</v>
      </c>
      <c r="B1638" s="604" t="s">
        <v>999</v>
      </c>
      <c r="C1638" s="605">
        <v>41923</v>
      </c>
      <c r="D1638" s="604">
        <v>1.913</v>
      </c>
    </row>
    <row r="1639" spans="1:4" ht="15" x14ac:dyDescent="0.25">
      <c r="A1639" s="604" t="s">
        <v>862</v>
      </c>
      <c r="B1639" s="604" t="s">
        <v>1000</v>
      </c>
      <c r="C1639" s="605">
        <v>41923</v>
      </c>
      <c r="D1639" s="604">
        <v>0</v>
      </c>
    </row>
    <row r="1640" spans="1:4" ht="15" x14ac:dyDescent="0.25">
      <c r="A1640" s="604" t="s">
        <v>982</v>
      </c>
      <c r="B1640" s="604" t="s">
        <v>1001</v>
      </c>
      <c r="C1640" s="605">
        <v>41923</v>
      </c>
      <c r="D1640" s="604">
        <v>2.8000000000000001E-2</v>
      </c>
    </row>
    <row r="1641" spans="1:4" ht="15" x14ac:dyDescent="0.25">
      <c r="A1641" s="604" t="s">
        <v>983</v>
      </c>
      <c r="B1641" s="604" t="s">
        <v>1002</v>
      </c>
      <c r="C1641" s="605">
        <v>41923</v>
      </c>
      <c r="D1641" s="604">
        <v>204.65299999999999</v>
      </c>
    </row>
    <row r="1642" spans="1:4" ht="15" x14ac:dyDescent="0.25">
      <c r="A1642" s="604" t="s">
        <v>1039</v>
      </c>
      <c r="B1642" s="604" t="s">
        <v>1001</v>
      </c>
      <c r="C1642" s="605">
        <v>41923</v>
      </c>
      <c r="D1642" s="604">
        <v>5.52</v>
      </c>
    </row>
    <row r="1643" spans="1:4" ht="15" x14ac:dyDescent="0.25">
      <c r="A1643" s="604" t="s">
        <v>1040</v>
      </c>
      <c r="B1643" s="604" t="s">
        <v>1002</v>
      </c>
      <c r="C1643" s="605">
        <v>41923</v>
      </c>
      <c r="D1643" s="604">
        <v>0</v>
      </c>
    </row>
    <row r="1644" spans="1:4" ht="15" x14ac:dyDescent="0.25">
      <c r="A1644" s="604" t="s">
        <v>989</v>
      </c>
      <c r="B1644" s="604" t="s">
        <v>1001</v>
      </c>
      <c r="C1644" s="605">
        <v>41923</v>
      </c>
      <c r="D1644" s="604">
        <v>0</v>
      </c>
    </row>
    <row r="1645" spans="1:4" ht="15" x14ac:dyDescent="0.25">
      <c r="A1645" s="604" t="s">
        <v>990</v>
      </c>
      <c r="B1645" s="604" t="s">
        <v>1002</v>
      </c>
      <c r="C1645" s="605">
        <v>41923</v>
      </c>
      <c r="D1645" s="604">
        <v>161.4</v>
      </c>
    </row>
    <row r="1646" spans="1:4" ht="15" x14ac:dyDescent="0.25">
      <c r="A1646" s="604" t="s">
        <v>71</v>
      </c>
      <c r="B1646" s="604" t="s">
        <v>346</v>
      </c>
      <c r="C1646" s="605">
        <v>41923</v>
      </c>
      <c r="D1646" s="604">
        <v>0</v>
      </c>
    </row>
    <row r="1647" spans="1:4" ht="15" x14ac:dyDescent="0.25">
      <c r="A1647" s="604" t="s">
        <v>72</v>
      </c>
      <c r="B1647" s="604" t="s">
        <v>349</v>
      </c>
      <c r="C1647" s="605">
        <v>41923</v>
      </c>
      <c r="D1647" s="604">
        <v>0</v>
      </c>
    </row>
    <row r="1648" spans="1:4" ht="15" x14ac:dyDescent="0.25">
      <c r="A1648" s="604" t="s">
        <v>750</v>
      </c>
      <c r="B1648" s="604" t="s">
        <v>751</v>
      </c>
      <c r="C1648" s="605">
        <v>41923</v>
      </c>
      <c r="D1648" s="604">
        <v>0.64100000000000001</v>
      </c>
    </row>
    <row r="1649" spans="1:4" ht="15" x14ac:dyDescent="0.25">
      <c r="A1649" s="604" t="s">
        <v>753</v>
      </c>
      <c r="B1649" s="604" t="s">
        <v>754</v>
      </c>
      <c r="C1649" s="605">
        <v>41923</v>
      </c>
      <c r="D1649" s="604">
        <v>0</v>
      </c>
    </row>
    <row r="1650" spans="1:4" ht="15" x14ac:dyDescent="0.25">
      <c r="A1650" s="604" t="s">
        <v>755</v>
      </c>
      <c r="B1650" s="604" t="s">
        <v>756</v>
      </c>
      <c r="C1650" s="605">
        <v>41923</v>
      </c>
      <c r="D1650" s="604">
        <v>8.6999999999999994E-2</v>
      </c>
    </row>
    <row r="1651" spans="1:4" ht="15" x14ac:dyDescent="0.25">
      <c r="A1651" s="604" t="s">
        <v>757</v>
      </c>
      <c r="B1651" s="604" t="s">
        <v>758</v>
      </c>
      <c r="C1651" s="605">
        <v>41923</v>
      </c>
      <c r="D1651" s="604">
        <v>0</v>
      </c>
    </row>
    <row r="1652" spans="1:4" ht="15" x14ac:dyDescent="0.25">
      <c r="A1652" s="604" t="s">
        <v>759</v>
      </c>
      <c r="B1652" s="604" t="s">
        <v>760</v>
      </c>
      <c r="C1652" s="605">
        <v>41923</v>
      </c>
      <c r="D1652" s="604">
        <v>0.36</v>
      </c>
    </row>
    <row r="1653" spans="1:4" ht="15" x14ac:dyDescent="0.25">
      <c r="A1653" s="604" t="s">
        <v>762</v>
      </c>
      <c r="B1653" s="604" t="s">
        <v>763</v>
      </c>
      <c r="C1653" s="605">
        <v>41923</v>
      </c>
      <c r="D1653" s="604">
        <v>0</v>
      </c>
    </row>
    <row r="1654" spans="1:4" ht="15" x14ac:dyDescent="0.25">
      <c r="A1654" s="604" t="s">
        <v>764</v>
      </c>
      <c r="B1654" s="604" t="s">
        <v>765</v>
      </c>
      <c r="C1654" s="605">
        <v>41923</v>
      </c>
      <c r="D1654" s="604">
        <v>0.105</v>
      </c>
    </row>
    <row r="1655" spans="1:4" ht="15" x14ac:dyDescent="0.25">
      <c r="A1655" s="604" t="s">
        <v>766</v>
      </c>
      <c r="B1655" s="604" t="s">
        <v>767</v>
      </c>
      <c r="C1655" s="605">
        <v>41923</v>
      </c>
      <c r="D1655" s="604">
        <v>0</v>
      </c>
    </row>
    <row r="1656" spans="1:4" ht="15" x14ac:dyDescent="0.25">
      <c r="A1656" s="604" t="s">
        <v>877</v>
      </c>
      <c r="B1656" s="604" t="s">
        <v>1003</v>
      </c>
      <c r="C1656" s="605">
        <v>41923</v>
      </c>
      <c r="D1656" s="604">
        <v>0</v>
      </c>
    </row>
    <row r="1657" spans="1:4" ht="15" x14ac:dyDescent="0.25">
      <c r="A1657" s="604" t="s">
        <v>878</v>
      </c>
      <c r="B1657" s="604" t="s">
        <v>1004</v>
      </c>
      <c r="C1657" s="605">
        <v>41923</v>
      </c>
      <c r="D1657" s="604">
        <v>1094.0002999999999</v>
      </c>
    </row>
    <row r="1658" spans="1:4" ht="15" x14ac:dyDescent="0.25">
      <c r="A1658" s="604" t="s">
        <v>962</v>
      </c>
      <c r="B1658" s="604" t="s">
        <v>1005</v>
      </c>
      <c r="C1658" s="605">
        <v>41923</v>
      </c>
      <c r="D1658" s="604">
        <v>8.9999999999999993E-3</v>
      </c>
    </row>
    <row r="1659" spans="1:4" ht="15" x14ac:dyDescent="0.25">
      <c r="A1659" s="604" t="s">
        <v>963</v>
      </c>
      <c r="B1659" s="604" t="s">
        <v>1006</v>
      </c>
      <c r="C1659" s="605">
        <v>41923</v>
      </c>
      <c r="D1659" s="604">
        <v>206.18299999999999</v>
      </c>
    </row>
    <row r="1660" spans="1:4" ht="15" x14ac:dyDescent="0.25">
      <c r="A1660" s="604" t="s">
        <v>82</v>
      </c>
      <c r="B1660" s="604" t="s">
        <v>350</v>
      </c>
      <c r="C1660" s="605">
        <v>41923</v>
      </c>
      <c r="D1660" s="604">
        <v>0</v>
      </c>
    </row>
    <row r="1661" spans="1:4" ht="15" x14ac:dyDescent="0.25">
      <c r="A1661" s="604" t="s">
        <v>81</v>
      </c>
      <c r="B1661" s="604" t="s">
        <v>352</v>
      </c>
      <c r="C1661" s="605">
        <v>41923</v>
      </c>
      <c r="D1661" s="604">
        <v>0</v>
      </c>
    </row>
    <row r="1662" spans="1:4" ht="15" x14ac:dyDescent="0.25">
      <c r="A1662" s="604" t="s">
        <v>1007</v>
      </c>
      <c r="B1662" s="604" t="s">
        <v>1001</v>
      </c>
      <c r="C1662" s="605">
        <v>41923</v>
      </c>
      <c r="D1662" s="604">
        <v>5.8999999999999997E-2</v>
      </c>
    </row>
    <row r="1663" spans="1:4" ht="15" x14ac:dyDescent="0.25">
      <c r="A1663" s="604" t="s">
        <v>1008</v>
      </c>
      <c r="B1663" s="604" t="s">
        <v>1002</v>
      </c>
      <c r="C1663" s="605">
        <v>41923</v>
      </c>
      <c r="D1663" s="604">
        <v>167.13900000000001</v>
      </c>
    </row>
    <row r="1664" spans="1:4" ht="15" x14ac:dyDescent="0.25">
      <c r="A1664" s="604" t="s">
        <v>100</v>
      </c>
      <c r="B1664" s="604" t="s">
        <v>321</v>
      </c>
      <c r="C1664" s="605">
        <v>41923</v>
      </c>
      <c r="D1664" s="604">
        <v>0</v>
      </c>
    </row>
    <row r="1665" spans="1:4" ht="15" x14ac:dyDescent="0.25">
      <c r="A1665" s="604" t="s">
        <v>101</v>
      </c>
      <c r="B1665" s="604" t="s">
        <v>354</v>
      </c>
      <c r="C1665" s="605">
        <v>41923</v>
      </c>
      <c r="D1665" s="604">
        <v>0</v>
      </c>
    </row>
    <row r="1666" spans="1:4" ht="15" x14ac:dyDescent="0.25">
      <c r="A1666" s="604" t="s">
        <v>102</v>
      </c>
      <c r="B1666" s="604" t="s">
        <v>324</v>
      </c>
      <c r="C1666" s="605">
        <v>41923</v>
      </c>
      <c r="D1666" s="604">
        <v>0</v>
      </c>
    </row>
    <row r="1667" spans="1:4" ht="15" x14ac:dyDescent="0.25">
      <c r="A1667" s="604" t="s">
        <v>103</v>
      </c>
      <c r="B1667" s="604" t="s">
        <v>325</v>
      </c>
      <c r="C1667" s="605">
        <v>41923</v>
      </c>
      <c r="D1667" s="604">
        <v>0</v>
      </c>
    </row>
    <row r="1668" spans="1:4" ht="15" x14ac:dyDescent="0.25">
      <c r="A1668" s="604" t="s">
        <v>104</v>
      </c>
      <c r="B1668" s="604" t="s">
        <v>326</v>
      </c>
      <c r="C1668" s="605">
        <v>41923</v>
      </c>
      <c r="D1668" s="604">
        <v>1.4286000000000001</v>
      </c>
    </row>
    <row r="1669" spans="1:4" ht="15" x14ac:dyDescent="0.25">
      <c r="A1669" s="604" t="s">
        <v>105</v>
      </c>
      <c r="B1669" s="604" t="s">
        <v>327</v>
      </c>
      <c r="C1669" s="605">
        <v>41923</v>
      </c>
      <c r="D1669" s="604">
        <v>0</v>
      </c>
    </row>
    <row r="1670" spans="1:4" ht="15" x14ac:dyDescent="0.25">
      <c r="A1670" s="604" t="s">
        <v>106</v>
      </c>
      <c r="B1670" s="604" t="s">
        <v>340</v>
      </c>
      <c r="C1670" s="605">
        <v>41923</v>
      </c>
      <c r="D1670" s="604">
        <v>0</v>
      </c>
    </row>
    <row r="1671" spans="1:4" ht="15" x14ac:dyDescent="0.25">
      <c r="A1671" s="604" t="s">
        <v>107</v>
      </c>
      <c r="B1671" s="604" t="s">
        <v>341</v>
      </c>
      <c r="C1671" s="605">
        <v>41923</v>
      </c>
      <c r="D1671" s="604">
        <v>0</v>
      </c>
    </row>
    <row r="1672" spans="1:4" ht="15" x14ac:dyDescent="0.25">
      <c r="A1672" s="604" t="s">
        <v>115</v>
      </c>
      <c r="B1672" s="604" t="s">
        <v>355</v>
      </c>
      <c r="C1672" s="605">
        <v>41923</v>
      </c>
      <c r="D1672" s="604">
        <v>1.8378000000000001</v>
      </c>
    </row>
    <row r="1673" spans="1:4" ht="15" x14ac:dyDescent="0.25">
      <c r="A1673" s="604" t="s">
        <v>116</v>
      </c>
      <c r="B1673" s="604" t="s">
        <v>356</v>
      </c>
      <c r="C1673" s="605">
        <v>41923</v>
      </c>
      <c r="D1673" s="604">
        <v>0</v>
      </c>
    </row>
    <row r="1674" spans="1:4" ht="15" x14ac:dyDescent="0.25">
      <c r="A1674" s="604" t="s">
        <v>117</v>
      </c>
      <c r="B1674" s="604" t="s">
        <v>357</v>
      </c>
      <c r="C1674" s="605">
        <v>41923</v>
      </c>
      <c r="D1674" s="604">
        <v>0</v>
      </c>
    </row>
    <row r="1675" spans="1:4" ht="15" x14ac:dyDescent="0.25">
      <c r="A1675" s="604" t="s">
        <v>118</v>
      </c>
      <c r="B1675" s="604" t="s">
        <v>358</v>
      </c>
      <c r="C1675" s="605">
        <v>41923</v>
      </c>
      <c r="D1675" s="604">
        <v>0</v>
      </c>
    </row>
    <row r="1676" spans="1:4" ht="15" x14ac:dyDescent="0.25">
      <c r="A1676" s="604" t="s">
        <v>735</v>
      </c>
      <c r="B1676" s="604" t="s">
        <v>736</v>
      </c>
      <c r="C1676" s="605">
        <v>41923</v>
      </c>
      <c r="D1676" s="604">
        <v>1.802</v>
      </c>
    </row>
    <row r="1677" spans="1:4" ht="15" x14ac:dyDescent="0.25">
      <c r="A1677" s="604" t="s">
        <v>737</v>
      </c>
      <c r="B1677" s="604" t="s">
        <v>738</v>
      </c>
      <c r="C1677" s="605">
        <v>41923</v>
      </c>
      <c r="D1677" s="604">
        <v>0</v>
      </c>
    </row>
    <row r="1678" spans="1:4" ht="15" x14ac:dyDescent="0.25">
      <c r="A1678" s="604" t="s">
        <v>863</v>
      </c>
      <c r="B1678" s="604" t="s">
        <v>1009</v>
      </c>
      <c r="C1678" s="605">
        <v>41923</v>
      </c>
      <c r="D1678" s="604">
        <v>0</v>
      </c>
    </row>
    <row r="1679" spans="1:4" ht="15" x14ac:dyDescent="0.25">
      <c r="A1679" s="604" t="s">
        <v>864</v>
      </c>
      <c r="B1679" s="604" t="s">
        <v>1010</v>
      </c>
      <c r="C1679" s="605">
        <v>41923</v>
      </c>
      <c r="D1679" s="604">
        <v>0</v>
      </c>
    </row>
    <row r="1680" spans="1:4" ht="15" x14ac:dyDescent="0.25">
      <c r="A1680" s="604" t="s">
        <v>865</v>
      </c>
      <c r="B1680" s="604" t="s">
        <v>1011</v>
      </c>
      <c r="C1680" s="605">
        <v>41923</v>
      </c>
      <c r="D1680" s="604">
        <v>0</v>
      </c>
    </row>
    <row r="1681" spans="1:4" ht="15" x14ac:dyDescent="0.25">
      <c r="A1681" s="604" t="s">
        <v>866</v>
      </c>
      <c r="B1681" s="604" t="s">
        <v>1012</v>
      </c>
      <c r="C1681" s="605">
        <v>41923</v>
      </c>
      <c r="D1681" s="604">
        <v>0</v>
      </c>
    </row>
    <row r="1682" spans="1:4" ht="15" x14ac:dyDescent="0.25">
      <c r="A1682" s="604" t="s">
        <v>99</v>
      </c>
      <c r="B1682" s="604" t="s">
        <v>359</v>
      </c>
      <c r="C1682" s="605">
        <v>41923</v>
      </c>
      <c r="D1682" s="604">
        <v>2.0425</v>
      </c>
    </row>
    <row r="1683" spans="1:4" ht="15" x14ac:dyDescent="0.25">
      <c r="A1683" s="604" t="s">
        <v>958</v>
      </c>
      <c r="B1683" s="604" t="s">
        <v>1001</v>
      </c>
      <c r="C1683" s="605">
        <v>41923</v>
      </c>
      <c r="D1683" s="604">
        <v>0.04</v>
      </c>
    </row>
    <row r="1684" spans="1:4" ht="15" x14ac:dyDescent="0.25">
      <c r="A1684" s="604" t="s">
        <v>959</v>
      </c>
      <c r="B1684" s="604" t="s">
        <v>1002</v>
      </c>
      <c r="C1684" s="605">
        <v>41923</v>
      </c>
      <c r="D1684" s="604">
        <v>241.32</v>
      </c>
    </row>
    <row r="1685" spans="1:4" ht="15" x14ac:dyDescent="0.25">
      <c r="A1685" s="604" t="s">
        <v>144</v>
      </c>
      <c r="B1685" s="604" t="s">
        <v>361</v>
      </c>
      <c r="C1685" s="605">
        <v>41923</v>
      </c>
      <c r="D1685" s="604">
        <v>0.41460000000000002</v>
      </c>
    </row>
    <row r="1686" spans="1:4" ht="15" x14ac:dyDescent="0.25">
      <c r="A1686" s="604" t="s">
        <v>145</v>
      </c>
      <c r="B1686" s="604" t="s">
        <v>363</v>
      </c>
      <c r="C1686" s="605">
        <v>41923</v>
      </c>
      <c r="D1686" s="604">
        <v>3.024</v>
      </c>
    </row>
    <row r="1687" spans="1:4" ht="15" x14ac:dyDescent="0.25">
      <c r="A1687" s="604" t="s">
        <v>161</v>
      </c>
      <c r="B1687" s="604" t="s">
        <v>364</v>
      </c>
      <c r="C1687" s="605">
        <v>41923</v>
      </c>
      <c r="D1687" s="604">
        <v>6.0000000000000001E-3</v>
      </c>
    </row>
    <row r="1688" spans="1:4" ht="15" x14ac:dyDescent="0.25">
      <c r="A1688" s="604" t="s">
        <v>162</v>
      </c>
      <c r="B1688" s="604" t="s">
        <v>365</v>
      </c>
      <c r="C1688" s="605">
        <v>41923</v>
      </c>
      <c r="D1688" s="604">
        <v>8.8650000000000002</v>
      </c>
    </row>
    <row r="1689" spans="1:4" ht="15" x14ac:dyDescent="0.25">
      <c r="A1689" s="604" t="s">
        <v>293</v>
      </c>
      <c r="B1689" s="604" t="s">
        <v>366</v>
      </c>
      <c r="C1689" s="605">
        <v>41923</v>
      </c>
      <c r="D1689" s="604">
        <v>0</v>
      </c>
    </row>
    <row r="1690" spans="1:4" ht="15" x14ac:dyDescent="0.25">
      <c r="A1690" s="604" t="s">
        <v>294</v>
      </c>
      <c r="B1690" s="604" t="s">
        <v>368</v>
      </c>
      <c r="C1690" s="605">
        <v>41923</v>
      </c>
      <c r="D1690" s="604">
        <v>66.804000000000002</v>
      </c>
    </row>
    <row r="1691" spans="1:4" ht="15" x14ac:dyDescent="0.25">
      <c r="A1691" s="604" t="s">
        <v>167</v>
      </c>
      <c r="B1691" s="604" t="s">
        <v>369</v>
      </c>
      <c r="C1691" s="605">
        <v>41923</v>
      </c>
      <c r="D1691" s="604">
        <v>0.3024</v>
      </c>
    </row>
    <row r="1692" spans="1:4" ht="15" x14ac:dyDescent="0.25">
      <c r="A1692" s="604" t="s">
        <v>168</v>
      </c>
      <c r="B1692" s="604" t="s">
        <v>371</v>
      </c>
      <c r="C1692" s="605">
        <v>41923</v>
      </c>
      <c r="D1692" s="604">
        <v>184.3776</v>
      </c>
    </row>
    <row r="1693" spans="1:4" ht="15" x14ac:dyDescent="0.25">
      <c r="A1693" s="604" t="s">
        <v>869</v>
      </c>
      <c r="B1693" s="604" t="s">
        <v>997</v>
      </c>
      <c r="C1693" s="605">
        <v>41923</v>
      </c>
      <c r="D1693" s="604">
        <v>7.556</v>
      </c>
    </row>
    <row r="1694" spans="1:4" ht="15" x14ac:dyDescent="0.25">
      <c r="A1694" s="604" t="s">
        <v>870</v>
      </c>
      <c r="B1694" s="604" t="s">
        <v>998</v>
      </c>
      <c r="C1694" s="605">
        <v>41923</v>
      </c>
      <c r="D1694" s="604">
        <v>5.4189999999999996</v>
      </c>
    </row>
    <row r="1695" spans="1:4" ht="15" x14ac:dyDescent="0.25">
      <c r="A1695" s="604" t="s">
        <v>146</v>
      </c>
      <c r="B1695" s="604" t="s">
        <v>372</v>
      </c>
      <c r="C1695" s="605">
        <v>41923</v>
      </c>
      <c r="D1695" s="604">
        <v>0.63600000000000001</v>
      </c>
    </row>
    <row r="1696" spans="1:4" ht="15" x14ac:dyDescent="0.25">
      <c r="A1696" s="604" t="s">
        <v>147</v>
      </c>
      <c r="B1696" s="604" t="s">
        <v>374</v>
      </c>
      <c r="C1696" s="605">
        <v>41923</v>
      </c>
      <c r="D1696" s="604">
        <v>0</v>
      </c>
    </row>
    <row r="1697" spans="1:4" ht="15" x14ac:dyDescent="0.25">
      <c r="A1697" s="604" t="s">
        <v>127</v>
      </c>
      <c r="B1697" s="604" t="s">
        <v>375</v>
      </c>
      <c r="C1697" s="605">
        <v>41923</v>
      </c>
      <c r="D1697" s="604">
        <v>0</v>
      </c>
    </row>
    <row r="1698" spans="1:4" ht="15" x14ac:dyDescent="0.25">
      <c r="A1698" s="604" t="s">
        <v>126</v>
      </c>
      <c r="B1698" s="604" t="s">
        <v>377</v>
      </c>
      <c r="C1698" s="605">
        <v>41923</v>
      </c>
      <c r="D1698" s="604">
        <v>57.404800000000002</v>
      </c>
    </row>
    <row r="1699" spans="1:4" ht="15" x14ac:dyDescent="0.25">
      <c r="A1699" s="604" t="s">
        <v>206</v>
      </c>
      <c r="B1699" s="604" t="s">
        <v>378</v>
      </c>
      <c r="C1699" s="605">
        <v>41923</v>
      </c>
      <c r="D1699" s="604">
        <v>0</v>
      </c>
    </row>
    <row r="1700" spans="1:4" ht="15" x14ac:dyDescent="0.25">
      <c r="A1700" s="604" t="s">
        <v>207</v>
      </c>
      <c r="B1700" s="604" t="s">
        <v>379</v>
      </c>
      <c r="C1700" s="605">
        <v>41923</v>
      </c>
      <c r="D1700" s="604">
        <v>45.300600000000003</v>
      </c>
    </row>
    <row r="1701" spans="1:4" ht="15" x14ac:dyDescent="0.25">
      <c r="A1701" s="604" t="s">
        <v>768</v>
      </c>
      <c r="B1701" s="604" t="s">
        <v>769</v>
      </c>
      <c r="C1701" s="605">
        <v>41923</v>
      </c>
      <c r="D1701" s="604">
        <v>5.6769999999999996</v>
      </c>
    </row>
    <row r="1702" spans="1:4" ht="15" x14ac:dyDescent="0.25">
      <c r="A1702" s="604" t="s">
        <v>771</v>
      </c>
      <c r="B1702" s="604" t="s">
        <v>772</v>
      </c>
      <c r="C1702" s="605">
        <v>41923</v>
      </c>
      <c r="D1702" s="604">
        <v>2.2200000000000002</v>
      </c>
    </row>
    <row r="1703" spans="1:4" ht="15" x14ac:dyDescent="0.25">
      <c r="A1703" s="604" t="s">
        <v>163</v>
      </c>
      <c r="B1703" s="604" t="s">
        <v>380</v>
      </c>
      <c r="C1703" s="605">
        <v>41923</v>
      </c>
      <c r="D1703" s="604">
        <v>0</v>
      </c>
    </row>
    <row r="1704" spans="1:4" ht="15" x14ac:dyDescent="0.25">
      <c r="A1704" s="604" t="s">
        <v>164</v>
      </c>
      <c r="B1704" s="604" t="s">
        <v>382</v>
      </c>
      <c r="C1704" s="605">
        <v>41923</v>
      </c>
      <c r="D1704" s="604">
        <v>205.86199999999999</v>
      </c>
    </row>
    <row r="1705" spans="1:4" ht="15" x14ac:dyDescent="0.25">
      <c r="A1705" s="604" t="s">
        <v>295</v>
      </c>
      <c r="B1705" s="604" t="s">
        <v>383</v>
      </c>
      <c r="C1705" s="605">
        <v>41923</v>
      </c>
      <c r="D1705" s="604">
        <v>0</v>
      </c>
    </row>
    <row r="1706" spans="1:4" ht="15" x14ac:dyDescent="0.25">
      <c r="A1706" s="604" t="s">
        <v>296</v>
      </c>
      <c r="B1706" s="604" t="s">
        <v>385</v>
      </c>
      <c r="C1706" s="605">
        <v>41923</v>
      </c>
      <c r="D1706" s="604">
        <v>227.53800000000001</v>
      </c>
    </row>
    <row r="1707" spans="1:4" ht="15" x14ac:dyDescent="0.25">
      <c r="A1707" s="604" t="s">
        <v>413</v>
      </c>
      <c r="B1707" s="604" t="s">
        <v>414</v>
      </c>
      <c r="C1707" s="605">
        <v>41923</v>
      </c>
      <c r="D1707" s="604">
        <v>1.4E-2</v>
      </c>
    </row>
    <row r="1708" spans="1:4" ht="15" x14ac:dyDescent="0.25">
      <c r="A1708" s="604" t="s">
        <v>416</v>
      </c>
      <c r="B1708" s="604" t="s">
        <v>417</v>
      </c>
      <c r="C1708" s="605">
        <v>41923</v>
      </c>
      <c r="D1708" s="604">
        <v>110.479</v>
      </c>
    </row>
    <row r="1709" spans="1:4" ht="15" x14ac:dyDescent="0.25">
      <c r="A1709" s="604" t="s">
        <v>222</v>
      </c>
      <c r="B1709" s="604" t="s">
        <v>386</v>
      </c>
      <c r="C1709" s="605">
        <v>41923</v>
      </c>
      <c r="D1709" s="604">
        <v>0.38200000000000001</v>
      </c>
    </row>
    <row r="1710" spans="1:4" ht="15" x14ac:dyDescent="0.25">
      <c r="A1710" s="604" t="s">
        <v>223</v>
      </c>
      <c r="B1710" s="604" t="s">
        <v>388</v>
      </c>
      <c r="C1710" s="605">
        <v>41923</v>
      </c>
      <c r="D1710" s="604">
        <v>0</v>
      </c>
    </row>
    <row r="1711" spans="1:4" ht="15" x14ac:dyDescent="0.25">
      <c r="A1711" s="604" t="s">
        <v>1013</v>
      </c>
      <c r="B1711" s="604" t="s">
        <v>997</v>
      </c>
      <c r="C1711" s="605">
        <v>41923</v>
      </c>
      <c r="D1711" s="604">
        <v>6.0000000000000001E-3</v>
      </c>
    </row>
    <row r="1712" spans="1:4" ht="15" x14ac:dyDescent="0.25">
      <c r="A1712" s="604" t="s">
        <v>1014</v>
      </c>
      <c r="B1712" s="604" t="s">
        <v>998</v>
      </c>
      <c r="C1712" s="605">
        <v>41923</v>
      </c>
      <c r="D1712" s="604">
        <v>68.039000000000001</v>
      </c>
    </row>
    <row r="1713" spans="1:4" ht="15" x14ac:dyDescent="0.25">
      <c r="A1713" s="604" t="s">
        <v>1015</v>
      </c>
      <c r="B1713" s="604" t="s">
        <v>997</v>
      </c>
      <c r="C1713" s="605">
        <v>41923</v>
      </c>
      <c r="D1713" s="604">
        <v>1.4999999999999999E-2</v>
      </c>
    </row>
    <row r="1714" spans="1:4" ht="15" x14ac:dyDescent="0.25">
      <c r="A1714" s="604" t="s">
        <v>1016</v>
      </c>
      <c r="B1714" s="604" t="s">
        <v>998</v>
      </c>
      <c r="C1714" s="605">
        <v>41923</v>
      </c>
      <c r="D1714" s="604">
        <v>36.948999999999998</v>
      </c>
    </row>
    <row r="1715" spans="1:4" ht="15" x14ac:dyDescent="0.25">
      <c r="A1715" s="604" t="s">
        <v>176</v>
      </c>
      <c r="B1715" s="604" t="s">
        <v>389</v>
      </c>
      <c r="C1715" s="605">
        <v>41923</v>
      </c>
      <c r="D1715" s="604">
        <v>1.591</v>
      </c>
    </row>
    <row r="1716" spans="1:4" ht="15" x14ac:dyDescent="0.25">
      <c r="A1716" s="604" t="s">
        <v>177</v>
      </c>
      <c r="B1716" s="604" t="s">
        <v>391</v>
      </c>
      <c r="C1716" s="605">
        <v>41923</v>
      </c>
      <c r="D1716" s="604">
        <v>25.890999999999998</v>
      </c>
    </row>
    <row r="1717" spans="1:4" ht="15" x14ac:dyDescent="0.25">
      <c r="A1717" s="604" t="s">
        <v>710</v>
      </c>
      <c r="B1717" s="604" t="s">
        <v>711</v>
      </c>
      <c r="C1717" s="605">
        <v>41923</v>
      </c>
      <c r="D1717" s="604">
        <v>0</v>
      </c>
    </row>
    <row r="1718" spans="1:4" ht="15" x14ac:dyDescent="0.25">
      <c r="A1718" s="604" t="s">
        <v>713</v>
      </c>
      <c r="B1718" s="604" t="s">
        <v>714</v>
      </c>
      <c r="C1718" s="605">
        <v>41923</v>
      </c>
      <c r="D1718" s="604">
        <v>78.936999999999998</v>
      </c>
    </row>
    <row r="1719" spans="1:4" ht="15" x14ac:dyDescent="0.25">
      <c r="A1719" s="604" t="s">
        <v>152</v>
      </c>
      <c r="B1719" s="604" t="s">
        <v>374</v>
      </c>
      <c r="C1719" s="605">
        <v>41923</v>
      </c>
      <c r="D1719" s="604">
        <v>0</v>
      </c>
    </row>
    <row r="1720" spans="1:4" ht="15" x14ac:dyDescent="0.25">
      <c r="A1720" s="604" t="s">
        <v>991</v>
      </c>
      <c r="B1720" s="604" t="s">
        <v>997</v>
      </c>
      <c r="C1720" s="605">
        <v>41923</v>
      </c>
      <c r="D1720" s="604">
        <v>0.02</v>
      </c>
    </row>
    <row r="1721" spans="1:4" ht="15" x14ac:dyDescent="0.25">
      <c r="A1721" s="604" t="s">
        <v>992</v>
      </c>
      <c r="B1721" s="604" t="s">
        <v>998</v>
      </c>
      <c r="C1721" s="605">
        <v>41923</v>
      </c>
      <c r="D1721" s="604">
        <v>33.14</v>
      </c>
    </row>
    <row r="1722" spans="1:4" ht="15" x14ac:dyDescent="0.25">
      <c r="A1722" s="604" t="s">
        <v>149</v>
      </c>
      <c r="B1722" s="604" t="s">
        <v>393</v>
      </c>
      <c r="C1722" s="605">
        <v>41923</v>
      </c>
      <c r="D1722" s="604">
        <v>4.1449999999999996</v>
      </c>
    </row>
    <row r="1723" spans="1:4" ht="15" x14ac:dyDescent="0.25">
      <c r="A1723" s="604" t="s">
        <v>150</v>
      </c>
      <c r="B1723" s="604" t="s">
        <v>395</v>
      </c>
      <c r="C1723" s="605">
        <v>41923</v>
      </c>
      <c r="D1723" s="604">
        <v>1E-3</v>
      </c>
    </row>
    <row r="1724" spans="1:4" ht="15" x14ac:dyDescent="0.25">
      <c r="A1724" s="604" t="s">
        <v>974</v>
      </c>
      <c r="B1724" s="604" t="s">
        <v>1001</v>
      </c>
      <c r="C1724" s="605">
        <v>41923</v>
      </c>
      <c r="D1724" s="604">
        <v>0</v>
      </c>
    </row>
    <row r="1725" spans="1:4" ht="15" x14ac:dyDescent="0.25">
      <c r="A1725" s="604" t="s">
        <v>975</v>
      </c>
      <c r="B1725" s="604" t="s">
        <v>1002</v>
      </c>
      <c r="C1725" s="605">
        <v>41923</v>
      </c>
      <c r="D1725" s="604">
        <v>6.6210000000000004</v>
      </c>
    </row>
    <row r="1726" spans="1:4" ht="15" x14ac:dyDescent="0.25">
      <c r="A1726" s="604" t="s">
        <v>151</v>
      </c>
      <c r="B1726" s="604" t="s">
        <v>374</v>
      </c>
      <c r="C1726" s="605">
        <v>41923</v>
      </c>
      <c r="D1726" s="604">
        <v>3.4359999999999999</v>
      </c>
    </row>
    <row r="1727" spans="1:4" ht="15" x14ac:dyDescent="0.25">
      <c r="A1727" s="604" t="s">
        <v>96</v>
      </c>
      <c r="B1727" s="604" t="s">
        <v>314</v>
      </c>
      <c r="C1727" s="605">
        <v>41923</v>
      </c>
      <c r="D1727" s="604">
        <v>0</v>
      </c>
    </row>
    <row r="1728" spans="1:4" ht="15" x14ac:dyDescent="0.25">
      <c r="A1728" s="604" t="s">
        <v>95</v>
      </c>
      <c r="B1728" s="604" t="s">
        <v>316</v>
      </c>
      <c r="C1728" s="605">
        <v>41923</v>
      </c>
      <c r="D1728" s="604">
        <v>5.3272000000000004</v>
      </c>
    </row>
    <row r="1729" spans="1:4" ht="15" x14ac:dyDescent="0.25">
      <c r="A1729" s="604" t="s">
        <v>97</v>
      </c>
      <c r="B1729" s="604" t="s">
        <v>398</v>
      </c>
      <c r="C1729" s="605">
        <v>41923</v>
      </c>
      <c r="D1729" s="604">
        <v>0</v>
      </c>
    </row>
    <row r="1730" spans="1:4" ht="15" x14ac:dyDescent="0.25">
      <c r="A1730" s="604" t="s">
        <v>98</v>
      </c>
      <c r="B1730" s="604" t="s">
        <v>399</v>
      </c>
      <c r="C1730" s="605">
        <v>41923</v>
      </c>
      <c r="D1730" s="604">
        <v>0</v>
      </c>
    </row>
    <row r="1731" spans="1:4" ht="15" x14ac:dyDescent="0.25">
      <c r="A1731" s="604" t="s">
        <v>93</v>
      </c>
      <c r="B1731" s="604" t="s">
        <v>435</v>
      </c>
      <c r="C1731" s="605">
        <v>41924</v>
      </c>
      <c r="D1731" s="604">
        <v>0</v>
      </c>
    </row>
    <row r="1732" spans="1:4" ht="15" x14ac:dyDescent="0.25">
      <c r="A1732" s="604" t="s">
        <v>94</v>
      </c>
      <c r="B1732" s="604" t="s">
        <v>436</v>
      </c>
      <c r="C1732" s="605">
        <v>41924</v>
      </c>
      <c r="D1732" s="604">
        <v>1239.2028</v>
      </c>
    </row>
    <row r="1733" spans="1:4" ht="15" x14ac:dyDescent="0.25">
      <c r="A1733" s="604" t="s">
        <v>113</v>
      </c>
      <c r="B1733" s="604" t="s">
        <v>437</v>
      </c>
      <c r="C1733" s="605">
        <v>41924</v>
      </c>
      <c r="D1733" s="604">
        <v>0</v>
      </c>
    </row>
    <row r="1734" spans="1:4" ht="15" x14ac:dyDescent="0.25">
      <c r="A1734" s="604" t="s">
        <v>114</v>
      </c>
      <c r="B1734" s="604" t="s">
        <v>438</v>
      </c>
      <c r="C1734" s="605">
        <v>41924</v>
      </c>
      <c r="D1734" s="604">
        <v>1273.4376999999999</v>
      </c>
    </row>
    <row r="1735" spans="1:4" ht="15" x14ac:dyDescent="0.25">
      <c r="A1735" s="604" t="s">
        <v>123</v>
      </c>
      <c r="B1735" s="604" t="s">
        <v>439</v>
      </c>
      <c r="C1735" s="605">
        <v>41924</v>
      </c>
      <c r="D1735" s="604">
        <v>0</v>
      </c>
    </row>
    <row r="1736" spans="1:4" ht="15" x14ac:dyDescent="0.25">
      <c r="A1736" s="604" t="s">
        <v>124</v>
      </c>
      <c r="B1736" s="604" t="s">
        <v>440</v>
      </c>
      <c r="C1736" s="605">
        <v>41924</v>
      </c>
      <c r="D1736" s="604">
        <v>16547.393700000001</v>
      </c>
    </row>
    <row r="1737" spans="1:4" ht="15" x14ac:dyDescent="0.25">
      <c r="A1737" s="604" t="s">
        <v>91</v>
      </c>
      <c r="B1737" s="604" t="s">
        <v>441</v>
      </c>
      <c r="C1737" s="605">
        <v>41924</v>
      </c>
      <c r="D1737" s="604">
        <v>0</v>
      </c>
    </row>
    <row r="1738" spans="1:4" ht="15" x14ac:dyDescent="0.25">
      <c r="A1738" s="604" t="s">
        <v>92</v>
      </c>
      <c r="B1738" s="604" t="s">
        <v>442</v>
      </c>
      <c r="C1738" s="605">
        <v>41924</v>
      </c>
      <c r="D1738" s="604">
        <v>19882.5</v>
      </c>
    </row>
    <row r="1739" spans="1:4" ht="15" x14ac:dyDescent="0.25">
      <c r="A1739" s="604" t="s">
        <v>121</v>
      </c>
      <c r="B1739" s="604" t="s">
        <v>443</v>
      </c>
      <c r="C1739" s="605">
        <v>41924</v>
      </c>
      <c r="D1739" s="604">
        <v>14274.2703</v>
      </c>
    </row>
    <row r="1740" spans="1:4" ht="15" x14ac:dyDescent="0.25">
      <c r="A1740" s="604" t="s">
        <v>122</v>
      </c>
      <c r="B1740" s="604" t="s">
        <v>444</v>
      </c>
      <c r="C1740" s="605">
        <v>41924</v>
      </c>
      <c r="D1740" s="604">
        <v>0</v>
      </c>
    </row>
    <row r="1741" spans="1:4" ht="15" x14ac:dyDescent="0.25">
      <c r="A1741" s="604" t="s">
        <v>51</v>
      </c>
      <c r="B1741" s="604" t="s">
        <v>302</v>
      </c>
      <c r="C1741" s="605">
        <v>41924</v>
      </c>
      <c r="D1741" s="604">
        <v>0</v>
      </c>
    </row>
    <row r="1742" spans="1:4" ht="15" x14ac:dyDescent="0.25">
      <c r="A1742" s="604" t="s">
        <v>52</v>
      </c>
      <c r="B1742" s="604" t="s">
        <v>304</v>
      </c>
      <c r="C1742" s="605">
        <v>41924</v>
      </c>
      <c r="D1742" s="604">
        <v>2623.1624999999999</v>
      </c>
    </row>
    <row r="1743" spans="1:4" ht="15" x14ac:dyDescent="0.25">
      <c r="A1743" s="604" t="s">
        <v>53</v>
      </c>
      <c r="B1743" s="604" t="s">
        <v>305</v>
      </c>
      <c r="C1743" s="605">
        <v>41924</v>
      </c>
      <c r="D1743" s="604">
        <v>0</v>
      </c>
    </row>
    <row r="1744" spans="1:4" ht="15" x14ac:dyDescent="0.25">
      <c r="A1744" s="604" t="s">
        <v>54</v>
      </c>
      <c r="B1744" s="604" t="s">
        <v>306</v>
      </c>
      <c r="C1744" s="605">
        <v>41924</v>
      </c>
      <c r="D1744" s="604">
        <v>2624.7375000000002</v>
      </c>
    </row>
    <row r="1745" spans="1:4" ht="15" x14ac:dyDescent="0.25">
      <c r="A1745" s="604" t="s">
        <v>55</v>
      </c>
      <c r="B1745" s="604" t="s">
        <v>307</v>
      </c>
      <c r="C1745" s="605">
        <v>41924</v>
      </c>
      <c r="D1745" s="604">
        <v>0</v>
      </c>
    </row>
    <row r="1746" spans="1:4" ht="15" x14ac:dyDescent="0.25">
      <c r="A1746" s="604" t="s">
        <v>56</v>
      </c>
      <c r="B1746" s="604" t="s">
        <v>308</v>
      </c>
      <c r="C1746" s="605">
        <v>41924</v>
      </c>
      <c r="D1746" s="604">
        <v>2637.1691999999998</v>
      </c>
    </row>
    <row r="1747" spans="1:4" ht="15" x14ac:dyDescent="0.25">
      <c r="A1747" s="604" t="s">
        <v>89</v>
      </c>
      <c r="B1747" s="604" t="s">
        <v>309</v>
      </c>
      <c r="C1747" s="605">
        <v>41924</v>
      </c>
      <c r="D1747" s="604">
        <v>0</v>
      </c>
    </row>
    <row r="1748" spans="1:4" ht="15" x14ac:dyDescent="0.25">
      <c r="A1748" s="604" t="s">
        <v>90</v>
      </c>
      <c r="B1748" s="604" t="s">
        <v>311</v>
      </c>
      <c r="C1748" s="605">
        <v>41924</v>
      </c>
      <c r="D1748" s="604">
        <v>1552.1353999999999</v>
      </c>
    </row>
    <row r="1749" spans="1:4" ht="15" x14ac:dyDescent="0.25">
      <c r="A1749" s="604" t="s">
        <v>87</v>
      </c>
      <c r="B1749" s="604" t="s">
        <v>298</v>
      </c>
      <c r="C1749" s="605">
        <v>41924</v>
      </c>
      <c r="D1749" s="604">
        <v>0</v>
      </c>
    </row>
    <row r="1750" spans="1:4" ht="15" x14ac:dyDescent="0.25">
      <c r="A1750" s="604" t="s">
        <v>88</v>
      </c>
      <c r="B1750" s="604" t="s">
        <v>301</v>
      </c>
      <c r="C1750" s="605">
        <v>41924</v>
      </c>
      <c r="D1750" s="604">
        <v>1521.0360000000001</v>
      </c>
    </row>
    <row r="1751" spans="1:4" ht="15" x14ac:dyDescent="0.25">
      <c r="A1751" s="604" t="s">
        <v>85</v>
      </c>
      <c r="B1751" s="604" t="s">
        <v>312</v>
      </c>
      <c r="C1751" s="605">
        <v>41924</v>
      </c>
      <c r="D1751" s="604">
        <v>12675.875</v>
      </c>
    </row>
    <row r="1752" spans="1:4" ht="15" x14ac:dyDescent="0.25">
      <c r="A1752" s="604" t="s">
        <v>86</v>
      </c>
      <c r="B1752" s="604" t="s">
        <v>313</v>
      </c>
      <c r="C1752" s="605">
        <v>41924</v>
      </c>
      <c r="D1752" s="604">
        <v>0</v>
      </c>
    </row>
    <row r="1753" spans="1:4" ht="15" x14ac:dyDescent="0.25">
      <c r="A1753" s="604" t="s">
        <v>83</v>
      </c>
      <c r="B1753" s="604" t="s">
        <v>312</v>
      </c>
      <c r="C1753" s="605">
        <v>41924</v>
      </c>
      <c r="D1753" s="604">
        <v>0</v>
      </c>
    </row>
    <row r="1754" spans="1:4" ht="15" x14ac:dyDescent="0.25">
      <c r="A1754" s="604" t="s">
        <v>84</v>
      </c>
      <c r="B1754" s="604" t="s">
        <v>313</v>
      </c>
      <c r="C1754" s="605">
        <v>41924</v>
      </c>
      <c r="D1754" s="604">
        <v>13821.375</v>
      </c>
    </row>
    <row r="1755" spans="1:4" ht="15" x14ac:dyDescent="0.25">
      <c r="A1755" s="604" t="s">
        <v>73</v>
      </c>
      <c r="B1755" s="604" t="s">
        <v>314</v>
      </c>
      <c r="C1755" s="605">
        <v>41924</v>
      </c>
      <c r="D1755" s="604">
        <v>20.857500000000002</v>
      </c>
    </row>
    <row r="1756" spans="1:4" ht="15" x14ac:dyDescent="0.25">
      <c r="A1756" s="604" t="s">
        <v>74</v>
      </c>
      <c r="B1756" s="604" t="s">
        <v>316</v>
      </c>
      <c r="C1756" s="605">
        <v>41924</v>
      </c>
      <c r="D1756" s="604">
        <v>183.94499999999999</v>
      </c>
    </row>
    <row r="1757" spans="1:4" ht="15" x14ac:dyDescent="0.25">
      <c r="A1757" s="604" t="s">
        <v>75</v>
      </c>
      <c r="B1757" s="604" t="s">
        <v>317</v>
      </c>
      <c r="C1757" s="605">
        <v>41924</v>
      </c>
      <c r="D1757" s="604">
        <v>0</v>
      </c>
    </row>
    <row r="1758" spans="1:4" ht="15" x14ac:dyDescent="0.25">
      <c r="A1758" s="604" t="s">
        <v>76</v>
      </c>
      <c r="B1758" s="604" t="s">
        <v>318</v>
      </c>
      <c r="C1758" s="605">
        <v>41924</v>
      </c>
      <c r="D1758" s="604">
        <v>2648</v>
      </c>
    </row>
    <row r="1759" spans="1:4" ht="15" x14ac:dyDescent="0.25">
      <c r="A1759" s="604" t="s">
        <v>77</v>
      </c>
      <c r="B1759" s="604" t="s">
        <v>317</v>
      </c>
      <c r="C1759" s="605">
        <v>41924</v>
      </c>
      <c r="D1759" s="604">
        <v>0</v>
      </c>
    </row>
    <row r="1760" spans="1:4" ht="15" x14ac:dyDescent="0.25">
      <c r="A1760" s="604" t="s">
        <v>78</v>
      </c>
      <c r="B1760" s="604" t="s">
        <v>318</v>
      </c>
      <c r="C1760" s="605">
        <v>41924</v>
      </c>
      <c r="D1760" s="604">
        <v>2512</v>
      </c>
    </row>
    <row r="1761" spans="1:4" ht="15" x14ac:dyDescent="0.25">
      <c r="A1761" s="604" t="s">
        <v>79</v>
      </c>
      <c r="B1761" s="604" t="s">
        <v>314</v>
      </c>
      <c r="C1761" s="605">
        <v>41924</v>
      </c>
      <c r="D1761" s="604">
        <v>0</v>
      </c>
    </row>
    <row r="1762" spans="1:4" ht="15" x14ac:dyDescent="0.25">
      <c r="A1762" s="604" t="s">
        <v>80</v>
      </c>
      <c r="B1762" s="604" t="s">
        <v>316</v>
      </c>
      <c r="C1762" s="605">
        <v>41924</v>
      </c>
      <c r="D1762" s="604">
        <v>1401.165</v>
      </c>
    </row>
    <row r="1763" spans="1:4" ht="15" x14ac:dyDescent="0.25">
      <c r="A1763" s="604" t="s">
        <v>867</v>
      </c>
      <c r="B1763" s="604" t="s">
        <v>997</v>
      </c>
      <c r="C1763" s="605">
        <v>41924</v>
      </c>
      <c r="D1763" s="604">
        <v>5.1999999999999998E-2</v>
      </c>
    </row>
    <row r="1764" spans="1:4" ht="15" x14ac:dyDescent="0.25">
      <c r="A1764" s="604" t="s">
        <v>868</v>
      </c>
      <c r="B1764" s="604" t="s">
        <v>998</v>
      </c>
      <c r="C1764" s="605">
        <v>41924</v>
      </c>
      <c r="D1764" s="604">
        <v>0.98099999999999998</v>
      </c>
    </row>
    <row r="1765" spans="1:4" ht="15" x14ac:dyDescent="0.25">
      <c r="A1765" s="604" t="s">
        <v>109</v>
      </c>
      <c r="B1765" s="604" t="s">
        <v>445</v>
      </c>
      <c r="C1765" s="605">
        <v>41924</v>
      </c>
      <c r="D1765" s="604">
        <v>0.378</v>
      </c>
    </row>
    <row r="1766" spans="1:4" ht="15" x14ac:dyDescent="0.25">
      <c r="A1766" s="604" t="s">
        <v>110</v>
      </c>
      <c r="B1766" s="604" t="s">
        <v>446</v>
      </c>
      <c r="C1766" s="605">
        <v>41924</v>
      </c>
      <c r="D1766" s="604">
        <v>565.65</v>
      </c>
    </row>
    <row r="1767" spans="1:4" ht="15" x14ac:dyDescent="0.25">
      <c r="A1767" s="604" t="s">
        <v>65</v>
      </c>
      <c r="B1767" s="604" t="s">
        <v>321</v>
      </c>
      <c r="C1767" s="605">
        <v>41924</v>
      </c>
      <c r="D1767" s="604">
        <v>0</v>
      </c>
    </row>
    <row r="1768" spans="1:4" ht="15" x14ac:dyDescent="0.25">
      <c r="A1768" s="604" t="s">
        <v>66</v>
      </c>
      <c r="B1768" s="604" t="s">
        <v>323</v>
      </c>
      <c r="C1768" s="605">
        <v>41924</v>
      </c>
      <c r="D1768" s="604">
        <v>587.83010000000002</v>
      </c>
    </row>
    <row r="1769" spans="1:4" ht="15" x14ac:dyDescent="0.25">
      <c r="A1769" s="604" t="s">
        <v>67</v>
      </c>
      <c r="B1769" s="604" t="s">
        <v>324</v>
      </c>
      <c r="C1769" s="605">
        <v>41924</v>
      </c>
      <c r="D1769" s="604">
        <v>0</v>
      </c>
    </row>
    <row r="1770" spans="1:4" ht="15" x14ac:dyDescent="0.25">
      <c r="A1770" s="604" t="s">
        <v>68</v>
      </c>
      <c r="B1770" s="604" t="s">
        <v>325</v>
      </c>
      <c r="C1770" s="605">
        <v>41924</v>
      </c>
      <c r="D1770" s="604">
        <v>761.99980000000005</v>
      </c>
    </row>
    <row r="1771" spans="1:4" ht="15" x14ac:dyDescent="0.25">
      <c r="A1771" s="604" t="s">
        <v>69</v>
      </c>
      <c r="B1771" s="604" t="s">
        <v>326</v>
      </c>
      <c r="C1771" s="605">
        <v>41924</v>
      </c>
      <c r="D1771" s="604">
        <v>0</v>
      </c>
    </row>
    <row r="1772" spans="1:4" ht="15" x14ac:dyDescent="0.25">
      <c r="A1772" s="604" t="s">
        <v>70</v>
      </c>
      <c r="B1772" s="604" t="s">
        <v>327</v>
      </c>
      <c r="C1772" s="605">
        <v>41924</v>
      </c>
      <c r="D1772" s="604">
        <v>755.09479999999996</v>
      </c>
    </row>
    <row r="1773" spans="1:4" ht="15" x14ac:dyDescent="0.25">
      <c r="A1773" s="604" t="s">
        <v>43</v>
      </c>
      <c r="B1773" s="604" t="s">
        <v>328</v>
      </c>
      <c r="C1773" s="605">
        <v>41924</v>
      </c>
      <c r="D1773" s="604">
        <v>0</v>
      </c>
    </row>
    <row r="1774" spans="1:4" ht="15" x14ac:dyDescent="0.25">
      <c r="A1774" s="604" t="s">
        <v>44</v>
      </c>
      <c r="B1774" s="604" t="s">
        <v>330</v>
      </c>
      <c r="C1774" s="605">
        <v>41924</v>
      </c>
      <c r="D1774" s="604">
        <v>0</v>
      </c>
    </row>
    <row r="1775" spans="1:4" ht="15" x14ac:dyDescent="0.25">
      <c r="A1775" s="604" t="s">
        <v>45</v>
      </c>
      <c r="B1775" s="604" t="s">
        <v>331</v>
      </c>
      <c r="C1775" s="605">
        <v>41924</v>
      </c>
      <c r="D1775" s="604">
        <v>0</v>
      </c>
    </row>
    <row r="1776" spans="1:4" ht="15" x14ac:dyDescent="0.25">
      <c r="A1776" s="604" t="s">
        <v>46</v>
      </c>
      <c r="B1776" s="604" t="s">
        <v>332</v>
      </c>
      <c r="C1776" s="605">
        <v>41924</v>
      </c>
      <c r="D1776" s="604">
        <v>0</v>
      </c>
    </row>
    <row r="1777" spans="1:4" ht="15" x14ac:dyDescent="0.25">
      <c r="A1777" s="604" t="s">
        <v>173</v>
      </c>
      <c r="B1777" s="604" t="s">
        <v>333</v>
      </c>
      <c r="C1777" s="605">
        <v>41924</v>
      </c>
      <c r="D1777" s="604">
        <v>0.16800000000000001</v>
      </c>
    </row>
    <row r="1778" spans="1:4" ht="15" x14ac:dyDescent="0.25">
      <c r="A1778" s="604" t="s">
        <v>174</v>
      </c>
      <c r="B1778" s="604" t="s">
        <v>334</v>
      </c>
      <c r="C1778" s="605">
        <v>41924</v>
      </c>
      <c r="D1778" s="604">
        <v>0</v>
      </c>
    </row>
    <row r="1779" spans="1:4" ht="15" x14ac:dyDescent="0.25">
      <c r="A1779" s="604" t="s">
        <v>39</v>
      </c>
      <c r="B1779" s="604" t="s">
        <v>335</v>
      </c>
      <c r="C1779" s="605">
        <v>41924</v>
      </c>
      <c r="D1779" s="604">
        <v>0</v>
      </c>
    </row>
    <row r="1780" spans="1:4" ht="15" x14ac:dyDescent="0.25">
      <c r="A1780" s="604" t="s">
        <v>40</v>
      </c>
      <c r="B1780" s="604" t="s">
        <v>336</v>
      </c>
      <c r="C1780" s="605">
        <v>41924</v>
      </c>
      <c r="D1780" s="604">
        <v>0</v>
      </c>
    </row>
    <row r="1781" spans="1:4" ht="15" x14ac:dyDescent="0.25">
      <c r="A1781" s="604" t="s">
        <v>41</v>
      </c>
      <c r="B1781" s="604" t="s">
        <v>337</v>
      </c>
      <c r="C1781" s="605">
        <v>41924</v>
      </c>
      <c r="D1781" s="604">
        <v>3.7755000000000001</v>
      </c>
    </row>
    <row r="1782" spans="1:4" ht="15" x14ac:dyDescent="0.25">
      <c r="A1782" s="604" t="s">
        <v>42</v>
      </c>
      <c r="B1782" s="604" t="s">
        <v>338</v>
      </c>
      <c r="C1782" s="605">
        <v>41924</v>
      </c>
      <c r="D1782" s="604">
        <v>0</v>
      </c>
    </row>
    <row r="1783" spans="1:4" ht="15" x14ac:dyDescent="0.25">
      <c r="A1783" s="604" t="s">
        <v>57</v>
      </c>
      <c r="B1783" s="604" t="s">
        <v>321</v>
      </c>
      <c r="C1783" s="605">
        <v>41924</v>
      </c>
      <c r="D1783" s="604">
        <v>0</v>
      </c>
    </row>
    <row r="1784" spans="1:4" ht="15" x14ac:dyDescent="0.25">
      <c r="A1784" s="604" t="s">
        <v>58</v>
      </c>
      <c r="B1784" s="604" t="s">
        <v>323</v>
      </c>
      <c r="C1784" s="605">
        <v>41924</v>
      </c>
      <c r="D1784" s="604">
        <v>833.08439999999996</v>
      </c>
    </row>
    <row r="1785" spans="1:4" ht="15" x14ac:dyDescent="0.25">
      <c r="A1785" s="604" t="s">
        <v>59</v>
      </c>
      <c r="B1785" s="604" t="s">
        <v>324</v>
      </c>
      <c r="C1785" s="605">
        <v>41924</v>
      </c>
      <c r="D1785" s="604">
        <v>0</v>
      </c>
    </row>
    <row r="1786" spans="1:4" ht="15" x14ac:dyDescent="0.25">
      <c r="A1786" s="604" t="s">
        <v>60</v>
      </c>
      <c r="B1786" s="604" t="s">
        <v>325</v>
      </c>
      <c r="C1786" s="605">
        <v>41924</v>
      </c>
      <c r="D1786" s="604">
        <v>823.93200000000002</v>
      </c>
    </row>
    <row r="1787" spans="1:4" ht="15" x14ac:dyDescent="0.25">
      <c r="A1787" s="604" t="s">
        <v>61</v>
      </c>
      <c r="B1787" s="604" t="s">
        <v>326</v>
      </c>
      <c r="C1787" s="605">
        <v>41924</v>
      </c>
      <c r="D1787" s="604">
        <v>0</v>
      </c>
    </row>
    <row r="1788" spans="1:4" ht="15" x14ac:dyDescent="0.25">
      <c r="A1788" s="604" t="s">
        <v>62</v>
      </c>
      <c r="B1788" s="604" t="s">
        <v>327</v>
      </c>
      <c r="C1788" s="605">
        <v>41924</v>
      </c>
      <c r="D1788" s="604">
        <v>816.45360000000005</v>
      </c>
    </row>
    <row r="1789" spans="1:4" ht="15" x14ac:dyDescent="0.25">
      <c r="A1789" s="604" t="s">
        <v>63</v>
      </c>
      <c r="B1789" s="604" t="s">
        <v>340</v>
      </c>
      <c r="C1789" s="605">
        <v>41924</v>
      </c>
      <c r="D1789" s="604">
        <v>0</v>
      </c>
    </row>
    <row r="1790" spans="1:4" ht="15" x14ac:dyDescent="0.25">
      <c r="A1790" s="604" t="s">
        <v>64</v>
      </c>
      <c r="B1790" s="604" t="s">
        <v>341</v>
      </c>
      <c r="C1790" s="605">
        <v>41924</v>
      </c>
      <c r="D1790" s="604">
        <v>827.41560000000004</v>
      </c>
    </row>
    <row r="1791" spans="1:4" ht="15" x14ac:dyDescent="0.25">
      <c r="A1791" s="604" t="s">
        <v>47</v>
      </c>
      <c r="B1791" s="604" t="s">
        <v>342</v>
      </c>
      <c r="C1791" s="605">
        <v>41924</v>
      </c>
      <c r="D1791" s="604">
        <v>0</v>
      </c>
    </row>
    <row r="1792" spans="1:4" ht="15" x14ac:dyDescent="0.25">
      <c r="A1792" s="604" t="s">
        <v>48</v>
      </c>
      <c r="B1792" s="604" t="s">
        <v>343</v>
      </c>
      <c r="C1792" s="605">
        <v>41924</v>
      </c>
      <c r="D1792" s="604">
        <v>0</v>
      </c>
    </row>
    <row r="1793" spans="1:4" ht="15" x14ac:dyDescent="0.25">
      <c r="A1793" s="604" t="s">
        <v>49</v>
      </c>
      <c r="B1793" s="604" t="s">
        <v>344</v>
      </c>
      <c r="C1793" s="605">
        <v>41924</v>
      </c>
      <c r="D1793" s="604">
        <v>49.329000000000001</v>
      </c>
    </row>
    <row r="1794" spans="1:4" ht="15" x14ac:dyDescent="0.25">
      <c r="A1794" s="604" t="s">
        <v>50</v>
      </c>
      <c r="B1794" s="604" t="s">
        <v>345</v>
      </c>
      <c r="C1794" s="605">
        <v>41924</v>
      </c>
      <c r="D1794" s="604">
        <v>0</v>
      </c>
    </row>
    <row r="1795" spans="1:4" ht="15" x14ac:dyDescent="0.25">
      <c r="A1795" s="604" t="s">
        <v>861</v>
      </c>
      <c r="B1795" s="604" t="s">
        <v>999</v>
      </c>
      <c r="C1795" s="605">
        <v>41924</v>
      </c>
      <c r="D1795" s="604">
        <v>1.869</v>
      </c>
    </row>
    <row r="1796" spans="1:4" ht="15" x14ac:dyDescent="0.25">
      <c r="A1796" s="604" t="s">
        <v>862</v>
      </c>
      <c r="B1796" s="604" t="s">
        <v>1000</v>
      </c>
      <c r="C1796" s="605">
        <v>41924</v>
      </c>
      <c r="D1796" s="604">
        <v>0</v>
      </c>
    </row>
    <row r="1797" spans="1:4" ht="15" x14ac:dyDescent="0.25">
      <c r="A1797" s="604" t="s">
        <v>982</v>
      </c>
      <c r="B1797" s="604" t="s">
        <v>1001</v>
      </c>
      <c r="C1797" s="605">
        <v>41924</v>
      </c>
      <c r="D1797" s="604">
        <v>1.1819999999999999</v>
      </c>
    </row>
    <row r="1798" spans="1:4" ht="15" x14ac:dyDescent="0.25">
      <c r="A1798" s="604" t="s">
        <v>983</v>
      </c>
      <c r="B1798" s="604" t="s">
        <v>1002</v>
      </c>
      <c r="C1798" s="605">
        <v>41924</v>
      </c>
      <c r="D1798" s="604">
        <v>171.864</v>
      </c>
    </row>
    <row r="1799" spans="1:4" ht="15" x14ac:dyDescent="0.25">
      <c r="A1799" s="604" t="s">
        <v>1039</v>
      </c>
      <c r="B1799" s="604" t="s">
        <v>1001</v>
      </c>
      <c r="C1799" s="605">
        <v>41924</v>
      </c>
      <c r="D1799" s="604">
        <v>5.2439999999999998</v>
      </c>
    </row>
    <row r="1800" spans="1:4" ht="15" x14ac:dyDescent="0.25">
      <c r="A1800" s="604" t="s">
        <v>1040</v>
      </c>
      <c r="B1800" s="604" t="s">
        <v>1002</v>
      </c>
      <c r="C1800" s="605">
        <v>41924</v>
      </c>
      <c r="D1800" s="604">
        <v>0</v>
      </c>
    </row>
    <row r="1801" spans="1:4" ht="15" x14ac:dyDescent="0.25">
      <c r="A1801" s="604" t="s">
        <v>989</v>
      </c>
      <c r="B1801" s="604" t="s">
        <v>1001</v>
      </c>
      <c r="C1801" s="605">
        <v>41924</v>
      </c>
      <c r="D1801" s="604">
        <v>0.9</v>
      </c>
    </row>
    <row r="1802" spans="1:4" ht="15" x14ac:dyDescent="0.25">
      <c r="A1802" s="604" t="s">
        <v>990</v>
      </c>
      <c r="B1802" s="604" t="s">
        <v>1002</v>
      </c>
      <c r="C1802" s="605">
        <v>41924</v>
      </c>
      <c r="D1802" s="604">
        <v>121</v>
      </c>
    </row>
    <row r="1803" spans="1:4" ht="15" x14ac:dyDescent="0.25">
      <c r="A1803" s="604" t="s">
        <v>71</v>
      </c>
      <c r="B1803" s="604" t="s">
        <v>346</v>
      </c>
      <c r="C1803" s="605">
        <v>41924</v>
      </c>
      <c r="D1803" s="604">
        <v>0</v>
      </c>
    </row>
    <row r="1804" spans="1:4" ht="15" x14ac:dyDescent="0.25">
      <c r="A1804" s="604" t="s">
        <v>72</v>
      </c>
      <c r="B1804" s="604" t="s">
        <v>349</v>
      </c>
      <c r="C1804" s="605">
        <v>41924</v>
      </c>
      <c r="D1804" s="604">
        <v>0</v>
      </c>
    </row>
    <row r="1805" spans="1:4" ht="15" x14ac:dyDescent="0.25">
      <c r="A1805" s="604" t="s">
        <v>750</v>
      </c>
      <c r="B1805" s="604" t="s">
        <v>751</v>
      </c>
      <c r="C1805" s="605">
        <v>41924</v>
      </c>
      <c r="D1805" s="604">
        <v>0.61399999999999999</v>
      </c>
    </row>
    <row r="1806" spans="1:4" ht="15" x14ac:dyDescent="0.25">
      <c r="A1806" s="604" t="s">
        <v>753</v>
      </c>
      <c r="B1806" s="604" t="s">
        <v>754</v>
      </c>
      <c r="C1806" s="605">
        <v>41924</v>
      </c>
      <c r="D1806" s="604">
        <v>0</v>
      </c>
    </row>
    <row r="1807" spans="1:4" ht="15" x14ac:dyDescent="0.25">
      <c r="A1807" s="604" t="s">
        <v>755</v>
      </c>
      <c r="B1807" s="604" t="s">
        <v>756</v>
      </c>
      <c r="C1807" s="605">
        <v>41924</v>
      </c>
      <c r="D1807" s="604">
        <v>9.0999999999999998E-2</v>
      </c>
    </row>
    <row r="1808" spans="1:4" ht="15" x14ac:dyDescent="0.25">
      <c r="A1808" s="604" t="s">
        <v>757</v>
      </c>
      <c r="B1808" s="604" t="s">
        <v>758</v>
      </c>
      <c r="C1808" s="605">
        <v>41924</v>
      </c>
      <c r="D1808" s="604">
        <v>0</v>
      </c>
    </row>
    <row r="1809" spans="1:4" ht="15" x14ac:dyDescent="0.25">
      <c r="A1809" s="604" t="s">
        <v>759</v>
      </c>
      <c r="B1809" s="604" t="s">
        <v>760</v>
      </c>
      <c r="C1809" s="605">
        <v>41924</v>
      </c>
      <c r="D1809" s="604">
        <v>0.31</v>
      </c>
    </row>
    <row r="1810" spans="1:4" ht="15" x14ac:dyDescent="0.25">
      <c r="A1810" s="604" t="s">
        <v>762</v>
      </c>
      <c r="B1810" s="604" t="s">
        <v>763</v>
      </c>
      <c r="C1810" s="605">
        <v>41924</v>
      </c>
      <c r="D1810" s="604">
        <v>0</v>
      </c>
    </row>
    <row r="1811" spans="1:4" ht="15" x14ac:dyDescent="0.25">
      <c r="A1811" s="604" t="s">
        <v>764</v>
      </c>
      <c r="B1811" s="604" t="s">
        <v>765</v>
      </c>
      <c r="C1811" s="605">
        <v>41924</v>
      </c>
      <c r="D1811" s="604">
        <v>0.104</v>
      </c>
    </row>
    <row r="1812" spans="1:4" ht="15" x14ac:dyDescent="0.25">
      <c r="A1812" s="604" t="s">
        <v>766</v>
      </c>
      <c r="B1812" s="604" t="s">
        <v>767</v>
      </c>
      <c r="C1812" s="605">
        <v>41924</v>
      </c>
      <c r="D1812" s="604">
        <v>0</v>
      </c>
    </row>
    <row r="1813" spans="1:4" ht="15" x14ac:dyDescent="0.25">
      <c r="A1813" s="604" t="s">
        <v>877</v>
      </c>
      <c r="B1813" s="604" t="s">
        <v>1003</v>
      </c>
      <c r="C1813" s="605">
        <v>41924</v>
      </c>
      <c r="D1813" s="604">
        <v>0</v>
      </c>
    </row>
    <row r="1814" spans="1:4" ht="15" x14ac:dyDescent="0.25">
      <c r="A1814" s="604" t="s">
        <v>878</v>
      </c>
      <c r="B1814" s="604" t="s">
        <v>1004</v>
      </c>
      <c r="C1814" s="605">
        <v>41924</v>
      </c>
      <c r="D1814" s="604">
        <v>793.97149999999999</v>
      </c>
    </row>
    <row r="1815" spans="1:4" ht="15" x14ac:dyDescent="0.25">
      <c r="A1815" s="604" t="s">
        <v>962</v>
      </c>
      <c r="B1815" s="604" t="s">
        <v>1005</v>
      </c>
      <c r="C1815" s="605">
        <v>41924</v>
      </c>
      <c r="D1815" s="604">
        <v>2.8319999999999999</v>
      </c>
    </row>
    <row r="1816" spans="1:4" ht="15" x14ac:dyDescent="0.25">
      <c r="A1816" s="604" t="s">
        <v>963</v>
      </c>
      <c r="B1816" s="604" t="s">
        <v>1006</v>
      </c>
      <c r="C1816" s="605">
        <v>41924</v>
      </c>
      <c r="D1816" s="604">
        <v>114.315</v>
      </c>
    </row>
    <row r="1817" spans="1:4" ht="15" x14ac:dyDescent="0.25">
      <c r="A1817" s="604" t="s">
        <v>82</v>
      </c>
      <c r="B1817" s="604" t="s">
        <v>350</v>
      </c>
      <c r="C1817" s="605">
        <v>41924</v>
      </c>
      <c r="D1817" s="604">
        <v>0</v>
      </c>
    </row>
    <row r="1818" spans="1:4" ht="15" x14ac:dyDescent="0.25">
      <c r="A1818" s="604" t="s">
        <v>81</v>
      </c>
      <c r="B1818" s="604" t="s">
        <v>352</v>
      </c>
      <c r="C1818" s="605">
        <v>41924</v>
      </c>
      <c r="D1818" s="604">
        <v>0</v>
      </c>
    </row>
    <row r="1819" spans="1:4" ht="15" x14ac:dyDescent="0.25">
      <c r="A1819" s="604" t="s">
        <v>1007</v>
      </c>
      <c r="B1819" s="604" t="s">
        <v>1001</v>
      </c>
      <c r="C1819" s="605">
        <v>41924</v>
      </c>
      <c r="D1819" s="604">
        <v>1.0409999999999999</v>
      </c>
    </row>
    <row r="1820" spans="1:4" ht="15" x14ac:dyDescent="0.25">
      <c r="A1820" s="604" t="s">
        <v>1008</v>
      </c>
      <c r="B1820" s="604" t="s">
        <v>1002</v>
      </c>
      <c r="C1820" s="605">
        <v>41924</v>
      </c>
      <c r="D1820" s="604">
        <v>134.09399999999999</v>
      </c>
    </row>
    <row r="1821" spans="1:4" ht="15" x14ac:dyDescent="0.25">
      <c r="A1821" s="604" t="s">
        <v>100</v>
      </c>
      <c r="B1821" s="604" t="s">
        <v>321</v>
      </c>
      <c r="C1821" s="605">
        <v>41924</v>
      </c>
      <c r="D1821" s="604">
        <v>0</v>
      </c>
    </row>
    <row r="1822" spans="1:4" ht="15" x14ac:dyDescent="0.25">
      <c r="A1822" s="604" t="s">
        <v>101</v>
      </c>
      <c r="B1822" s="604" t="s">
        <v>354</v>
      </c>
      <c r="C1822" s="605">
        <v>41924</v>
      </c>
      <c r="D1822" s="604">
        <v>0</v>
      </c>
    </row>
    <row r="1823" spans="1:4" ht="15" x14ac:dyDescent="0.25">
      <c r="A1823" s="604" t="s">
        <v>102</v>
      </c>
      <c r="B1823" s="604" t="s">
        <v>324</v>
      </c>
      <c r="C1823" s="605">
        <v>41924</v>
      </c>
      <c r="D1823" s="604">
        <v>0</v>
      </c>
    </row>
    <row r="1824" spans="1:4" ht="15" x14ac:dyDescent="0.25">
      <c r="A1824" s="604" t="s">
        <v>103</v>
      </c>
      <c r="B1824" s="604" t="s">
        <v>325</v>
      </c>
      <c r="C1824" s="605">
        <v>41924</v>
      </c>
      <c r="D1824" s="604">
        <v>0</v>
      </c>
    </row>
    <row r="1825" spans="1:4" ht="15" x14ac:dyDescent="0.25">
      <c r="A1825" s="604" t="s">
        <v>104</v>
      </c>
      <c r="B1825" s="604" t="s">
        <v>326</v>
      </c>
      <c r="C1825" s="605">
        <v>41924</v>
      </c>
      <c r="D1825" s="604">
        <v>1.4185000000000001</v>
      </c>
    </row>
    <row r="1826" spans="1:4" ht="15" x14ac:dyDescent="0.25">
      <c r="A1826" s="604" t="s">
        <v>105</v>
      </c>
      <c r="B1826" s="604" t="s">
        <v>327</v>
      </c>
      <c r="C1826" s="605">
        <v>41924</v>
      </c>
      <c r="D1826" s="604">
        <v>0</v>
      </c>
    </row>
    <row r="1827" spans="1:4" ht="15" x14ac:dyDescent="0.25">
      <c r="A1827" s="604" t="s">
        <v>106</v>
      </c>
      <c r="B1827" s="604" t="s">
        <v>340</v>
      </c>
      <c r="C1827" s="605">
        <v>41924</v>
      </c>
      <c r="D1827" s="604">
        <v>0</v>
      </c>
    </row>
    <row r="1828" spans="1:4" ht="15" x14ac:dyDescent="0.25">
      <c r="A1828" s="604" t="s">
        <v>107</v>
      </c>
      <c r="B1828" s="604" t="s">
        <v>341</v>
      </c>
      <c r="C1828" s="605">
        <v>41924</v>
      </c>
      <c r="D1828" s="604">
        <v>0</v>
      </c>
    </row>
    <row r="1829" spans="1:4" ht="15" x14ac:dyDescent="0.25">
      <c r="A1829" s="604" t="s">
        <v>115</v>
      </c>
      <c r="B1829" s="604" t="s">
        <v>355</v>
      </c>
      <c r="C1829" s="605">
        <v>41924</v>
      </c>
      <c r="D1829" s="604">
        <v>1.647</v>
      </c>
    </row>
    <row r="1830" spans="1:4" ht="15" x14ac:dyDescent="0.25">
      <c r="A1830" s="604" t="s">
        <v>116</v>
      </c>
      <c r="B1830" s="604" t="s">
        <v>356</v>
      </c>
      <c r="C1830" s="605">
        <v>41924</v>
      </c>
      <c r="D1830" s="604">
        <v>0</v>
      </c>
    </row>
    <row r="1831" spans="1:4" ht="15" x14ac:dyDescent="0.25">
      <c r="A1831" s="604" t="s">
        <v>117</v>
      </c>
      <c r="B1831" s="604" t="s">
        <v>357</v>
      </c>
      <c r="C1831" s="605">
        <v>41924</v>
      </c>
      <c r="D1831" s="604">
        <v>0</v>
      </c>
    </row>
    <row r="1832" spans="1:4" ht="15" x14ac:dyDescent="0.25">
      <c r="A1832" s="604" t="s">
        <v>118</v>
      </c>
      <c r="B1832" s="604" t="s">
        <v>358</v>
      </c>
      <c r="C1832" s="605">
        <v>41924</v>
      </c>
      <c r="D1832" s="604">
        <v>0</v>
      </c>
    </row>
    <row r="1833" spans="1:4" ht="15" x14ac:dyDescent="0.25">
      <c r="A1833" s="604" t="s">
        <v>735</v>
      </c>
      <c r="B1833" s="604" t="s">
        <v>736</v>
      </c>
      <c r="C1833" s="605">
        <v>41924</v>
      </c>
      <c r="D1833" s="604">
        <v>1.8480000000000001</v>
      </c>
    </row>
    <row r="1834" spans="1:4" ht="15" x14ac:dyDescent="0.25">
      <c r="A1834" s="604" t="s">
        <v>737</v>
      </c>
      <c r="B1834" s="604" t="s">
        <v>738</v>
      </c>
      <c r="C1834" s="605">
        <v>41924</v>
      </c>
      <c r="D1834" s="604">
        <v>0</v>
      </c>
    </row>
    <row r="1835" spans="1:4" ht="15" x14ac:dyDescent="0.25">
      <c r="A1835" s="604" t="s">
        <v>863</v>
      </c>
      <c r="B1835" s="604" t="s">
        <v>1009</v>
      </c>
      <c r="C1835" s="605">
        <v>41924</v>
      </c>
      <c r="D1835" s="604">
        <v>0</v>
      </c>
    </row>
    <row r="1836" spans="1:4" ht="15" x14ac:dyDescent="0.25">
      <c r="A1836" s="604" t="s">
        <v>864</v>
      </c>
      <c r="B1836" s="604" t="s">
        <v>1010</v>
      </c>
      <c r="C1836" s="605">
        <v>41924</v>
      </c>
      <c r="D1836" s="604">
        <v>0</v>
      </c>
    </row>
    <row r="1837" spans="1:4" ht="15" x14ac:dyDescent="0.25">
      <c r="A1837" s="604" t="s">
        <v>865</v>
      </c>
      <c r="B1837" s="604" t="s">
        <v>1011</v>
      </c>
      <c r="C1837" s="605">
        <v>41924</v>
      </c>
      <c r="D1837" s="604">
        <v>0</v>
      </c>
    </row>
    <row r="1838" spans="1:4" ht="15" x14ac:dyDescent="0.25">
      <c r="A1838" s="604" t="s">
        <v>866</v>
      </c>
      <c r="B1838" s="604" t="s">
        <v>1012</v>
      </c>
      <c r="C1838" s="605">
        <v>41924</v>
      </c>
      <c r="D1838" s="604">
        <v>0</v>
      </c>
    </row>
    <row r="1839" spans="1:4" ht="15" x14ac:dyDescent="0.25">
      <c r="A1839" s="604" t="s">
        <v>99</v>
      </c>
      <c r="B1839" s="604" t="s">
        <v>359</v>
      </c>
      <c r="C1839" s="605">
        <v>41924</v>
      </c>
      <c r="D1839" s="604">
        <v>2.0819999999999999</v>
      </c>
    </row>
    <row r="1840" spans="1:4" ht="15" x14ac:dyDescent="0.25">
      <c r="A1840" s="604" t="s">
        <v>958</v>
      </c>
      <c r="B1840" s="604" t="s">
        <v>1001</v>
      </c>
      <c r="C1840" s="605">
        <v>41924</v>
      </c>
      <c r="D1840" s="604">
        <v>0.43</v>
      </c>
    </row>
    <row r="1841" spans="1:4" ht="15" x14ac:dyDescent="0.25">
      <c r="A1841" s="604" t="s">
        <v>959</v>
      </c>
      <c r="B1841" s="604" t="s">
        <v>1002</v>
      </c>
      <c r="C1841" s="605">
        <v>41924</v>
      </c>
      <c r="D1841" s="604">
        <v>113.59</v>
      </c>
    </row>
    <row r="1842" spans="1:4" ht="15" x14ac:dyDescent="0.25">
      <c r="A1842" s="604" t="s">
        <v>144</v>
      </c>
      <c r="B1842" s="604" t="s">
        <v>361</v>
      </c>
      <c r="C1842" s="605">
        <v>41924</v>
      </c>
      <c r="D1842" s="604">
        <v>1.3985000000000001</v>
      </c>
    </row>
    <row r="1843" spans="1:4" ht="15" x14ac:dyDescent="0.25">
      <c r="A1843" s="604" t="s">
        <v>145</v>
      </c>
      <c r="B1843" s="604" t="s">
        <v>363</v>
      </c>
      <c r="C1843" s="605">
        <v>41924</v>
      </c>
      <c r="D1843" s="604">
        <v>5.3999999999999999E-2</v>
      </c>
    </row>
    <row r="1844" spans="1:4" ht="15" x14ac:dyDescent="0.25">
      <c r="A1844" s="604" t="s">
        <v>161</v>
      </c>
      <c r="B1844" s="604" t="s">
        <v>364</v>
      </c>
      <c r="C1844" s="605">
        <v>41924</v>
      </c>
      <c r="D1844" s="604">
        <v>0.442</v>
      </c>
    </row>
    <row r="1845" spans="1:4" ht="15" x14ac:dyDescent="0.25">
      <c r="A1845" s="604" t="s">
        <v>162</v>
      </c>
      <c r="B1845" s="604" t="s">
        <v>365</v>
      </c>
      <c r="C1845" s="605">
        <v>41924</v>
      </c>
      <c r="D1845" s="604">
        <v>1.635</v>
      </c>
    </row>
    <row r="1846" spans="1:4" ht="15" x14ac:dyDescent="0.25">
      <c r="A1846" s="604" t="s">
        <v>293</v>
      </c>
      <c r="B1846" s="604" t="s">
        <v>366</v>
      </c>
      <c r="C1846" s="605">
        <v>41924</v>
      </c>
      <c r="D1846" s="604">
        <v>0</v>
      </c>
    </row>
    <row r="1847" spans="1:4" ht="15" x14ac:dyDescent="0.25">
      <c r="A1847" s="604" t="s">
        <v>294</v>
      </c>
      <c r="B1847" s="604" t="s">
        <v>368</v>
      </c>
      <c r="C1847" s="605">
        <v>41924</v>
      </c>
      <c r="D1847" s="604">
        <v>37.875</v>
      </c>
    </row>
    <row r="1848" spans="1:4" ht="15" x14ac:dyDescent="0.25">
      <c r="A1848" s="604" t="s">
        <v>167</v>
      </c>
      <c r="B1848" s="604" t="s">
        <v>369</v>
      </c>
      <c r="C1848" s="605">
        <v>41924</v>
      </c>
      <c r="D1848" s="604">
        <v>0</v>
      </c>
    </row>
    <row r="1849" spans="1:4" ht="15" x14ac:dyDescent="0.25">
      <c r="A1849" s="604" t="s">
        <v>168</v>
      </c>
      <c r="B1849" s="604" t="s">
        <v>371</v>
      </c>
      <c r="C1849" s="605">
        <v>41924</v>
      </c>
      <c r="D1849" s="604">
        <v>189.50219999999999</v>
      </c>
    </row>
    <row r="1850" spans="1:4" ht="15" x14ac:dyDescent="0.25">
      <c r="A1850" s="604" t="s">
        <v>869</v>
      </c>
      <c r="B1850" s="604" t="s">
        <v>997</v>
      </c>
      <c r="C1850" s="605">
        <v>41924</v>
      </c>
      <c r="D1850" s="604">
        <v>1.839</v>
      </c>
    </row>
    <row r="1851" spans="1:4" ht="15" x14ac:dyDescent="0.25">
      <c r="A1851" s="604" t="s">
        <v>870</v>
      </c>
      <c r="B1851" s="604" t="s">
        <v>998</v>
      </c>
      <c r="C1851" s="605">
        <v>41924</v>
      </c>
      <c r="D1851" s="604">
        <v>3.1949999999999998</v>
      </c>
    </row>
    <row r="1852" spans="1:4" ht="15" x14ac:dyDescent="0.25">
      <c r="A1852" s="604" t="s">
        <v>146</v>
      </c>
      <c r="B1852" s="604" t="s">
        <v>372</v>
      </c>
      <c r="C1852" s="605">
        <v>41924</v>
      </c>
      <c r="D1852" s="604">
        <v>0.56999999999999995</v>
      </c>
    </row>
    <row r="1853" spans="1:4" ht="15" x14ac:dyDescent="0.25">
      <c r="A1853" s="604" t="s">
        <v>147</v>
      </c>
      <c r="B1853" s="604" t="s">
        <v>374</v>
      </c>
      <c r="C1853" s="605">
        <v>41924</v>
      </c>
      <c r="D1853" s="604">
        <v>0</v>
      </c>
    </row>
    <row r="1854" spans="1:4" ht="15" x14ac:dyDescent="0.25">
      <c r="A1854" s="604" t="s">
        <v>127</v>
      </c>
      <c r="B1854" s="604" t="s">
        <v>375</v>
      </c>
      <c r="C1854" s="605">
        <v>41924</v>
      </c>
      <c r="D1854" s="604">
        <v>0.14860000000000001</v>
      </c>
    </row>
    <row r="1855" spans="1:4" ht="15" x14ac:dyDescent="0.25">
      <c r="A1855" s="604" t="s">
        <v>126</v>
      </c>
      <c r="B1855" s="604" t="s">
        <v>377</v>
      </c>
      <c r="C1855" s="605">
        <v>41924</v>
      </c>
      <c r="D1855" s="604">
        <v>23.916599999999999</v>
      </c>
    </row>
    <row r="1856" spans="1:4" ht="15" x14ac:dyDescent="0.25">
      <c r="A1856" s="604" t="s">
        <v>206</v>
      </c>
      <c r="B1856" s="604" t="s">
        <v>378</v>
      </c>
      <c r="C1856" s="605">
        <v>41924</v>
      </c>
      <c r="D1856" s="604">
        <v>0.23760000000000001</v>
      </c>
    </row>
    <row r="1857" spans="1:4" ht="15" x14ac:dyDescent="0.25">
      <c r="A1857" s="604" t="s">
        <v>207</v>
      </c>
      <c r="B1857" s="604" t="s">
        <v>379</v>
      </c>
      <c r="C1857" s="605">
        <v>41924</v>
      </c>
      <c r="D1857" s="604">
        <v>16.2622</v>
      </c>
    </row>
    <row r="1858" spans="1:4" ht="15" x14ac:dyDescent="0.25">
      <c r="A1858" s="604" t="s">
        <v>768</v>
      </c>
      <c r="B1858" s="604" t="s">
        <v>769</v>
      </c>
      <c r="C1858" s="605">
        <v>41924</v>
      </c>
      <c r="D1858" s="604">
        <v>0.93799999999999994</v>
      </c>
    </row>
    <row r="1859" spans="1:4" ht="15" x14ac:dyDescent="0.25">
      <c r="A1859" s="604" t="s">
        <v>771</v>
      </c>
      <c r="B1859" s="604" t="s">
        <v>772</v>
      </c>
      <c r="C1859" s="605">
        <v>41924</v>
      </c>
      <c r="D1859" s="604">
        <v>6.8940000000000001</v>
      </c>
    </row>
    <row r="1860" spans="1:4" ht="15" x14ac:dyDescent="0.25">
      <c r="A1860" s="604" t="s">
        <v>163</v>
      </c>
      <c r="B1860" s="604" t="s">
        <v>380</v>
      </c>
      <c r="C1860" s="605">
        <v>41924</v>
      </c>
      <c r="D1860" s="604">
        <v>0</v>
      </c>
    </row>
    <row r="1861" spans="1:4" ht="15" x14ac:dyDescent="0.25">
      <c r="A1861" s="604" t="s">
        <v>164</v>
      </c>
      <c r="B1861" s="604" t="s">
        <v>382</v>
      </c>
      <c r="C1861" s="605">
        <v>41924</v>
      </c>
      <c r="D1861" s="604">
        <v>175.97900000000001</v>
      </c>
    </row>
    <row r="1862" spans="1:4" ht="15" x14ac:dyDescent="0.25">
      <c r="A1862" s="604" t="s">
        <v>295</v>
      </c>
      <c r="B1862" s="604" t="s">
        <v>383</v>
      </c>
      <c r="C1862" s="605">
        <v>41924</v>
      </c>
      <c r="D1862" s="604">
        <v>0</v>
      </c>
    </row>
    <row r="1863" spans="1:4" ht="15" x14ac:dyDescent="0.25">
      <c r="A1863" s="604" t="s">
        <v>296</v>
      </c>
      <c r="B1863" s="604" t="s">
        <v>385</v>
      </c>
      <c r="C1863" s="605">
        <v>41924</v>
      </c>
      <c r="D1863" s="604">
        <v>227.923</v>
      </c>
    </row>
    <row r="1864" spans="1:4" ht="15" x14ac:dyDescent="0.25">
      <c r="A1864" s="604" t="s">
        <v>413</v>
      </c>
      <c r="B1864" s="604" t="s">
        <v>414</v>
      </c>
      <c r="C1864" s="605">
        <v>41924</v>
      </c>
      <c r="D1864" s="604">
        <v>1.532</v>
      </c>
    </row>
    <row r="1865" spans="1:4" ht="15" x14ac:dyDescent="0.25">
      <c r="A1865" s="604" t="s">
        <v>416</v>
      </c>
      <c r="B1865" s="604" t="s">
        <v>417</v>
      </c>
      <c r="C1865" s="605">
        <v>41924</v>
      </c>
      <c r="D1865" s="604">
        <v>34.344000000000001</v>
      </c>
    </row>
    <row r="1866" spans="1:4" ht="15" x14ac:dyDescent="0.25">
      <c r="A1866" s="604" t="s">
        <v>222</v>
      </c>
      <c r="B1866" s="604" t="s">
        <v>386</v>
      </c>
      <c r="C1866" s="605">
        <v>41924</v>
      </c>
      <c r="D1866" s="604">
        <v>0.38</v>
      </c>
    </row>
    <row r="1867" spans="1:4" ht="15" x14ac:dyDescent="0.25">
      <c r="A1867" s="604" t="s">
        <v>223</v>
      </c>
      <c r="B1867" s="604" t="s">
        <v>388</v>
      </c>
      <c r="C1867" s="605">
        <v>41924</v>
      </c>
      <c r="D1867" s="604">
        <v>0</v>
      </c>
    </row>
    <row r="1868" spans="1:4" ht="15" x14ac:dyDescent="0.25">
      <c r="A1868" s="604" t="s">
        <v>1013</v>
      </c>
      <c r="B1868" s="604" t="s">
        <v>997</v>
      </c>
      <c r="C1868" s="605">
        <v>41924</v>
      </c>
      <c r="D1868" s="604">
        <v>0.67200000000000004</v>
      </c>
    </row>
    <row r="1869" spans="1:4" ht="15" x14ac:dyDescent="0.25">
      <c r="A1869" s="604" t="s">
        <v>1014</v>
      </c>
      <c r="B1869" s="604" t="s">
        <v>998</v>
      </c>
      <c r="C1869" s="605">
        <v>41924</v>
      </c>
      <c r="D1869" s="604">
        <v>49.052</v>
      </c>
    </row>
    <row r="1870" spans="1:4" ht="15" x14ac:dyDescent="0.25">
      <c r="A1870" s="604" t="s">
        <v>1015</v>
      </c>
      <c r="B1870" s="604" t="s">
        <v>997</v>
      </c>
      <c r="C1870" s="605">
        <v>41924</v>
      </c>
      <c r="D1870" s="604">
        <v>0.21299999999999999</v>
      </c>
    </row>
    <row r="1871" spans="1:4" ht="15" x14ac:dyDescent="0.25">
      <c r="A1871" s="604" t="s">
        <v>1016</v>
      </c>
      <c r="B1871" s="604" t="s">
        <v>998</v>
      </c>
      <c r="C1871" s="605">
        <v>41924</v>
      </c>
      <c r="D1871" s="604">
        <v>31.617999999999999</v>
      </c>
    </row>
    <row r="1872" spans="1:4" ht="15" x14ac:dyDescent="0.25">
      <c r="A1872" s="604" t="s">
        <v>176</v>
      </c>
      <c r="B1872" s="604" t="s">
        <v>389</v>
      </c>
      <c r="C1872" s="605">
        <v>41924</v>
      </c>
      <c r="D1872" s="604">
        <v>45.198</v>
      </c>
    </row>
    <row r="1873" spans="1:4" ht="15" x14ac:dyDescent="0.25">
      <c r="A1873" s="604" t="s">
        <v>177</v>
      </c>
      <c r="B1873" s="604" t="s">
        <v>391</v>
      </c>
      <c r="C1873" s="605">
        <v>41924</v>
      </c>
      <c r="D1873" s="604">
        <v>19.536999999999999</v>
      </c>
    </row>
    <row r="1874" spans="1:4" ht="15" x14ac:dyDescent="0.25">
      <c r="A1874" s="604" t="s">
        <v>710</v>
      </c>
      <c r="B1874" s="604" t="s">
        <v>711</v>
      </c>
      <c r="C1874" s="605">
        <v>41924</v>
      </c>
      <c r="D1874" s="604">
        <v>0</v>
      </c>
    </row>
    <row r="1875" spans="1:4" ht="15" x14ac:dyDescent="0.25">
      <c r="A1875" s="604" t="s">
        <v>713</v>
      </c>
      <c r="B1875" s="604" t="s">
        <v>714</v>
      </c>
      <c r="C1875" s="605">
        <v>41924</v>
      </c>
      <c r="D1875" s="604">
        <v>64.415000000000006</v>
      </c>
    </row>
    <row r="1876" spans="1:4" ht="15" x14ac:dyDescent="0.25">
      <c r="A1876" s="604" t="s">
        <v>152</v>
      </c>
      <c r="B1876" s="604" t="s">
        <v>374</v>
      </c>
      <c r="C1876" s="605">
        <v>41924</v>
      </c>
      <c r="D1876" s="604">
        <v>0</v>
      </c>
    </row>
    <row r="1877" spans="1:4" ht="15" x14ac:dyDescent="0.25">
      <c r="A1877" s="604" t="s">
        <v>991</v>
      </c>
      <c r="B1877" s="604" t="s">
        <v>997</v>
      </c>
      <c r="C1877" s="605">
        <v>41924</v>
      </c>
      <c r="D1877" s="604">
        <v>2.3E-2</v>
      </c>
    </row>
    <row r="1878" spans="1:4" ht="15" x14ac:dyDescent="0.25">
      <c r="A1878" s="604" t="s">
        <v>992</v>
      </c>
      <c r="B1878" s="604" t="s">
        <v>998</v>
      </c>
      <c r="C1878" s="605">
        <v>41924</v>
      </c>
      <c r="D1878" s="604">
        <v>14.494</v>
      </c>
    </row>
    <row r="1879" spans="1:4" ht="15" x14ac:dyDescent="0.25">
      <c r="A1879" s="604" t="s">
        <v>149</v>
      </c>
      <c r="B1879" s="604" t="s">
        <v>393</v>
      </c>
      <c r="C1879" s="605">
        <v>41924</v>
      </c>
      <c r="D1879" s="604">
        <v>4.2089999999999996</v>
      </c>
    </row>
    <row r="1880" spans="1:4" ht="15" x14ac:dyDescent="0.25">
      <c r="A1880" s="604" t="s">
        <v>150</v>
      </c>
      <c r="B1880" s="604" t="s">
        <v>395</v>
      </c>
      <c r="C1880" s="605">
        <v>41924</v>
      </c>
      <c r="D1880" s="604">
        <v>0</v>
      </c>
    </row>
    <row r="1881" spans="1:4" ht="15" x14ac:dyDescent="0.25">
      <c r="A1881" s="604" t="s">
        <v>974</v>
      </c>
      <c r="B1881" s="604" t="s">
        <v>1001</v>
      </c>
      <c r="C1881" s="605">
        <v>41924</v>
      </c>
      <c r="D1881" s="604">
        <v>8.4000000000000005E-2</v>
      </c>
    </row>
    <row r="1882" spans="1:4" ht="15" x14ac:dyDescent="0.25">
      <c r="A1882" s="604" t="s">
        <v>975</v>
      </c>
      <c r="B1882" s="604" t="s">
        <v>1002</v>
      </c>
      <c r="C1882" s="605">
        <v>41924</v>
      </c>
      <c r="D1882" s="604">
        <v>2.2189999999999999</v>
      </c>
    </row>
    <row r="1883" spans="1:4" ht="15" x14ac:dyDescent="0.25">
      <c r="A1883" s="604" t="s">
        <v>151</v>
      </c>
      <c r="B1883" s="604" t="s">
        <v>374</v>
      </c>
      <c r="C1883" s="605">
        <v>41924</v>
      </c>
      <c r="D1883" s="604">
        <v>2.2090000000000001</v>
      </c>
    </row>
    <row r="1884" spans="1:4" ht="15" x14ac:dyDescent="0.25">
      <c r="A1884" s="604" t="s">
        <v>96</v>
      </c>
      <c r="B1884" s="604" t="s">
        <v>314</v>
      </c>
      <c r="C1884" s="605">
        <v>41924</v>
      </c>
      <c r="D1884" s="604">
        <v>0</v>
      </c>
    </row>
    <row r="1885" spans="1:4" ht="15" x14ac:dyDescent="0.25">
      <c r="A1885" s="604" t="s">
        <v>95</v>
      </c>
      <c r="B1885" s="604" t="s">
        <v>316</v>
      </c>
      <c r="C1885" s="605">
        <v>41924</v>
      </c>
      <c r="D1885" s="604">
        <v>5.9527999999999999</v>
      </c>
    </row>
    <row r="1886" spans="1:4" ht="15" x14ac:dyDescent="0.25">
      <c r="A1886" s="604" t="s">
        <v>97</v>
      </c>
      <c r="B1886" s="604" t="s">
        <v>398</v>
      </c>
      <c r="C1886" s="605">
        <v>41924</v>
      </c>
      <c r="D1886" s="604">
        <v>0</v>
      </c>
    </row>
    <row r="1887" spans="1:4" ht="15" x14ac:dyDescent="0.25">
      <c r="A1887" s="604" t="s">
        <v>98</v>
      </c>
      <c r="B1887" s="604" t="s">
        <v>399</v>
      </c>
      <c r="C1887" s="605">
        <v>41924</v>
      </c>
      <c r="D1887" s="604">
        <v>0</v>
      </c>
    </row>
    <row r="1888" spans="1:4" ht="15" x14ac:dyDescent="0.25">
      <c r="A1888" s="604" t="s">
        <v>93</v>
      </c>
      <c r="B1888" s="604" t="s">
        <v>435</v>
      </c>
      <c r="C1888" s="605">
        <v>41925</v>
      </c>
      <c r="D1888" s="604">
        <v>0</v>
      </c>
    </row>
    <row r="1889" spans="1:4" ht="15" x14ac:dyDescent="0.25">
      <c r="A1889" s="604" t="s">
        <v>94</v>
      </c>
      <c r="B1889" s="604" t="s">
        <v>436</v>
      </c>
      <c r="C1889" s="605">
        <v>41925</v>
      </c>
      <c r="D1889" s="604">
        <v>1190.7456</v>
      </c>
    </row>
    <row r="1890" spans="1:4" ht="15" x14ac:dyDescent="0.25">
      <c r="A1890" s="604" t="s">
        <v>113</v>
      </c>
      <c r="B1890" s="604" t="s">
        <v>437</v>
      </c>
      <c r="C1890" s="605">
        <v>41925</v>
      </c>
      <c r="D1890" s="604">
        <v>0</v>
      </c>
    </row>
    <row r="1891" spans="1:4" ht="15" x14ac:dyDescent="0.25">
      <c r="A1891" s="604" t="s">
        <v>114</v>
      </c>
      <c r="B1891" s="604" t="s">
        <v>438</v>
      </c>
      <c r="C1891" s="605">
        <v>41925</v>
      </c>
      <c r="D1891" s="604">
        <v>1218.4105999999999</v>
      </c>
    </row>
    <row r="1892" spans="1:4" ht="15" x14ac:dyDescent="0.25">
      <c r="A1892" s="604" t="s">
        <v>123</v>
      </c>
      <c r="B1892" s="604" t="s">
        <v>439</v>
      </c>
      <c r="C1892" s="605">
        <v>41925</v>
      </c>
      <c r="D1892" s="604">
        <v>0</v>
      </c>
    </row>
    <row r="1893" spans="1:4" ht="15" x14ac:dyDescent="0.25">
      <c r="A1893" s="604" t="s">
        <v>124</v>
      </c>
      <c r="B1893" s="604" t="s">
        <v>440</v>
      </c>
      <c r="C1893" s="605">
        <v>41925</v>
      </c>
      <c r="D1893" s="604">
        <v>14390.643899999999</v>
      </c>
    </row>
    <row r="1894" spans="1:4" ht="15" x14ac:dyDescent="0.25">
      <c r="A1894" s="604" t="s">
        <v>91</v>
      </c>
      <c r="B1894" s="604" t="s">
        <v>441</v>
      </c>
      <c r="C1894" s="605">
        <v>41925</v>
      </c>
      <c r="D1894" s="604">
        <v>0</v>
      </c>
    </row>
    <row r="1895" spans="1:4" ht="15" x14ac:dyDescent="0.25">
      <c r="A1895" s="604" t="s">
        <v>92</v>
      </c>
      <c r="B1895" s="604" t="s">
        <v>442</v>
      </c>
      <c r="C1895" s="605">
        <v>41925</v>
      </c>
      <c r="D1895" s="604">
        <v>17431</v>
      </c>
    </row>
    <row r="1896" spans="1:4" ht="15" x14ac:dyDescent="0.25">
      <c r="A1896" s="604" t="s">
        <v>121</v>
      </c>
      <c r="B1896" s="604" t="s">
        <v>443</v>
      </c>
      <c r="C1896" s="605">
        <v>41925</v>
      </c>
      <c r="D1896" s="604">
        <v>13560.2976</v>
      </c>
    </row>
    <row r="1897" spans="1:4" ht="15" x14ac:dyDescent="0.25">
      <c r="A1897" s="604" t="s">
        <v>122</v>
      </c>
      <c r="B1897" s="604" t="s">
        <v>444</v>
      </c>
      <c r="C1897" s="605">
        <v>41925</v>
      </c>
      <c r="D1897" s="604">
        <v>0</v>
      </c>
    </row>
    <row r="1898" spans="1:4" ht="15" x14ac:dyDescent="0.25">
      <c r="A1898" s="604" t="s">
        <v>51</v>
      </c>
      <c r="B1898" s="604" t="s">
        <v>302</v>
      </c>
      <c r="C1898" s="605">
        <v>41925</v>
      </c>
      <c r="D1898" s="604">
        <v>0</v>
      </c>
    </row>
    <row r="1899" spans="1:4" ht="15" x14ac:dyDescent="0.25">
      <c r="A1899" s="604" t="s">
        <v>52</v>
      </c>
      <c r="B1899" s="604" t="s">
        <v>304</v>
      </c>
      <c r="C1899" s="605">
        <v>41925</v>
      </c>
      <c r="D1899" s="604">
        <v>2622.0374999999999</v>
      </c>
    </row>
    <row r="1900" spans="1:4" ht="15" x14ac:dyDescent="0.25">
      <c r="A1900" s="604" t="s">
        <v>53</v>
      </c>
      <c r="B1900" s="604" t="s">
        <v>305</v>
      </c>
      <c r="C1900" s="605">
        <v>41925</v>
      </c>
      <c r="D1900" s="604">
        <v>0</v>
      </c>
    </row>
    <row r="1901" spans="1:4" ht="15" x14ac:dyDescent="0.25">
      <c r="A1901" s="604" t="s">
        <v>54</v>
      </c>
      <c r="B1901" s="604" t="s">
        <v>306</v>
      </c>
      <c r="C1901" s="605">
        <v>41925</v>
      </c>
      <c r="D1901" s="604">
        <v>2624.4567000000002</v>
      </c>
    </row>
    <row r="1902" spans="1:4" ht="15" x14ac:dyDescent="0.25">
      <c r="A1902" s="604" t="s">
        <v>55</v>
      </c>
      <c r="B1902" s="604" t="s">
        <v>307</v>
      </c>
      <c r="C1902" s="605">
        <v>41925</v>
      </c>
      <c r="D1902" s="604">
        <v>0</v>
      </c>
    </row>
    <row r="1903" spans="1:4" ht="15" x14ac:dyDescent="0.25">
      <c r="A1903" s="604" t="s">
        <v>56</v>
      </c>
      <c r="B1903" s="604" t="s">
        <v>308</v>
      </c>
      <c r="C1903" s="605">
        <v>41925</v>
      </c>
      <c r="D1903" s="604">
        <v>2634.2433000000001</v>
      </c>
    </row>
    <row r="1904" spans="1:4" ht="15" x14ac:dyDescent="0.25">
      <c r="A1904" s="604" t="s">
        <v>89</v>
      </c>
      <c r="B1904" s="604" t="s">
        <v>309</v>
      </c>
      <c r="C1904" s="605">
        <v>41925</v>
      </c>
      <c r="D1904" s="604">
        <v>0</v>
      </c>
    </row>
    <row r="1905" spans="1:4" ht="15" x14ac:dyDescent="0.25">
      <c r="A1905" s="604" t="s">
        <v>90</v>
      </c>
      <c r="B1905" s="604" t="s">
        <v>311</v>
      </c>
      <c r="C1905" s="605">
        <v>41925</v>
      </c>
      <c r="D1905" s="604">
        <v>1539.4385</v>
      </c>
    </row>
    <row r="1906" spans="1:4" ht="15" x14ac:dyDescent="0.25">
      <c r="A1906" s="604" t="s">
        <v>87</v>
      </c>
      <c r="B1906" s="604" t="s">
        <v>298</v>
      </c>
      <c r="C1906" s="605">
        <v>41925</v>
      </c>
      <c r="D1906" s="604">
        <v>0</v>
      </c>
    </row>
    <row r="1907" spans="1:4" ht="15" x14ac:dyDescent="0.25">
      <c r="A1907" s="604" t="s">
        <v>88</v>
      </c>
      <c r="B1907" s="604" t="s">
        <v>301</v>
      </c>
      <c r="C1907" s="605">
        <v>41925</v>
      </c>
      <c r="D1907" s="604">
        <v>1517.6304</v>
      </c>
    </row>
    <row r="1908" spans="1:4" ht="15" x14ac:dyDescent="0.25">
      <c r="A1908" s="604" t="s">
        <v>85</v>
      </c>
      <c r="B1908" s="604" t="s">
        <v>312</v>
      </c>
      <c r="C1908" s="605">
        <v>41925</v>
      </c>
      <c r="D1908" s="604">
        <v>11909.5</v>
      </c>
    </row>
    <row r="1909" spans="1:4" ht="15" x14ac:dyDescent="0.25">
      <c r="A1909" s="604" t="s">
        <v>86</v>
      </c>
      <c r="B1909" s="604" t="s">
        <v>313</v>
      </c>
      <c r="C1909" s="605">
        <v>41925</v>
      </c>
      <c r="D1909" s="604">
        <v>0</v>
      </c>
    </row>
    <row r="1910" spans="1:4" ht="15" x14ac:dyDescent="0.25">
      <c r="A1910" s="604" t="s">
        <v>83</v>
      </c>
      <c r="B1910" s="604" t="s">
        <v>312</v>
      </c>
      <c r="C1910" s="605">
        <v>41925</v>
      </c>
      <c r="D1910" s="604">
        <v>0</v>
      </c>
    </row>
    <row r="1911" spans="1:4" ht="15" x14ac:dyDescent="0.25">
      <c r="A1911" s="604" t="s">
        <v>84</v>
      </c>
      <c r="B1911" s="604" t="s">
        <v>313</v>
      </c>
      <c r="C1911" s="605">
        <v>41925</v>
      </c>
      <c r="D1911" s="604">
        <v>12467.375</v>
      </c>
    </row>
    <row r="1912" spans="1:4" ht="15" x14ac:dyDescent="0.25">
      <c r="A1912" s="604" t="s">
        <v>73</v>
      </c>
      <c r="B1912" s="604" t="s">
        <v>314</v>
      </c>
      <c r="C1912" s="605">
        <v>41925</v>
      </c>
      <c r="D1912" s="604">
        <v>0</v>
      </c>
    </row>
    <row r="1913" spans="1:4" ht="15" x14ac:dyDescent="0.25">
      <c r="A1913" s="604" t="s">
        <v>74</v>
      </c>
      <c r="B1913" s="604" t="s">
        <v>316</v>
      </c>
      <c r="C1913" s="605">
        <v>41925</v>
      </c>
      <c r="D1913" s="604">
        <v>814.69500000000005</v>
      </c>
    </row>
    <row r="1914" spans="1:4" ht="15" x14ac:dyDescent="0.25">
      <c r="A1914" s="604" t="s">
        <v>75</v>
      </c>
      <c r="B1914" s="604" t="s">
        <v>317</v>
      </c>
      <c r="C1914" s="605">
        <v>41925</v>
      </c>
      <c r="D1914" s="604">
        <v>0</v>
      </c>
    </row>
    <row r="1915" spans="1:4" ht="15" x14ac:dyDescent="0.25">
      <c r="A1915" s="604" t="s">
        <v>76</v>
      </c>
      <c r="B1915" s="604" t="s">
        <v>318</v>
      </c>
      <c r="C1915" s="605">
        <v>41925</v>
      </c>
      <c r="D1915" s="604">
        <v>4825.375</v>
      </c>
    </row>
    <row r="1916" spans="1:4" ht="15" x14ac:dyDescent="0.25">
      <c r="A1916" s="604" t="s">
        <v>77</v>
      </c>
      <c r="B1916" s="604" t="s">
        <v>317</v>
      </c>
      <c r="C1916" s="605">
        <v>41925</v>
      </c>
      <c r="D1916" s="604">
        <v>0</v>
      </c>
    </row>
    <row r="1917" spans="1:4" ht="15" x14ac:dyDescent="0.25">
      <c r="A1917" s="604" t="s">
        <v>78</v>
      </c>
      <c r="B1917" s="604" t="s">
        <v>318</v>
      </c>
      <c r="C1917" s="605">
        <v>41925</v>
      </c>
      <c r="D1917" s="604">
        <v>4614.125</v>
      </c>
    </row>
    <row r="1918" spans="1:4" ht="15" x14ac:dyDescent="0.25">
      <c r="A1918" s="604" t="s">
        <v>79</v>
      </c>
      <c r="B1918" s="604" t="s">
        <v>314</v>
      </c>
      <c r="C1918" s="605">
        <v>41925</v>
      </c>
      <c r="D1918" s="604">
        <v>0</v>
      </c>
    </row>
    <row r="1919" spans="1:4" ht="15" x14ac:dyDescent="0.25">
      <c r="A1919" s="604" t="s">
        <v>80</v>
      </c>
      <c r="B1919" s="604" t="s">
        <v>316</v>
      </c>
      <c r="C1919" s="605">
        <v>41925</v>
      </c>
      <c r="D1919" s="604">
        <v>1725.09</v>
      </c>
    </row>
    <row r="1920" spans="1:4" ht="15" x14ac:dyDescent="0.25">
      <c r="A1920" s="604" t="s">
        <v>867</v>
      </c>
      <c r="B1920" s="604" t="s">
        <v>997</v>
      </c>
      <c r="C1920" s="605">
        <v>41925</v>
      </c>
      <c r="D1920" s="604">
        <v>5.0999999999999997E-2</v>
      </c>
    </row>
    <row r="1921" spans="1:4" ht="15" x14ac:dyDescent="0.25">
      <c r="A1921" s="604" t="s">
        <v>868</v>
      </c>
      <c r="B1921" s="604" t="s">
        <v>998</v>
      </c>
      <c r="C1921" s="605">
        <v>41925</v>
      </c>
      <c r="D1921" s="604">
        <v>3.077</v>
      </c>
    </row>
    <row r="1922" spans="1:4" ht="15" x14ac:dyDescent="0.25">
      <c r="A1922" s="604" t="s">
        <v>109</v>
      </c>
      <c r="B1922" s="604" t="s">
        <v>445</v>
      </c>
      <c r="C1922" s="605">
        <v>41925</v>
      </c>
      <c r="D1922" s="604">
        <v>316.33199999999999</v>
      </c>
    </row>
    <row r="1923" spans="1:4" ht="15" x14ac:dyDescent="0.25">
      <c r="A1923" s="604" t="s">
        <v>110</v>
      </c>
      <c r="B1923" s="604" t="s">
        <v>446</v>
      </c>
      <c r="C1923" s="605">
        <v>41925</v>
      </c>
      <c r="D1923" s="604">
        <v>19.250399999999999</v>
      </c>
    </row>
    <row r="1924" spans="1:4" ht="15" x14ac:dyDescent="0.25">
      <c r="A1924" s="604" t="s">
        <v>65</v>
      </c>
      <c r="B1924" s="604" t="s">
        <v>321</v>
      </c>
      <c r="C1924" s="605">
        <v>41925</v>
      </c>
      <c r="D1924" s="604">
        <v>0</v>
      </c>
    </row>
    <row r="1925" spans="1:4" ht="15" x14ac:dyDescent="0.25">
      <c r="A1925" s="604" t="s">
        <v>66</v>
      </c>
      <c r="B1925" s="604" t="s">
        <v>323</v>
      </c>
      <c r="C1925" s="605">
        <v>41925</v>
      </c>
      <c r="D1925" s="604">
        <v>577.39110000000005</v>
      </c>
    </row>
    <row r="1926" spans="1:4" ht="15" x14ac:dyDescent="0.25">
      <c r="A1926" s="604" t="s">
        <v>67</v>
      </c>
      <c r="B1926" s="604" t="s">
        <v>324</v>
      </c>
      <c r="C1926" s="605">
        <v>41925</v>
      </c>
      <c r="D1926" s="604">
        <v>0</v>
      </c>
    </row>
    <row r="1927" spans="1:4" ht="15" x14ac:dyDescent="0.25">
      <c r="A1927" s="604" t="s">
        <v>68</v>
      </c>
      <c r="B1927" s="604" t="s">
        <v>325</v>
      </c>
      <c r="C1927" s="605">
        <v>41925</v>
      </c>
      <c r="D1927" s="604">
        <v>795.06730000000005</v>
      </c>
    </row>
    <row r="1928" spans="1:4" ht="15" x14ac:dyDescent="0.25">
      <c r="A1928" s="604" t="s">
        <v>69</v>
      </c>
      <c r="B1928" s="604" t="s">
        <v>326</v>
      </c>
      <c r="C1928" s="605">
        <v>41925</v>
      </c>
      <c r="D1928" s="604">
        <v>0</v>
      </c>
    </row>
    <row r="1929" spans="1:4" ht="15" x14ac:dyDescent="0.25">
      <c r="A1929" s="604" t="s">
        <v>70</v>
      </c>
      <c r="B1929" s="604" t="s">
        <v>327</v>
      </c>
      <c r="C1929" s="605">
        <v>41925</v>
      </c>
      <c r="D1929" s="604">
        <v>787.74770000000001</v>
      </c>
    </row>
    <row r="1930" spans="1:4" ht="15" x14ac:dyDescent="0.25">
      <c r="A1930" s="604" t="s">
        <v>43</v>
      </c>
      <c r="B1930" s="604" t="s">
        <v>328</v>
      </c>
      <c r="C1930" s="605">
        <v>41925</v>
      </c>
      <c r="D1930" s="604">
        <v>0</v>
      </c>
    </row>
    <row r="1931" spans="1:4" ht="15" x14ac:dyDescent="0.25">
      <c r="A1931" s="604" t="s">
        <v>44</v>
      </c>
      <c r="B1931" s="604" t="s">
        <v>330</v>
      </c>
      <c r="C1931" s="605">
        <v>41925</v>
      </c>
      <c r="D1931" s="604">
        <v>0</v>
      </c>
    </row>
    <row r="1932" spans="1:4" ht="15" x14ac:dyDescent="0.25">
      <c r="A1932" s="604" t="s">
        <v>45</v>
      </c>
      <c r="B1932" s="604" t="s">
        <v>331</v>
      </c>
      <c r="C1932" s="605">
        <v>41925</v>
      </c>
      <c r="D1932" s="604">
        <v>0</v>
      </c>
    </row>
    <row r="1933" spans="1:4" ht="15" x14ac:dyDescent="0.25">
      <c r="A1933" s="604" t="s">
        <v>46</v>
      </c>
      <c r="B1933" s="604" t="s">
        <v>332</v>
      </c>
      <c r="C1933" s="605">
        <v>41925</v>
      </c>
      <c r="D1933" s="604">
        <v>0</v>
      </c>
    </row>
    <row r="1934" spans="1:4" ht="15" x14ac:dyDescent="0.25">
      <c r="A1934" s="604" t="s">
        <v>173</v>
      </c>
      <c r="B1934" s="604" t="s">
        <v>333</v>
      </c>
      <c r="C1934" s="605">
        <v>41925</v>
      </c>
      <c r="D1934" s="604">
        <v>0.77700000000000002</v>
      </c>
    </row>
    <row r="1935" spans="1:4" ht="15" x14ac:dyDescent="0.25">
      <c r="A1935" s="604" t="s">
        <v>174</v>
      </c>
      <c r="B1935" s="604" t="s">
        <v>334</v>
      </c>
      <c r="C1935" s="605">
        <v>41925</v>
      </c>
      <c r="D1935" s="604">
        <v>0</v>
      </c>
    </row>
    <row r="1936" spans="1:4" ht="15" x14ac:dyDescent="0.25">
      <c r="A1936" s="604" t="s">
        <v>39</v>
      </c>
      <c r="B1936" s="604" t="s">
        <v>335</v>
      </c>
      <c r="C1936" s="605">
        <v>41925</v>
      </c>
      <c r="D1936" s="604">
        <v>0</v>
      </c>
    </row>
    <row r="1937" spans="1:4" ht="15" x14ac:dyDescent="0.25">
      <c r="A1937" s="604" t="s">
        <v>40</v>
      </c>
      <c r="B1937" s="604" t="s">
        <v>336</v>
      </c>
      <c r="C1937" s="605">
        <v>41925</v>
      </c>
      <c r="D1937" s="604">
        <v>0</v>
      </c>
    </row>
    <row r="1938" spans="1:4" ht="15" x14ac:dyDescent="0.25">
      <c r="A1938" s="604" t="s">
        <v>41</v>
      </c>
      <c r="B1938" s="604" t="s">
        <v>337</v>
      </c>
      <c r="C1938" s="605">
        <v>41925</v>
      </c>
      <c r="D1938" s="604">
        <v>3.7414000000000001</v>
      </c>
    </row>
    <row r="1939" spans="1:4" ht="15" x14ac:dyDescent="0.25">
      <c r="A1939" s="604" t="s">
        <v>42</v>
      </c>
      <c r="B1939" s="604" t="s">
        <v>338</v>
      </c>
      <c r="C1939" s="605">
        <v>41925</v>
      </c>
      <c r="D1939" s="604">
        <v>0</v>
      </c>
    </row>
    <row r="1940" spans="1:4" ht="15" x14ac:dyDescent="0.25">
      <c r="A1940" s="604" t="s">
        <v>57</v>
      </c>
      <c r="B1940" s="604" t="s">
        <v>321</v>
      </c>
      <c r="C1940" s="605">
        <v>41925</v>
      </c>
      <c r="D1940" s="604">
        <v>0</v>
      </c>
    </row>
    <row r="1941" spans="1:4" ht="15" x14ac:dyDescent="0.25">
      <c r="A1941" s="604" t="s">
        <v>58</v>
      </c>
      <c r="B1941" s="604" t="s">
        <v>323</v>
      </c>
      <c r="C1941" s="605">
        <v>41925</v>
      </c>
      <c r="D1941" s="604">
        <v>825.76800000000003</v>
      </c>
    </row>
    <row r="1942" spans="1:4" ht="15" x14ac:dyDescent="0.25">
      <c r="A1942" s="604" t="s">
        <v>59</v>
      </c>
      <c r="B1942" s="604" t="s">
        <v>324</v>
      </c>
      <c r="C1942" s="605">
        <v>41925</v>
      </c>
      <c r="D1942" s="604">
        <v>0</v>
      </c>
    </row>
    <row r="1943" spans="1:4" ht="15" x14ac:dyDescent="0.25">
      <c r="A1943" s="604" t="s">
        <v>60</v>
      </c>
      <c r="B1943" s="604" t="s">
        <v>325</v>
      </c>
      <c r="C1943" s="605">
        <v>41925</v>
      </c>
      <c r="D1943" s="604">
        <v>816.2364</v>
      </c>
    </row>
    <row r="1944" spans="1:4" ht="15" x14ac:dyDescent="0.25">
      <c r="A1944" s="604" t="s">
        <v>61</v>
      </c>
      <c r="B1944" s="604" t="s">
        <v>326</v>
      </c>
      <c r="C1944" s="605">
        <v>41925</v>
      </c>
      <c r="D1944" s="604">
        <v>0</v>
      </c>
    </row>
    <row r="1945" spans="1:4" ht="15" x14ac:dyDescent="0.25">
      <c r="A1945" s="604" t="s">
        <v>62</v>
      </c>
      <c r="B1945" s="604" t="s">
        <v>327</v>
      </c>
      <c r="C1945" s="605">
        <v>41925</v>
      </c>
      <c r="D1945" s="604">
        <v>222.66839999999999</v>
      </c>
    </row>
    <row r="1946" spans="1:4" ht="15" x14ac:dyDescent="0.25">
      <c r="A1946" s="604" t="s">
        <v>63</v>
      </c>
      <c r="B1946" s="604" t="s">
        <v>340</v>
      </c>
      <c r="C1946" s="605">
        <v>41925</v>
      </c>
      <c r="D1946" s="604">
        <v>0</v>
      </c>
    </row>
    <row r="1947" spans="1:4" ht="15" x14ac:dyDescent="0.25">
      <c r="A1947" s="604" t="s">
        <v>64</v>
      </c>
      <c r="B1947" s="604" t="s">
        <v>341</v>
      </c>
      <c r="C1947" s="605">
        <v>41925</v>
      </c>
      <c r="D1947" s="604">
        <v>826.95600000000002</v>
      </c>
    </row>
    <row r="1948" spans="1:4" ht="15" x14ac:dyDescent="0.25">
      <c r="A1948" s="604" t="s">
        <v>47</v>
      </c>
      <c r="B1948" s="604" t="s">
        <v>342</v>
      </c>
      <c r="C1948" s="605">
        <v>41925</v>
      </c>
      <c r="D1948" s="604">
        <v>0</v>
      </c>
    </row>
    <row r="1949" spans="1:4" ht="15" x14ac:dyDescent="0.25">
      <c r="A1949" s="604" t="s">
        <v>48</v>
      </c>
      <c r="B1949" s="604" t="s">
        <v>343</v>
      </c>
      <c r="C1949" s="605">
        <v>41925</v>
      </c>
      <c r="D1949" s="604">
        <v>0</v>
      </c>
    </row>
    <row r="1950" spans="1:4" ht="15" x14ac:dyDescent="0.25">
      <c r="A1950" s="604" t="s">
        <v>49</v>
      </c>
      <c r="B1950" s="604" t="s">
        <v>344</v>
      </c>
      <c r="C1950" s="605">
        <v>41925</v>
      </c>
      <c r="D1950" s="604">
        <v>23.327999999999999</v>
      </c>
    </row>
    <row r="1951" spans="1:4" ht="15" x14ac:dyDescent="0.25">
      <c r="A1951" s="604" t="s">
        <v>50</v>
      </c>
      <c r="B1951" s="604" t="s">
        <v>345</v>
      </c>
      <c r="C1951" s="605">
        <v>41925</v>
      </c>
      <c r="D1951" s="604">
        <v>0</v>
      </c>
    </row>
    <row r="1952" spans="1:4" ht="15" x14ac:dyDescent="0.25">
      <c r="A1952" s="604" t="s">
        <v>861</v>
      </c>
      <c r="B1952" s="604" t="s">
        <v>999</v>
      </c>
      <c r="C1952" s="605">
        <v>41925</v>
      </c>
      <c r="D1952" s="604">
        <v>2.198</v>
      </c>
    </row>
    <row r="1953" spans="1:4" ht="15" x14ac:dyDescent="0.25">
      <c r="A1953" s="604" t="s">
        <v>862</v>
      </c>
      <c r="B1953" s="604" t="s">
        <v>1000</v>
      </c>
      <c r="C1953" s="605">
        <v>41925</v>
      </c>
      <c r="D1953" s="604">
        <v>0</v>
      </c>
    </row>
    <row r="1954" spans="1:4" ht="15" x14ac:dyDescent="0.25">
      <c r="A1954" s="604" t="s">
        <v>982</v>
      </c>
      <c r="B1954" s="604" t="s">
        <v>1001</v>
      </c>
      <c r="C1954" s="605">
        <v>41925</v>
      </c>
      <c r="D1954" s="604">
        <v>2.9009999999999998</v>
      </c>
    </row>
    <row r="1955" spans="1:4" ht="15" x14ac:dyDescent="0.25">
      <c r="A1955" s="604" t="s">
        <v>983</v>
      </c>
      <c r="B1955" s="604" t="s">
        <v>1002</v>
      </c>
      <c r="C1955" s="605">
        <v>41925</v>
      </c>
      <c r="D1955" s="604">
        <v>9.1630000000000003</v>
      </c>
    </row>
    <row r="1956" spans="1:4" ht="15" x14ac:dyDescent="0.25">
      <c r="A1956" s="604" t="s">
        <v>1039</v>
      </c>
      <c r="B1956" s="604" t="s">
        <v>1001</v>
      </c>
      <c r="C1956" s="605">
        <v>41925</v>
      </c>
      <c r="D1956" s="604">
        <v>4.1639999999999997</v>
      </c>
    </row>
    <row r="1957" spans="1:4" ht="15" x14ac:dyDescent="0.25">
      <c r="A1957" s="604" t="s">
        <v>1040</v>
      </c>
      <c r="B1957" s="604" t="s">
        <v>1002</v>
      </c>
      <c r="C1957" s="605">
        <v>41925</v>
      </c>
      <c r="D1957" s="604">
        <v>127.584</v>
      </c>
    </row>
    <row r="1958" spans="1:4" ht="15" x14ac:dyDescent="0.25">
      <c r="A1958" s="604" t="s">
        <v>989</v>
      </c>
      <c r="B1958" s="604" t="s">
        <v>1001</v>
      </c>
      <c r="C1958" s="605">
        <v>41925</v>
      </c>
      <c r="D1958" s="604">
        <v>4.9000000000000004</v>
      </c>
    </row>
    <row r="1959" spans="1:4" ht="15" x14ac:dyDescent="0.25">
      <c r="A1959" s="604" t="s">
        <v>990</v>
      </c>
      <c r="B1959" s="604" t="s">
        <v>1002</v>
      </c>
      <c r="C1959" s="605">
        <v>41925</v>
      </c>
      <c r="D1959" s="604">
        <v>24.4</v>
      </c>
    </row>
    <row r="1960" spans="1:4" ht="15" x14ac:dyDescent="0.25">
      <c r="A1960" s="604" t="s">
        <v>71</v>
      </c>
      <c r="B1960" s="604" t="s">
        <v>346</v>
      </c>
      <c r="C1960" s="605">
        <v>41925</v>
      </c>
      <c r="D1960" s="604">
        <v>0</v>
      </c>
    </row>
    <row r="1961" spans="1:4" ht="15" x14ac:dyDescent="0.25">
      <c r="A1961" s="604" t="s">
        <v>72</v>
      </c>
      <c r="B1961" s="604" t="s">
        <v>349</v>
      </c>
      <c r="C1961" s="605">
        <v>41925</v>
      </c>
      <c r="D1961" s="604">
        <v>0</v>
      </c>
    </row>
    <row r="1962" spans="1:4" ht="15" x14ac:dyDescent="0.25">
      <c r="A1962" s="604" t="s">
        <v>750</v>
      </c>
      <c r="B1962" s="604" t="s">
        <v>751</v>
      </c>
      <c r="C1962" s="605">
        <v>41925</v>
      </c>
      <c r="D1962" s="604">
        <v>0.63700000000000001</v>
      </c>
    </row>
    <row r="1963" spans="1:4" ht="15" x14ac:dyDescent="0.25">
      <c r="A1963" s="604" t="s">
        <v>753</v>
      </c>
      <c r="B1963" s="604" t="s">
        <v>754</v>
      </c>
      <c r="C1963" s="605">
        <v>41925</v>
      </c>
      <c r="D1963" s="604">
        <v>0</v>
      </c>
    </row>
    <row r="1964" spans="1:4" ht="15" x14ac:dyDescent="0.25">
      <c r="A1964" s="604" t="s">
        <v>755</v>
      </c>
      <c r="B1964" s="604" t="s">
        <v>756</v>
      </c>
      <c r="C1964" s="605">
        <v>41925</v>
      </c>
      <c r="D1964" s="604">
        <v>0.09</v>
      </c>
    </row>
    <row r="1965" spans="1:4" ht="15" x14ac:dyDescent="0.25">
      <c r="A1965" s="604" t="s">
        <v>757</v>
      </c>
      <c r="B1965" s="604" t="s">
        <v>758</v>
      </c>
      <c r="C1965" s="605">
        <v>41925</v>
      </c>
      <c r="D1965" s="604">
        <v>0</v>
      </c>
    </row>
    <row r="1966" spans="1:4" ht="15" x14ac:dyDescent="0.25">
      <c r="A1966" s="604" t="s">
        <v>759</v>
      </c>
      <c r="B1966" s="604" t="s">
        <v>760</v>
      </c>
      <c r="C1966" s="605">
        <v>41925</v>
      </c>
      <c r="D1966" s="604">
        <v>0.35399999999999998</v>
      </c>
    </row>
    <row r="1967" spans="1:4" ht="15" x14ac:dyDescent="0.25">
      <c r="A1967" s="604" t="s">
        <v>762</v>
      </c>
      <c r="B1967" s="604" t="s">
        <v>763</v>
      </c>
      <c r="C1967" s="605">
        <v>41925</v>
      </c>
      <c r="D1967" s="604">
        <v>0</v>
      </c>
    </row>
    <row r="1968" spans="1:4" ht="15" x14ac:dyDescent="0.25">
      <c r="A1968" s="604" t="s">
        <v>764</v>
      </c>
      <c r="B1968" s="604" t="s">
        <v>765</v>
      </c>
      <c r="C1968" s="605">
        <v>41925</v>
      </c>
      <c r="D1968" s="604">
        <v>0.114</v>
      </c>
    </row>
    <row r="1969" spans="1:4" ht="15" x14ac:dyDescent="0.25">
      <c r="A1969" s="604" t="s">
        <v>766</v>
      </c>
      <c r="B1969" s="604" t="s">
        <v>767</v>
      </c>
      <c r="C1969" s="605">
        <v>41925</v>
      </c>
      <c r="D1969" s="604">
        <v>0</v>
      </c>
    </row>
    <row r="1970" spans="1:4" ht="15" x14ac:dyDescent="0.25">
      <c r="A1970" s="604" t="s">
        <v>877</v>
      </c>
      <c r="B1970" s="604" t="s">
        <v>1003</v>
      </c>
      <c r="C1970" s="605">
        <v>41925</v>
      </c>
      <c r="D1970" s="604">
        <v>0</v>
      </c>
    </row>
    <row r="1971" spans="1:4" ht="15" x14ac:dyDescent="0.25">
      <c r="A1971" s="604" t="s">
        <v>878</v>
      </c>
      <c r="B1971" s="604" t="s">
        <v>1004</v>
      </c>
      <c r="C1971" s="605">
        <v>41925</v>
      </c>
      <c r="D1971" s="604">
        <v>1052.0306</v>
      </c>
    </row>
    <row r="1972" spans="1:4" ht="15" x14ac:dyDescent="0.25">
      <c r="A1972" s="604" t="s">
        <v>962</v>
      </c>
      <c r="B1972" s="604" t="s">
        <v>1005</v>
      </c>
      <c r="C1972" s="605">
        <v>41925</v>
      </c>
      <c r="D1972" s="604">
        <v>1.1299999999999999</v>
      </c>
    </row>
    <row r="1973" spans="1:4" ht="15" x14ac:dyDescent="0.25">
      <c r="A1973" s="604" t="s">
        <v>963</v>
      </c>
      <c r="B1973" s="604" t="s">
        <v>1006</v>
      </c>
      <c r="C1973" s="605">
        <v>41925</v>
      </c>
      <c r="D1973" s="604">
        <v>54.500999999999998</v>
      </c>
    </row>
    <row r="1974" spans="1:4" ht="15" x14ac:dyDescent="0.25">
      <c r="A1974" s="604" t="s">
        <v>82</v>
      </c>
      <c r="B1974" s="604" t="s">
        <v>350</v>
      </c>
      <c r="C1974" s="605">
        <v>41925</v>
      </c>
      <c r="D1974" s="604">
        <v>0</v>
      </c>
    </row>
    <row r="1975" spans="1:4" ht="15" x14ac:dyDescent="0.25">
      <c r="A1975" s="604" t="s">
        <v>81</v>
      </c>
      <c r="B1975" s="604" t="s">
        <v>352</v>
      </c>
      <c r="C1975" s="605">
        <v>41925</v>
      </c>
      <c r="D1975" s="604">
        <v>0</v>
      </c>
    </row>
    <row r="1976" spans="1:4" ht="15" x14ac:dyDescent="0.25">
      <c r="A1976" s="604" t="s">
        <v>1007</v>
      </c>
      <c r="B1976" s="604" t="s">
        <v>1001</v>
      </c>
      <c r="C1976" s="605">
        <v>41925</v>
      </c>
      <c r="D1976" s="604">
        <v>1E-3</v>
      </c>
    </row>
    <row r="1977" spans="1:4" ht="15" x14ac:dyDescent="0.25">
      <c r="A1977" s="604" t="s">
        <v>1008</v>
      </c>
      <c r="B1977" s="604" t="s">
        <v>1002</v>
      </c>
      <c r="C1977" s="605">
        <v>41925</v>
      </c>
      <c r="D1977" s="604">
        <v>74.92</v>
      </c>
    </row>
    <row r="1978" spans="1:4" ht="15" x14ac:dyDescent="0.25">
      <c r="A1978" s="604" t="s">
        <v>100</v>
      </c>
      <c r="B1978" s="604" t="s">
        <v>321</v>
      </c>
      <c r="C1978" s="605">
        <v>41925</v>
      </c>
      <c r="D1978" s="604">
        <v>0</v>
      </c>
    </row>
    <row r="1979" spans="1:4" ht="15" x14ac:dyDescent="0.25">
      <c r="A1979" s="604" t="s">
        <v>101</v>
      </c>
      <c r="B1979" s="604" t="s">
        <v>354</v>
      </c>
      <c r="C1979" s="605">
        <v>41925</v>
      </c>
      <c r="D1979" s="604">
        <v>0</v>
      </c>
    </row>
    <row r="1980" spans="1:4" ht="15" x14ac:dyDescent="0.25">
      <c r="A1980" s="604" t="s">
        <v>102</v>
      </c>
      <c r="B1980" s="604" t="s">
        <v>324</v>
      </c>
      <c r="C1980" s="605">
        <v>41925</v>
      </c>
      <c r="D1980" s="604">
        <v>1.2777000000000001</v>
      </c>
    </row>
    <row r="1981" spans="1:4" ht="15" x14ac:dyDescent="0.25">
      <c r="A1981" s="604" t="s">
        <v>103</v>
      </c>
      <c r="B1981" s="604" t="s">
        <v>325</v>
      </c>
      <c r="C1981" s="605">
        <v>41925</v>
      </c>
      <c r="D1981" s="604">
        <v>0</v>
      </c>
    </row>
    <row r="1982" spans="1:4" ht="15" x14ac:dyDescent="0.25">
      <c r="A1982" s="604" t="s">
        <v>104</v>
      </c>
      <c r="B1982" s="604" t="s">
        <v>326</v>
      </c>
      <c r="C1982" s="605">
        <v>41925</v>
      </c>
      <c r="D1982" s="604">
        <v>1.3913</v>
      </c>
    </row>
    <row r="1983" spans="1:4" ht="15" x14ac:dyDescent="0.25">
      <c r="A1983" s="604" t="s">
        <v>105</v>
      </c>
      <c r="B1983" s="604" t="s">
        <v>327</v>
      </c>
      <c r="C1983" s="605">
        <v>41925</v>
      </c>
      <c r="D1983" s="604">
        <v>0</v>
      </c>
    </row>
    <row r="1984" spans="1:4" ht="15" x14ac:dyDescent="0.25">
      <c r="A1984" s="604" t="s">
        <v>106</v>
      </c>
      <c r="B1984" s="604" t="s">
        <v>340</v>
      </c>
      <c r="C1984" s="605">
        <v>41925</v>
      </c>
      <c r="D1984" s="604">
        <v>0</v>
      </c>
    </row>
    <row r="1985" spans="1:4" ht="15" x14ac:dyDescent="0.25">
      <c r="A1985" s="604" t="s">
        <v>107</v>
      </c>
      <c r="B1985" s="604" t="s">
        <v>341</v>
      </c>
      <c r="C1985" s="605">
        <v>41925</v>
      </c>
      <c r="D1985" s="604">
        <v>0</v>
      </c>
    </row>
    <row r="1986" spans="1:4" ht="15" x14ac:dyDescent="0.25">
      <c r="A1986" s="604" t="s">
        <v>115</v>
      </c>
      <c r="B1986" s="604" t="s">
        <v>355</v>
      </c>
      <c r="C1986" s="605">
        <v>41925</v>
      </c>
      <c r="D1986" s="604">
        <v>1.6969000000000001</v>
      </c>
    </row>
    <row r="1987" spans="1:4" ht="15" x14ac:dyDescent="0.25">
      <c r="A1987" s="604" t="s">
        <v>116</v>
      </c>
      <c r="B1987" s="604" t="s">
        <v>356</v>
      </c>
      <c r="C1987" s="605">
        <v>41925</v>
      </c>
      <c r="D1987" s="604">
        <v>0</v>
      </c>
    </row>
    <row r="1988" spans="1:4" ht="15" x14ac:dyDescent="0.25">
      <c r="A1988" s="604" t="s">
        <v>117</v>
      </c>
      <c r="B1988" s="604" t="s">
        <v>357</v>
      </c>
      <c r="C1988" s="605">
        <v>41925</v>
      </c>
      <c r="D1988" s="604">
        <v>0</v>
      </c>
    </row>
    <row r="1989" spans="1:4" ht="15" x14ac:dyDescent="0.25">
      <c r="A1989" s="604" t="s">
        <v>118</v>
      </c>
      <c r="B1989" s="604" t="s">
        <v>358</v>
      </c>
      <c r="C1989" s="605">
        <v>41925</v>
      </c>
      <c r="D1989" s="604">
        <v>0</v>
      </c>
    </row>
    <row r="1990" spans="1:4" ht="15" x14ac:dyDescent="0.25">
      <c r="A1990" s="604" t="s">
        <v>735</v>
      </c>
      <c r="B1990" s="604" t="s">
        <v>736</v>
      </c>
      <c r="C1990" s="605">
        <v>41925</v>
      </c>
      <c r="D1990" s="604">
        <v>1.7649999999999999</v>
      </c>
    </row>
    <row r="1991" spans="1:4" ht="15" x14ac:dyDescent="0.25">
      <c r="A1991" s="604" t="s">
        <v>737</v>
      </c>
      <c r="B1991" s="604" t="s">
        <v>738</v>
      </c>
      <c r="C1991" s="605">
        <v>41925</v>
      </c>
      <c r="D1991" s="604">
        <v>0</v>
      </c>
    </row>
    <row r="1992" spans="1:4" ht="15" x14ac:dyDescent="0.25">
      <c r="A1992" s="604" t="s">
        <v>863</v>
      </c>
      <c r="B1992" s="604" t="s">
        <v>1009</v>
      </c>
      <c r="C1992" s="605">
        <v>41925</v>
      </c>
      <c r="D1992" s="604">
        <v>0</v>
      </c>
    </row>
    <row r="1993" spans="1:4" ht="15" x14ac:dyDescent="0.25">
      <c r="A1993" s="604" t="s">
        <v>864</v>
      </c>
      <c r="B1993" s="604" t="s">
        <v>1010</v>
      </c>
      <c r="C1993" s="605">
        <v>41925</v>
      </c>
      <c r="D1993" s="604">
        <v>0</v>
      </c>
    </row>
    <row r="1994" spans="1:4" ht="15" x14ac:dyDescent="0.25">
      <c r="A1994" s="604" t="s">
        <v>865</v>
      </c>
      <c r="B1994" s="604" t="s">
        <v>1011</v>
      </c>
      <c r="C1994" s="605">
        <v>41925</v>
      </c>
      <c r="D1994" s="604">
        <v>0</v>
      </c>
    </row>
    <row r="1995" spans="1:4" ht="15" x14ac:dyDescent="0.25">
      <c r="A1995" s="604" t="s">
        <v>866</v>
      </c>
      <c r="B1995" s="604" t="s">
        <v>1012</v>
      </c>
      <c r="C1995" s="605">
        <v>41925</v>
      </c>
      <c r="D1995" s="604">
        <v>0</v>
      </c>
    </row>
    <row r="1996" spans="1:4" ht="15" x14ac:dyDescent="0.25">
      <c r="A1996" s="604" t="s">
        <v>99</v>
      </c>
      <c r="B1996" s="604" t="s">
        <v>359</v>
      </c>
      <c r="C1996" s="605">
        <v>41925</v>
      </c>
      <c r="D1996" s="604">
        <v>2.0886999999999998</v>
      </c>
    </row>
    <row r="1997" spans="1:4" ht="15" x14ac:dyDescent="0.25">
      <c r="A1997" s="604" t="s">
        <v>958</v>
      </c>
      <c r="B1997" s="604" t="s">
        <v>1001</v>
      </c>
      <c r="C1997" s="605">
        <v>41925</v>
      </c>
      <c r="D1997" s="604">
        <v>2.93</v>
      </c>
    </row>
    <row r="1998" spans="1:4" ht="15" x14ac:dyDescent="0.25">
      <c r="A1998" s="604" t="s">
        <v>959</v>
      </c>
      <c r="B1998" s="604" t="s">
        <v>1002</v>
      </c>
      <c r="C1998" s="605">
        <v>41925</v>
      </c>
      <c r="D1998" s="604">
        <v>50.62</v>
      </c>
    </row>
    <row r="1999" spans="1:4" ht="15" x14ac:dyDescent="0.25">
      <c r="A1999" s="604" t="s">
        <v>144</v>
      </c>
      <c r="B1999" s="604" t="s">
        <v>361</v>
      </c>
      <c r="C1999" s="605">
        <v>41925</v>
      </c>
      <c r="D1999" s="604">
        <v>1.5283</v>
      </c>
    </row>
    <row r="2000" spans="1:4" ht="15" x14ac:dyDescent="0.25">
      <c r="A2000" s="604" t="s">
        <v>145</v>
      </c>
      <c r="B2000" s="604" t="s">
        <v>363</v>
      </c>
      <c r="C2000" s="605">
        <v>41925</v>
      </c>
      <c r="D2000" s="604">
        <v>5.9299999999999999E-2</v>
      </c>
    </row>
    <row r="2001" spans="1:4" ht="15" x14ac:dyDescent="0.25">
      <c r="A2001" s="604" t="s">
        <v>161</v>
      </c>
      <c r="B2001" s="604" t="s">
        <v>364</v>
      </c>
      <c r="C2001" s="605">
        <v>41925</v>
      </c>
      <c r="D2001" s="604">
        <v>0.76200000000000001</v>
      </c>
    </row>
    <row r="2002" spans="1:4" ht="15" x14ac:dyDescent="0.25">
      <c r="A2002" s="604" t="s">
        <v>162</v>
      </c>
      <c r="B2002" s="604" t="s">
        <v>365</v>
      </c>
      <c r="C2002" s="605">
        <v>41925</v>
      </c>
      <c r="D2002" s="604">
        <v>0.63700000000000001</v>
      </c>
    </row>
    <row r="2003" spans="1:4" ht="15" x14ac:dyDescent="0.25">
      <c r="A2003" s="604" t="s">
        <v>293</v>
      </c>
      <c r="B2003" s="604" t="s">
        <v>366</v>
      </c>
      <c r="C2003" s="605">
        <v>41925</v>
      </c>
      <c r="D2003" s="604">
        <v>1E-3</v>
      </c>
    </row>
    <row r="2004" spans="1:4" ht="15" x14ac:dyDescent="0.25">
      <c r="A2004" s="604" t="s">
        <v>294</v>
      </c>
      <c r="B2004" s="604" t="s">
        <v>368</v>
      </c>
      <c r="C2004" s="605">
        <v>41925</v>
      </c>
      <c r="D2004" s="604">
        <v>41.917999999999999</v>
      </c>
    </row>
    <row r="2005" spans="1:4" ht="15" x14ac:dyDescent="0.25">
      <c r="A2005" s="604" t="s">
        <v>167</v>
      </c>
      <c r="B2005" s="604" t="s">
        <v>369</v>
      </c>
      <c r="C2005" s="605">
        <v>41925</v>
      </c>
      <c r="D2005" s="604">
        <v>0.3644</v>
      </c>
    </row>
    <row r="2006" spans="1:4" ht="15" x14ac:dyDescent="0.25">
      <c r="A2006" s="604" t="s">
        <v>168</v>
      </c>
      <c r="B2006" s="604" t="s">
        <v>371</v>
      </c>
      <c r="C2006" s="605">
        <v>41925</v>
      </c>
      <c r="D2006" s="604">
        <v>134.33320000000001</v>
      </c>
    </row>
    <row r="2007" spans="1:4" ht="15" x14ac:dyDescent="0.25">
      <c r="A2007" s="604" t="s">
        <v>869</v>
      </c>
      <c r="B2007" s="604" t="s">
        <v>997</v>
      </c>
      <c r="C2007" s="605">
        <v>41925</v>
      </c>
      <c r="D2007" s="604">
        <v>13.45</v>
      </c>
    </row>
    <row r="2008" spans="1:4" ht="15" x14ac:dyDescent="0.25">
      <c r="A2008" s="604" t="s">
        <v>870</v>
      </c>
      <c r="B2008" s="604" t="s">
        <v>998</v>
      </c>
      <c r="C2008" s="605">
        <v>41925</v>
      </c>
      <c r="D2008" s="604">
        <v>0.308</v>
      </c>
    </row>
    <row r="2009" spans="1:4" ht="15" x14ac:dyDescent="0.25">
      <c r="A2009" s="604" t="s">
        <v>146</v>
      </c>
      <c r="B2009" s="604" t="s">
        <v>372</v>
      </c>
      <c r="C2009" s="605">
        <v>41925</v>
      </c>
      <c r="D2009" s="604">
        <v>0.71499999999999997</v>
      </c>
    </row>
    <row r="2010" spans="1:4" ht="15" x14ac:dyDescent="0.25">
      <c r="A2010" s="604" t="s">
        <v>147</v>
      </c>
      <c r="B2010" s="604" t="s">
        <v>374</v>
      </c>
      <c r="C2010" s="605">
        <v>41925</v>
      </c>
      <c r="D2010" s="604">
        <v>0</v>
      </c>
    </row>
    <row r="2011" spans="1:4" ht="15" x14ac:dyDescent="0.25">
      <c r="A2011" s="604" t="s">
        <v>127</v>
      </c>
      <c r="B2011" s="604" t="s">
        <v>375</v>
      </c>
      <c r="C2011" s="605">
        <v>41925</v>
      </c>
      <c r="D2011" s="604">
        <v>0.78839999999999999</v>
      </c>
    </row>
    <row r="2012" spans="1:4" ht="15" x14ac:dyDescent="0.25">
      <c r="A2012" s="604" t="s">
        <v>126</v>
      </c>
      <c r="B2012" s="604" t="s">
        <v>377</v>
      </c>
      <c r="C2012" s="605">
        <v>41925</v>
      </c>
      <c r="D2012" s="604">
        <v>11.102399999999999</v>
      </c>
    </row>
    <row r="2013" spans="1:4" ht="15" x14ac:dyDescent="0.25">
      <c r="A2013" s="604" t="s">
        <v>206</v>
      </c>
      <c r="B2013" s="604" t="s">
        <v>378</v>
      </c>
      <c r="C2013" s="605">
        <v>41925</v>
      </c>
      <c r="D2013" s="604">
        <v>0.78039999999999998</v>
      </c>
    </row>
    <row r="2014" spans="1:4" ht="15" x14ac:dyDescent="0.25">
      <c r="A2014" s="604" t="s">
        <v>207</v>
      </c>
      <c r="B2014" s="604" t="s">
        <v>379</v>
      </c>
      <c r="C2014" s="605">
        <v>41925</v>
      </c>
      <c r="D2014" s="604">
        <v>8.2591999999999999</v>
      </c>
    </row>
    <row r="2015" spans="1:4" ht="15" x14ac:dyDescent="0.25">
      <c r="A2015" s="604" t="s">
        <v>768</v>
      </c>
      <c r="B2015" s="604" t="s">
        <v>769</v>
      </c>
      <c r="C2015" s="605">
        <v>41925</v>
      </c>
      <c r="D2015" s="604">
        <v>8.9450000000000003</v>
      </c>
    </row>
    <row r="2016" spans="1:4" ht="15" x14ac:dyDescent="0.25">
      <c r="A2016" s="604" t="s">
        <v>771</v>
      </c>
      <c r="B2016" s="604" t="s">
        <v>772</v>
      </c>
      <c r="C2016" s="605">
        <v>41925</v>
      </c>
      <c r="D2016" s="604">
        <v>0.19800000000000001</v>
      </c>
    </row>
    <row r="2017" spans="1:4" ht="15" x14ac:dyDescent="0.25">
      <c r="A2017" s="604" t="s">
        <v>163</v>
      </c>
      <c r="B2017" s="604" t="s">
        <v>380</v>
      </c>
      <c r="C2017" s="605">
        <v>41925</v>
      </c>
      <c r="D2017" s="604">
        <v>0</v>
      </c>
    </row>
    <row r="2018" spans="1:4" ht="15" x14ac:dyDescent="0.25">
      <c r="A2018" s="604" t="s">
        <v>164</v>
      </c>
      <c r="B2018" s="604" t="s">
        <v>382</v>
      </c>
      <c r="C2018" s="605">
        <v>41925</v>
      </c>
      <c r="D2018" s="604">
        <v>181.36600000000001</v>
      </c>
    </row>
    <row r="2019" spans="1:4" ht="15" x14ac:dyDescent="0.25">
      <c r="A2019" s="604" t="s">
        <v>295</v>
      </c>
      <c r="B2019" s="604" t="s">
        <v>383</v>
      </c>
      <c r="C2019" s="605">
        <v>41925</v>
      </c>
      <c r="D2019" s="604">
        <v>0</v>
      </c>
    </row>
    <row r="2020" spans="1:4" ht="15" x14ac:dyDescent="0.25">
      <c r="A2020" s="604" t="s">
        <v>296</v>
      </c>
      <c r="B2020" s="604" t="s">
        <v>385</v>
      </c>
      <c r="C2020" s="605">
        <v>41925</v>
      </c>
      <c r="D2020" s="604">
        <v>240.75200000000001</v>
      </c>
    </row>
    <row r="2021" spans="1:4" ht="15" x14ac:dyDescent="0.25">
      <c r="A2021" s="604" t="s">
        <v>413</v>
      </c>
      <c r="B2021" s="604" t="s">
        <v>414</v>
      </c>
      <c r="C2021" s="605">
        <v>41925</v>
      </c>
      <c r="D2021" s="604">
        <v>1.355</v>
      </c>
    </row>
    <row r="2022" spans="1:4" ht="15" x14ac:dyDescent="0.25">
      <c r="A2022" s="604" t="s">
        <v>416</v>
      </c>
      <c r="B2022" s="604" t="s">
        <v>417</v>
      </c>
      <c r="C2022" s="605">
        <v>41925</v>
      </c>
      <c r="D2022" s="604">
        <v>45.280999999999999</v>
      </c>
    </row>
    <row r="2023" spans="1:4" ht="15" x14ac:dyDescent="0.25">
      <c r="A2023" s="604" t="s">
        <v>222</v>
      </c>
      <c r="B2023" s="604" t="s">
        <v>386</v>
      </c>
      <c r="C2023" s="605">
        <v>41925</v>
      </c>
      <c r="D2023" s="604">
        <v>0.371</v>
      </c>
    </row>
    <row r="2024" spans="1:4" ht="15" x14ac:dyDescent="0.25">
      <c r="A2024" s="604" t="s">
        <v>223</v>
      </c>
      <c r="B2024" s="604" t="s">
        <v>388</v>
      </c>
      <c r="C2024" s="605">
        <v>41925</v>
      </c>
      <c r="D2024" s="604">
        <v>0</v>
      </c>
    </row>
    <row r="2025" spans="1:4" ht="15" x14ac:dyDescent="0.25">
      <c r="A2025" s="604" t="s">
        <v>1013</v>
      </c>
      <c r="B2025" s="604" t="s">
        <v>997</v>
      </c>
      <c r="C2025" s="605">
        <v>41925</v>
      </c>
      <c r="D2025" s="604">
        <v>2.1549999999999998</v>
      </c>
    </row>
    <row r="2026" spans="1:4" ht="15" x14ac:dyDescent="0.25">
      <c r="A2026" s="604" t="s">
        <v>1014</v>
      </c>
      <c r="B2026" s="604" t="s">
        <v>998</v>
      </c>
      <c r="C2026" s="605">
        <v>41925</v>
      </c>
      <c r="D2026" s="604">
        <v>10.019</v>
      </c>
    </row>
    <row r="2027" spans="1:4" ht="15" x14ac:dyDescent="0.25">
      <c r="A2027" s="604" t="s">
        <v>1015</v>
      </c>
      <c r="B2027" s="604" t="s">
        <v>997</v>
      </c>
      <c r="C2027" s="605">
        <v>41925</v>
      </c>
      <c r="D2027" s="604">
        <v>0.75600000000000001</v>
      </c>
    </row>
    <row r="2028" spans="1:4" ht="15" x14ac:dyDescent="0.25">
      <c r="A2028" s="604" t="s">
        <v>1016</v>
      </c>
      <c r="B2028" s="604" t="s">
        <v>998</v>
      </c>
      <c r="C2028" s="605">
        <v>41925</v>
      </c>
      <c r="D2028" s="604">
        <v>6.0119999999999996</v>
      </c>
    </row>
    <row r="2029" spans="1:4" ht="15" x14ac:dyDescent="0.25">
      <c r="A2029" s="604" t="s">
        <v>176</v>
      </c>
      <c r="B2029" s="604" t="s">
        <v>389</v>
      </c>
      <c r="C2029" s="605">
        <v>41925</v>
      </c>
      <c r="D2029" s="604">
        <v>0.10199999999999999</v>
      </c>
    </row>
    <row r="2030" spans="1:4" ht="15" x14ac:dyDescent="0.25">
      <c r="A2030" s="604" t="s">
        <v>177</v>
      </c>
      <c r="B2030" s="604" t="s">
        <v>391</v>
      </c>
      <c r="C2030" s="605">
        <v>41925</v>
      </c>
      <c r="D2030" s="604">
        <v>43.1</v>
      </c>
    </row>
    <row r="2031" spans="1:4" ht="15" x14ac:dyDescent="0.25">
      <c r="A2031" s="604" t="s">
        <v>710</v>
      </c>
      <c r="B2031" s="604" t="s">
        <v>711</v>
      </c>
      <c r="C2031" s="605">
        <v>41925</v>
      </c>
      <c r="D2031" s="604">
        <v>0</v>
      </c>
    </row>
    <row r="2032" spans="1:4" ht="15" x14ac:dyDescent="0.25">
      <c r="A2032" s="604" t="s">
        <v>713</v>
      </c>
      <c r="B2032" s="604" t="s">
        <v>714</v>
      </c>
      <c r="C2032" s="605">
        <v>41925</v>
      </c>
      <c r="D2032" s="604">
        <v>86.840999999999994</v>
      </c>
    </row>
    <row r="2033" spans="1:4" ht="15" x14ac:dyDescent="0.25">
      <c r="A2033" s="604" t="s">
        <v>152</v>
      </c>
      <c r="B2033" s="604" t="s">
        <v>374</v>
      </c>
      <c r="C2033" s="605">
        <v>41925</v>
      </c>
      <c r="D2033" s="604">
        <v>0</v>
      </c>
    </row>
    <row r="2034" spans="1:4" ht="15" x14ac:dyDescent="0.25">
      <c r="A2034" s="604" t="s">
        <v>991</v>
      </c>
      <c r="B2034" s="604" t="s">
        <v>997</v>
      </c>
      <c r="C2034" s="605">
        <v>41925</v>
      </c>
      <c r="D2034" s="604">
        <v>0</v>
      </c>
    </row>
    <row r="2035" spans="1:4" ht="15" x14ac:dyDescent="0.25">
      <c r="A2035" s="604" t="s">
        <v>992</v>
      </c>
      <c r="B2035" s="604" t="s">
        <v>998</v>
      </c>
      <c r="C2035" s="605">
        <v>41925</v>
      </c>
      <c r="D2035" s="604">
        <v>0</v>
      </c>
    </row>
    <row r="2036" spans="1:4" ht="15" x14ac:dyDescent="0.25">
      <c r="A2036" s="604" t="s">
        <v>149</v>
      </c>
      <c r="B2036" s="604" t="s">
        <v>393</v>
      </c>
      <c r="C2036" s="605">
        <v>41925</v>
      </c>
      <c r="D2036" s="604">
        <v>6.4740000000000002</v>
      </c>
    </row>
    <row r="2037" spans="1:4" ht="15" x14ac:dyDescent="0.25">
      <c r="A2037" s="604" t="s">
        <v>150</v>
      </c>
      <c r="B2037" s="604" t="s">
        <v>395</v>
      </c>
      <c r="C2037" s="605">
        <v>41925</v>
      </c>
      <c r="D2037" s="604">
        <v>0</v>
      </c>
    </row>
    <row r="2038" spans="1:4" ht="15" x14ac:dyDescent="0.25">
      <c r="A2038" s="604" t="s">
        <v>974</v>
      </c>
      <c r="B2038" s="604" t="s">
        <v>1001</v>
      </c>
      <c r="C2038" s="605">
        <v>41925</v>
      </c>
      <c r="D2038" s="604">
        <v>5.5E-2</v>
      </c>
    </row>
    <row r="2039" spans="1:4" ht="15" x14ac:dyDescent="0.25">
      <c r="A2039" s="604" t="s">
        <v>975</v>
      </c>
      <c r="B2039" s="604" t="s">
        <v>1002</v>
      </c>
      <c r="C2039" s="605">
        <v>41925</v>
      </c>
      <c r="D2039" s="604">
        <v>4.6959999999999997</v>
      </c>
    </row>
    <row r="2040" spans="1:4" ht="15" x14ac:dyDescent="0.25">
      <c r="A2040" s="604" t="s">
        <v>151</v>
      </c>
      <c r="B2040" s="604" t="s">
        <v>374</v>
      </c>
      <c r="C2040" s="605">
        <v>41925</v>
      </c>
      <c r="D2040" s="604">
        <v>3.1680000000000001</v>
      </c>
    </row>
    <row r="2041" spans="1:4" ht="15" x14ac:dyDescent="0.25">
      <c r="A2041" s="604" t="s">
        <v>96</v>
      </c>
      <c r="B2041" s="604" t="s">
        <v>314</v>
      </c>
      <c r="C2041" s="605">
        <v>41925</v>
      </c>
      <c r="D2041" s="604">
        <v>0</v>
      </c>
    </row>
    <row r="2042" spans="1:4" ht="15" x14ac:dyDescent="0.25">
      <c r="A2042" s="604" t="s">
        <v>95</v>
      </c>
      <c r="B2042" s="604" t="s">
        <v>316</v>
      </c>
      <c r="C2042" s="605">
        <v>41925</v>
      </c>
      <c r="D2042" s="604">
        <v>4.8780000000000001</v>
      </c>
    </row>
    <row r="2043" spans="1:4" ht="15" x14ac:dyDescent="0.25">
      <c r="A2043" s="604" t="s">
        <v>97</v>
      </c>
      <c r="B2043" s="604" t="s">
        <v>398</v>
      </c>
      <c r="C2043" s="605">
        <v>41925</v>
      </c>
      <c r="D2043" s="604">
        <v>0</v>
      </c>
    </row>
    <row r="2044" spans="1:4" ht="15" x14ac:dyDescent="0.25">
      <c r="A2044" s="604" t="s">
        <v>98</v>
      </c>
      <c r="B2044" s="604" t="s">
        <v>399</v>
      </c>
      <c r="C2044" s="605">
        <v>41925</v>
      </c>
      <c r="D2044" s="604">
        <v>0</v>
      </c>
    </row>
    <row r="2045" spans="1:4" ht="15" x14ac:dyDescent="0.25">
      <c r="A2045" s="604" t="s">
        <v>93</v>
      </c>
      <c r="B2045" s="604" t="s">
        <v>435</v>
      </c>
      <c r="C2045" s="605">
        <v>41926</v>
      </c>
      <c r="D2045" s="604">
        <v>0</v>
      </c>
    </row>
    <row r="2046" spans="1:4" ht="15" x14ac:dyDescent="0.25">
      <c r="A2046" s="604" t="s">
        <v>94</v>
      </c>
      <c r="B2046" s="604" t="s">
        <v>436</v>
      </c>
      <c r="C2046" s="605">
        <v>41926</v>
      </c>
      <c r="D2046" s="604">
        <v>1538.0244</v>
      </c>
    </row>
    <row r="2047" spans="1:4" ht="15" x14ac:dyDescent="0.25">
      <c r="A2047" s="604" t="s">
        <v>113</v>
      </c>
      <c r="B2047" s="604" t="s">
        <v>437</v>
      </c>
      <c r="C2047" s="605">
        <v>41926</v>
      </c>
      <c r="D2047" s="604">
        <v>0</v>
      </c>
    </row>
    <row r="2048" spans="1:4" ht="15" x14ac:dyDescent="0.25">
      <c r="A2048" s="604" t="s">
        <v>114</v>
      </c>
      <c r="B2048" s="604" t="s">
        <v>438</v>
      </c>
      <c r="C2048" s="605">
        <v>41926</v>
      </c>
      <c r="D2048" s="604">
        <v>1571.9937</v>
      </c>
    </row>
    <row r="2049" spans="1:4" ht="15" x14ac:dyDescent="0.25">
      <c r="A2049" s="604" t="s">
        <v>123</v>
      </c>
      <c r="B2049" s="604" t="s">
        <v>439</v>
      </c>
      <c r="C2049" s="605">
        <v>41926</v>
      </c>
      <c r="D2049" s="604">
        <v>0</v>
      </c>
    </row>
    <row r="2050" spans="1:4" ht="15" x14ac:dyDescent="0.25">
      <c r="A2050" s="604" t="s">
        <v>124</v>
      </c>
      <c r="B2050" s="604" t="s">
        <v>440</v>
      </c>
      <c r="C2050" s="605">
        <v>41926</v>
      </c>
      <c r="D2050" s="604">
        <v>12523.822200000001</v>
      </c>
    </row>
    <row r="2051" spans="1:4" ht="15" x14ac:dyDescent="0.25">
      <c r="A2051" s="604" t="s">
        <v>91</v>
      </c>
      <c r="B2051" s="604" t="s">
        <v>441</v>
      </c>
      <c r="C2051" s="605">
        <v>41926</v>
      </c>
      <c r="D2051" s="604">
        <v>0</v>
      </c>
    </row>
    <row r="2052" spans="1:4" ht="15" x14ac:dyDescent="0.25">
      <c r="A2052" s="604" t="s">
        <v>92</v>
      </c>
      <c r="B2052" s="604" t="s">
        <v>442</v>
      </c>
      <c r="C2052" s="605">
        <v>41926</v>
      </c>
      <c r="D2052" s="604">
        <v>16035.5</v>
      </c>
    </row>
    <row r="2053" spans="1:4" ht="15" x14ac:dyDescent="0.25">
      <c r="A2053" s="604" t="s">
        <v>121</v>
      </c>
      <c r="B2053" s="604" t="s">
        <v>443</v>
      </c>
      <c r="C2053" s="605">
        <v>41926</v>
      </c>
      <c r="D2053" s="604">
        <v>12299.108700000001</v>
      </c>
    </row>
    <row r="2054" spans="1:4" ht="15" x14ac:dyDescent="0.25">
      <c r="A2054" s="604" t="s">
        <v>122</v>
      </c>
      <c r="B2054" s="604" t="s">
        <v>444</v>
      </c>
      <c r="C2054" s="605">
        <v>41926</v>
      </c>
      <c r="D2054" s="604">
        <v>0</v>
      </c>
    </row>
    <row r="2055" spans="1:4" ht="15" x14ac:dyDescent="0.25">
      <c r="A2055" s="604" t="s">
        <v>51</v>
      </c>
      <c r="B2055" s="604" t="s">
        <v>302</v>
      </c>
      <c r="C2055" s="605">
        <v>41926</v>
      </c>
      <c r="D2055" s="604">
        <v>0</v>
      </c>
    </row>
    <row r="2056" spans="1:4" ht="15" x14ac:dyDescent="0.25">
      <c r="A2056" s="604" t="s">
        <v>52</v>
      </c>
      <c r="B2056" s="604" t="s">
        <v>304</v>
      </c>
      <c r="C2056" s="605">
        <v>41926</v>
      </c>
      <c r="D2056" s="604">
        <v>2615.9067</v>
      </c>
    </row>
    <row r="2057" spans="1:4" ht="15" x14ac:dyDescent="0.25">
      <c r="A2057" s="604" t="s">
        <v>53</v>
      </c>
      <c r="B2057" s="604" t="s">
        <v>305</v>
      </c>
      <c r="C2057" s="605">
        <v>41926</v>
      </c>
      <c r="D2057" s="604">
        <v>0</v>
      </c>
    </row>
    <row r="2058" spans="1:4" ht="15" x14ac:dyDescent="0.25">
      <c r="A2058" s="604" t="s">
        <v>54</v>
      </c>
      <c r="B2058" s="604" t="s">
        <v>306</v>
      </c>
      <c r="C2058" s="605">
        <v>41926</v>
      </c>
      <c r="D2058" s="604">
        <v>2625.1307999999999</v>
      </c>
    </row>
    <row r="2059" spans="1:4" ht="15" x14ac:dyDescent="0.25">
      <c r="A2059" s="604" t="s">
        <v>55</v>
      </c>
      <c r="B2059" s="604" t="s">
        <v>307</v>
      </c>
      <c r="C2059" s="605">
        <v>41926</v>
      </c>
      <c r="D2059" s="604">
        <v>0</v>
      </c>
    </row>
    <row r="2060" spans="1:4" ht="15" x14ac:dyDescent="0.25">
      <c r="A2060" s="604" t="s">
        <v>56</v>
      </c>
      <c r="B2060" s="604" t="s">
        <v>308</v>
      </c>
      <c r="C2060" s="605">
        <v>41926</v>
      </c>
      <c r="D2060" s="604">
        <v>2638.35</v>
      </c>
    </row>
    <row r="2061" spans="1:4" ht="15" x14ac:dyDescent="0.25">
      <c r="A2061" s="604" t="s">
        <v>89</v>
      </c>
      <c r="B2061" s="604" t="s">
        <v>309</v>
      </c>
      <c r="C2061" s="605">
        <v>41926</v>
      </c>
      <c r="D2061" s="604">
        <v>0</v>
      </c>
    </row>
    <row r="2062" spans="1:4" ht="15" x14ac:dyDescent="0.25">
      <c r="A2062" s="604" t="s">
        <v>90</v>
      </c>
      <c r="B2062" s="604" t="s">
        <v>311</v>
      </c>
      <c r="C2062" s="605">
        <v>41926</v>
      </c>
      <c r="D2062" s="604">
        <v>1749.7889</v>
      </c>
    </row>
    <row r="2063" spans="1:4" ht="15" x14ac:dyDescent="0.25">
      <c r="A2063" s="604" t="s">
        <v>87</v>
      </c>
      <c r="B2063" s="604" t="s">
        <v>298</v>
      </c>
      <c r="C2063" s="605">
        <v>41926</v>
      </c>
      <c r="D2063" s="604">
        <v>0</v>
      </c>
    </row>
    <row r="2064" spans="1:4" ht="15" x14ac:dyDescent="0.25">
      <c r="A2064" s="604" t="s">
        <v>88</v>
      </c>
      <c r="B2064" s="604" t="s">
        <v>301</v>
      </c>
      <c r="C2064" s="605">
        <v>41926</v>
      </c>
      <c r="D2064" s="604">
        <v>1716.6071999999999</v>
      </c>
    </row>
    <row r="2065" spans="1:4" ht="15" x14ac:dyDescent="0.25">
      <c r="A2065" s="604" t="s">
        <v>85</v>
      </c>
      <c r="B2065" s="604" t="s">
        <v>312</v>
      </c>
      <c r="C2065" s="605">
        <v>41926</v>
      </c>
      <c r="D2065" s="604">
        <v>10696.625</v>
      </c>
    </row>
    <row r="2066" spans="1:4" ht="15" x14ac:dyDescent="0.25">
      <c r="A2066" s="604" t="s">
        <v>86</v>
      </c>
      <c r="B2066" s="604" t="s">
        <v>313</v>
      </c>
      <c r="C2066" s="605">
        <v>41926</v>
      </c>
      <c r="D2066" s="604">
        <v>0</v>
      </c>
    </row>
    <row r="2067" spans="1:4" ht="15" x14ac:dyDescent="0.25">
      <c r="A2067" s="604" t="s">
        <v>83</v>
      </c>
      <c r="B2067" s="604" t="s">
        <v>312</v>
      </c>
      <c r="C2067" s="605">
        <v>41926</v>
      </c>
      <c r="D2067" s="604">
        <v>0</v>
      </c>
    </row>
    <row r="2068" spans="1:4" ht="15" x14ac:dyDescent="0.25">
      <c r="A2068" s="604" t="s">
        <v>84</v>
      </c>
      <c r="B2068" s="604" t="s">
        <v>313</v>
      </c>
      <c r="C2068" s="605">
        <v>41926</v>
      </c>
      <c r="D2068" s="604">
        <v>12786.375</v>
      </c>
    </row>
    <row r="2069" spans="1:4" ht="15" x14ac:dyDescent="0.25">
      <c r="A2069" s="604" t="s">
        <v>73</v>
      </c>
      <c r="B2069" s="604" t="s">
        <v>314</v>
      </c>
      <c r="C2069" s="605">
        <v>41926</v>
      </c>
      <c r="D2069" s="604">
        <v>0</v>
      </c>
    </row>
    <row r="2070" spans="1:4" ht="15" x14ac:dyDescent="0.25">
      <c r="A2070" s="604" t="s">
        <v>74</v>
      </c>
      <c r="B2070" s="604" t="s">
        <v>316</v>
      </c>
      <c r="C2070" s="605">
        <v>41926</v>
      </c>
      <c r="D2070" s="604">
        <v>769.81500000000005</v>
      </c>
    </row>
    <row r="2071" spans="1:4" ht="15" x14ac:dyDescent="0.25">
      <c r="A2071" s="604" t="s">
        <v>75</v>
      </c>
      <c r="B2071" s="604" t="s">
        <v>317</v>
      </c>
      <c r="C2071" s="605">
        <v>41926</v>
      </c>
      <c r="D2071" s="604">
        <v>0</v>
      </c>
    </row>
    <row r="2072" spans="1:4" ht="15" x14ac:dyDescent="0.25">
      <c r="A2072" s="604" t="s">
        <v>76</v>
      </c>
      <c r="B2072" s="604" t="s">
        <v>318</v>
      </c>
      <c r="C2072" s="605">
        <v>41926</v>
      </c>
      <c r="D2072" s="604">
        <v>4648.625</v>
      </c>
    </row>
    <row r="2073" spans="1:4" ht="15" x14ac:dyDescent="0.25">
      <c r="A2073" s="604" t="s">
        <v>77</v>
      </c>
      <c r="B2073" s="604" t="s">
        <v>317</v>
      </c>
      <c r="C2073" s="605">
        <v>41926</v>
      </c>
      <c r="D2073" s="604">
        <v>0</v>
      </c>
    </row>
    <row r="2074" spans="1:4" ht="15" x14ac:dyDescent="0.25">
      <c r="A2074" s="604" t="s">
        <v>78</v>
      </c>
      <c r="B2074" s="604" t="s">
        <v>318</v>
      </c>
      <c r="C2074" s="605">
        <v>41926</v>
      </c>
      <c r="D2074" s="604">
        <v>4443.4375</v>
      </c>
    </row>
    <row r="2075" spans="1:4" ht="15" x14ac:dyDescent="0.25">
      <c r="A2075" s="604" t="s">
        <v>79</v>
      </c>
      <c r="B2075" s="604" t="s">
        <v>314</v>
      </c>
      <c r="C2075" s="605">
        <v>41926</v>
      </c>
      <c r="D2075" s="604">
        <v>0</v>
      </c>
    </row>
    <row r="2076" spans="1:4" ht="15" x14ac:dyDescent="0.25">
      <c r="A2076" s="604" t="s">
        <v>80</v>
      </c>
      <c r="B2076" s="604" t="s">
        <v>316</v>
      </c>
      <c r="C2076" s="605">
        <v>41926</v>
      </c>
      <c r="D2076" s="604">
        <v>1260.9449999999999</v>
      </c>
    </row>
    <row r="2077" spans="1:4" ht="15" x14ac:dyDescent="0.25">
      <c r="A2077" s="604" t="s">
        <v>867</v>
      </c>
      <c r="B2077" s="604" t="s">
        <v>997</v>
      </c>
      <c r="C2077" s="605">
        <v>41926</v>
      </c>
      <c r="D2077" s="604">
        <v>5.1999999999999998E-2</v>
      </c>
    </row>
    <row r="2078" spans="1:4" ht="15" x14ac:dyDescent="0.25">
      <c r="A2078" s="604" t="s">
        <v>868</v>
      </c>
      <c r="B2078" s="604" t="s">
        <v>998</v>
      </c>
      <c r="C2078" s="605">
        <v>41926</v>
      </c>
      <c r="D2078" s="604">
        <v>2.96</v>
      </c>
    </row>
    <row r="2079" spans="1:4" ht="15" x14ac:dyDescent="0.25">
      <c r="A2079" s="604" t="s">
        <v>109</v>
      </c>
      <c r="B2079" s="604" t="s">
        <v>445</v>
      </c>
      <c r="C2079" s="605">
        <v>41926</v>
      </c>
      <c r="D2079" s="604">
        <v>247.15799999999999</v>
      </c>
    </row>
    <row r="2080" spans="1:4" ht="15" x14ac:dyDescent="0.25">
      <c r="A2080" s="604" t="s">
        <v>110</v>
      </c>
      <c r="B2080" s="604" t="s">
        <v>446</v>
      </c>
      <c r="C2080" s="605">
        <v>41926</v>
      </c>
      <c r="D2080" s="604">
        <v>0</v>
      </c>
    </row>
    <row r="2081" spans="1:4" ht="15" x14ac:dyDescent="0.25">
      <c r="A2081" s="604" t="s">
        <v>65</v>
      </c>
      <c r="B2081" s="604" t="s">
        <v>321</v>
      </c>
      <c r="C2081" s="605">
        <v>41926</v>
      </c>
      <c r="D2081" s="604">
        <v>0</v>
      </c>
    </row>
    <row r="2082" spans="1:4" ht="15" x14ac:dyDescent="0.25">
      <c r="A2082" s="604" t="s">
        <v>66</v>
      </c>
      <c r="B2082" s="604" t="s">
        <v>323</v>
      </c>
      <c r="C2082" s="605">
        <v>41926</v>
      </c>
      <c r="D2082" s="604">
        <v>589.94529999999997</v>
      </c>
    </row>
    <row r="2083" spans="1:4" ht="15" x14ac:dyDescent="0.25">
      <c r="A2083" s="604" t="s">
        <v>67</v>
      </c>
      <c r="B2083" s="604" t="s">
        <v>324</v>
      </c>
      <c r="C2083" s="605">
        <v>41926</v>
      </c>
      <c r="D2083" s="604">
        <v>0</v>
      </c>
    </row>
    <row r="2084" spans="1:4" ht="15" x14ac:dyDescent="0.25">
      <c r="A2084" s="604" t="s">
        <v>68</v>
      </c>
      <c r="B2084" s="604" t="s">
        <v>325</v>
      </c>
      <c r="C2084" s="605">
        <v>41926</v>
      </c>
      <c r="D2084" s="604">
        <v>797.20460000000003</v>
      </c>
    </row>
    <row r="2085" spans="1:4" ht="15" x14ac:dyDescent="0.25">
      <c r="A2085" s="604" t="s">
        <v>69</v>
      </c>
      <c r="B2085" s="604" t="s">
        <v>326</v>
      </c>
      <c r="C2085" s="605">
        <v>41926</v>
      </c>
      <c r="D2085" s="604">
        <v>0</v>
      </c>
    </row>
    <row r="2086" spans="1:4" ht="15" x14ac:dyDescent="0.25">
      <c r="A2086" s="604" t="s">
        <v>70</v>
      </c>
      <c r="B2086" s="604" t="s">
        <v>327</v>
      </c>
      <c r="C2086" s="605">
        <v>41926</v>
      </c>
      <c r="D2086" s="604">
        <v>789.41869999999994</v>
      </c>
    </row>
    <row r="2087" spans="1:4" ht="15" x14ac:dyDescent="0.25">
      <c r="A2087" s="604" t="s">
        <v>43</v>
      </c>
      <c r="B2087" s="604" t="s">
        <v>328</v>
      </c>
      <c r="C2087" s="605">
        <v>41926</v>
      </c>
      <c r="D2087" s="604">
        <v>0</v>
      </c>
    </row>
    <row r="2088" spans="1:4" ht="15" x14ac:dyDescent="0.25">
      <c r="A2088" s="604" t="s">
        <v>44</v>
      </c>
      <c r="B2088" s="604" t="s">
        <v>330</v>
      </c>
      <c r="C2088" s="605">
        <v>41926</v>
      </c>
      <c r="D2088" s="604">
        <v>0</v>
      </c>
    </row>
    <row r="2089" spans="1:4" ht="15" x14ac:dyDescent="0.25">
      <c r="A2089" s="604" t="s">
        <v>45</v>
      </c>
      <c r="B2089" s="604" t="s">
        <v>331</v>
      </c>
      <c r="C2089" s="605">
        <v>41926</v>
      </c>
      <c r="D2089" s="604">
        <v>0</v>
      </c>
    </row>
    <row r="2090" spans="1:4" ht="15" x14ac:dyDescent="0.25">
      <c r="A2090" s="604" t="s">
        <v>46</v>
      </c>
      <c r="B2090" s="604" t="s">
        <v>332</v>
      </c>
      <c r="C2090" s="605">
        <v>41926</v>
      </c>
      <c r="D2090" s="604">
        <v>0</v>
      </c>
    </row>
    <row r="2091" spans="1:4" ht="15" x14ac:dyDescent="0.25">
      <c r="A2091" s="604" t="s">
        <v>173</v>
      </c>
      <c r="B2091" s="604" t="s">
        <v>333</v>
      </c>
      <c r="C2091" s="605">
        <v>41926</v>
      </c>
      <c r="D2091" s="604">
        <v>0.74250000000000005</v>
      </c>
    </row>
    <row r="2092" spans="1:4" ht="15" x14ac:dyDescent="0.25">
      <c r="A2092" s="604" t="s">
        <v>174</v>
      </c>
      <c r="B2092" s="604" t="s">
        <v>334</v>
      </c>
      <c r="C2092" s="605">
        <v>41926</v>
      </c>
      <c r="D2092" s="604">
        <v>0</v>
      </c>
    </row>
    <row r="2093" spans="1:4" ht="15" x14ac:dyDescent="0.25">
      <c r="A2093" s="604" t="s">
        <v>39</v>
      </c>
      <c r="B2093" s="604" t="s">
        <v>335</v>
      </c>
      <c r="C2093" s="605">
        <v>41926</v>
      </c>
      <c r="D2093" s="604">
        <v>0</v>
      </c>
    </row>
    <row r="2094" spans="1:4" ht="15" x14ac:dyDescent="0.25">
      <c r="A2094" s="604" t="s">
        <v>40</v>
      </c>
      <c r="B2094" s="604" t="s">
        <v>336</v>
      </c>
      <c r="C2094" s="605">
        <v>41926</v>
      </c>
      <c r="D2094" s="604">
        <v>0</v>
      </c>
    </row>
    <row r="2095" spans="1:4" ht="15" x14ac:dyDescent="0.25">
      <c r="A2095" s="604" t="s">
        <v>41</v>
      </c>
      <c r="B2095" s="604" t="s">
        <v>337</v>
      </c>
      <c r="C2095" s="605">
        <v>41926</v>
      </c>
      <c r="D2095" s="604">
        <v>3.7755000000000001</v>
      </c>
    </row>
    <row r="2096" spans="1:4" ht="15" x14ac:dyDescent="0.25">
      <c r="A2096" s="604" t="s">
        <v>42</v>
      </c>
      <c r="B2096" s="604" t="s">
        <v>338</v>
      </c>
      <c r="C2096" s="605">
        <v>41926</v>
      </c>
      <c r="D2096" s="604">
        <v>0</v>
      </c>
    </row>
    <row r="2097" spans="1:4" ht="15" x14ac:dyDescent="0.25">
      <c r="A2097" s="604" t="s">
        <v>57</v>
      </c>
      <c r="B2097" s="604" t="s">
        <v>321</v>
      </c>
      <c r="C2097" s="605">
        <v>41926</v>
      </c>
      <c r="D2097" s="604">
        <v>0</v>
      </c>
    </row>
    <row r="2098" spans="1:4" ht="15" x14ac:dyDescent="0.25">
      <c r="A2098" s="604" t="s">
        <v>58</v>
      </c>
      <c r="B2098" s="604" t="s">
        <v>323</v>
      </c>
      <c r="C2098" s="605">
        <v>41926</v>
      </c>
      <c r="D2098" s="604">
        <v>839.16</v>
      </c>
    </row>
    <row r="2099" spans="1:4" ht="15" x14ac:dyDescent="0.25">
      <c r="A2099" s="604" t="s">
        <v>59</v>
      </c>
      <c r="B2099" s="604" t="s">
        <v>324</v>
      </c>
      <c r="C2099" s="605">
        <v>41926</v>
      </c>
      <c r="D2099" s="604">
        <v>0</v>
      </c>
    </row>
    <row r="2100" spans="1:4" ht="15" x14ac:dyDescent="0.25">
      <c r="A2100" s="604" t="s">
        <v>60</v>
      </c>
      <c r="B2100" s="604" t="s">
        <v>325</v>
      </c>
      <c r="C2100" s="605">
        <v>41926</v>
      </c>
      <c r="D2100" s="604">
        <v>829.73760000000004</v>
      </c>
    </row>
    <row r="2101" spans="1:4" ht="15" x14ac:dyDescent="0.25">
      <c r="A2101" s="604" t="s">
        <v>61</v>
      </c>
      <c r="B2101" s="604" t="s">
        <v>326</v>
      </c>
      <c r="C2101" s="605">
        <v>41926</v>
      </c>
      <c r="D2101" s="604">
        <v>0</v>
      </c>
    </row>
    <row r="2102" spans="1:4" ht="15" x14ac:dyDescent="0.25">
      <c r="A2102" s="604" t="s">
        <v>62</v>
      </c>
      <c r="B2102" s="604" t="s">
        <v>327</v>
      </c>
      <c r="C2102" s="605">
        <v>41926</v>
      </c>
      <c r="D2102" s="604">
        <v>0</v>
      </c>
    </row>
    <row r="2103" spans="1:4" ht="15" x14ac:dyDescent="0.25">
      <c r="A2103" s="604" t="s">
        <v>63</v>
      </c>
      <c r="B2103" s="604" t="s">
        <v>340</v>
      </c>
      <c r="C2103" s="605">
        <v>41926</v>
      </c>
      <c r="D2103" s="604">
        <v>0</v>
      </c>
    </row>
    <row r="2104" spans="1:4" ht="15" x14ac:dyDescent="0.25">
      <c r="A2104" s="604" t="s">
        <v>64</v>
      </c>
      <c r="B2104" s="604" t="s">
        <v>341</v>
      </c>
      <c r="C2104" s="605">
        <v>41926</v>
      </c>
      <c r="D2104" s="604">
        <v>827.52239999999995</v>
      </c>
    </row>
    <row r="2105" spans="1:4" ht="15" x14ac:dyDescent="0.25">
      <c r="A2105" s="604" t="s">
        <v>47</v>
      </c>
      <c r="B2105" s="604" t="s">
        <v>342</v>
      </c>
      <c r="C2105" s="605">
        <v>41926</v>
      </c>
      <c r="D2105" s="604">
        <v>0</v>
      </c>
    </row>
    <row r="2106" spans="1:4" ht="15" x14ac:dyDescent="0.25">
      <c r="A2106" s="604" t="s">
        <v>48</v>
      </c>
      <c r="B2106" s="604" t="s">
        <v>343</v>
      </c>
      <c r="C2106" s="605">
        <v>41926</v>
      </c>
      <c r="D2106" s="604">
        <v>0</v>
      </c>
    </row>
    <row r="2107" spans="1:4" ht="15" x14ac:dyDescent="0.25">
      <c r="A2107" s="604" t="s">
        <v>49</v>
      </c>
      <c r="B2107" s="604" t="s">
        <v>344</v>
      </c>
      <c r="C2107" s="605">
        <v>41926</v>
      </c>
      <c r="D2107" s="604">
        <v>4.4550000000000001</v>
      </c>
    </row>
    <row r="2108" spans="1:4" ht="15" x14ac:dyDescent="0.25">
      <c r="A2108" s="604" t="s">
        <v>50</v>
      </c>
      <c r="B2108" s="604" t="s">
        <v>345</v>
      </c>
      <c r="C2108" s="605">
        <v>41926</v>
      </c>
      <c r="D2108" s="604">
        <v>0</v>
      </c>
    </row>
    <row r="2109" spans="1:4" ht="15" x14ac:dyDescent="0.25">
      <c r="A2109" s="604" t="s">
        <v>861</v>
      </c>
      <c r="B2109" s="604" t="s">
        <v>999</v>
      </c>
      <c r="C2109" s="605">
        <v>41926</v>
      </c>
      <c r="D2109" s="604">
        <v>2.1139999999999999</v>
      </c>
    </row>
    <row r="2110" spans="1:4" ht="15" x14ac:dyDescent="0.25">
      <c r="A2110" s="604" t="s">
        <v>862</v>
      </c>
      <c r="B2110" s="604" t="s">
        <v>1000</v>
      </c>
      <c r="C2110" s="605">
        <v>41926</v>
      </c>
      <c r="D2110" s="604">
        <v>0</v>
      </c>
    </row>
    <row r="2111" spans="1:4" ht="15" x14ac:dyDescent="0.25">
      <c r="A2111" s="604" t="s">
        <v>982</v>
      </c>
      <c r="B2111" s="604" t="s">
        <v>1001</v>
      </c>
      <c r="C2111" s="605">
        <v>41926</v>
      </c>
      <c r="D2111" s="604">
        <v>0.44700000000000001</v>
      </c>
    </row>
    <row r="2112" spans="1:4" ht="15" x14ac:dyDescent="0.25">
      <c r="A2112" s="604" t="s">
        <v>983</v>
      </c>
      <c r="B2112" s="604" t="s">
        <v>1002</v>
      </c>
      <c r="C2112" s="605">
        <v>41926</v>
      </c>
      <c r="D2112" s="604">
        <v>61.856999999999999</v>
      </c>
    </row>
    <row r="2113" spans="1:4" ht="15" x14ac:dyDescent="0.25">
      <c r="A2113" s="604" t="s">
        <v>1039</v>
      </c>
      <c r="B2113" s="604" t="s">
        <v>1001</v>
      </c>
      <c r="C2113" s="605">
        <v>41926</v>
      </c>
      <c r="D2113" s="604">
        <v>0</v>
      </c>
    </row>
    <row r="2114" spans="1:4" ht="15" x14ac:dyDescent="0.25">
      <c r="A2114" s="604" t="s">
        <v>1040</v>
      </c>
      <c r="B2114" s="604" t="s">
        <v>1002</v>
      </c>
      <c r="C2114" s="605">
        <v>41926</v>
      </c>
      <c r="D2114" s="604">
        <v>607.12800000000004</v>
      </c>
    </row>
    <row r="2115" spans="1:4" ht="15" x14ac:dyDescent="0.25">
      <c r="A2115" s="604" t="s">
        <v>989</v>
      </c>
      <c r="B2115" s="604" t="s">
        <v>1001</v>
      </c>
      <c r="C2115" s="605">
        <v>41926</v>
      </c>
      <c r="D2115" s="604">
        <v>2.1</v>
      </c>
    </row>
    <row r="2116" spans="1:4" ht="15" x14ac:dyDescent="0.25">
      <c r="A2116" s="604" t="s">
        <v>990</v>
      </c>
      <c r="B2116" s="604" t="s">
        <v>1002</v>
      </c>
      <c r="C2116" s="605">
        <v>41926</v>
      </c>
      <c r="D2116" s="604">
        <v>80.2</v>
      </c>
    </row>
    <row r="2117" spans="1:4" ht="15" x14ac:dyDescent="0.25">
      <c r="A2117" s="604" t="s">
        <v>71</v>
      </c>
      <c r="B2117" s="604" t="s">
        <v>346</v>
      </c>
      <c r="C2117" s="605">
        <v>41926</v>
      </c>
      <c r="D2117" s="604">
        <v>0</v>
      </c>
    </row>
    <row r="2118" spans="1:4" ht="15" x14ac:dyDescent="0.25">
      <c r="A2118" s="604" t="s">
        <v>72</v>
      </c>
      <c r="B2118" s="604" t="s">
        <v>349</v>
      </c>
      <c r="C2118" s="605">
        <v>41926</v>
      </c>
      <c r="D2118" s="604">
        <v>0</v>
      </c>
    </row>
    <row r="2119" spans="1:4" ht="15" x14ac:dyDescent="0.25">
      <c r="A2119" s="604" t="s">
        <v>750</v>
      </c>
      <c r="B2119" s="604" t="s">
        <v>751</v>
      </c>
      <c r="C2119" s="605">
        <v>41926</v>
      </c>
      <c r="D2119" s="604">
        <v>0.67900000000000005</v>
      </c>
    </row>
    <row r="2120" spans="1:4" ht="15" x14ac:dyDescent="0.25">
      <c r="A2120" s="604" t="s">
        <v>753</v>
      </c>
      <c r="B2120" s="604" t="s">
        <v>754</v>
      </c>
      <c r="C2120" s="605">
        <v>41926</v>
      </c>
      <c r="D2120" s="604">
        <v>0</v>
      </c>
    </row>
    <row r="2121" spans="1:4" ht="15" x14ac:dyDescent="0.25">
      <c r="A2121" s="604" t="s">
        <v>755</v>
      </c>
      <c r="B2121" s="604" t="s">
        <v>756</v>
      </c>
      <c r="C2121" s="605">
        <v>41926</v>
      </c>
      <c r="D2121" s="604">
        <v>0.10100000000000001</v>
      </c>
    </row>
    <row r="2122" spans="1:4" ht="15" x14ac:dyDescent="0.25">
      <c r="A2122" s="604" t="s">
        <v>757</v>
      </c>
      <c r="B2122" s="604" t="s">
        <v>758</v>
      </c>
      <c r="C2122" s="605">
        <v>41926</v>
      </c>
      <c r="D2122" s="604">
        <v>0</v>
      </c>
    </row>
    <row r="2123" spans="1:4" ht="15" x14ac:dyDescent="0.25">
      <c r="A2123" s="604" t="s">
        <v>759</v>
      </c>
      <c r="B2123" s="604" t="s">
        <v>760</v>
      </c>
      <c r="C2123" s="605">
        <v>41926</v>
      </c>
      <c r="D2123" s="604">
        <v>0.36</v>
      </c>
    </row>
    <row r="2124" spans="1:4" ht="15" x14ac:dyDescent="0.25">
      <c r="A2124" s="604" t="s">
        <v>762</v>
      </c>
      <c r="B2124" s="604" t="s">
        <v>763</v>
      </c>
      <c r="C2124" s="605">
        <v>41926</v>
      </c>
      <c r="D2124" s="604">
        <v>0</v>
      </c>
    </row>
    <row r="2125" spans="1:4" ht="15" x14ac:dyDescent="0.25">
      <c r="A2125" s="604" t="s">
        <v>764</v>
      </c>
      <c r="B2125" s="604" t="s">
        <v>765</v>
      </c>
      <c r="C2125" s="605">
        <v>41926</v>
      </c>
      <c r="D2125" s="604">
        <v>0.13100000000000001</v>
      </c>
    </row>
    <row r="2126" spans="1:4" ht="15" x14ac:dyDescent="0.25">
      <c r="A2126" s="604" t="s">
        <v>766</v>
      </c>
      <c r="B2126" s="604" t="s">
        <v>767</v>
      </c>
      <c r="C2126" s="605">
        <v>41926</v>
      </c>
      <c r="D2126" s="604">
        <v>0</v>
      </c>
    </row>
    <row r="2127" spans="1:4" ht="15" x14ac:dyDescent="0.25">
      <c r="A2127" s="604" t="s">
        <v>877</v>
      </c>
      <c r="B2127" s="604" t="s">
        <v>1003</v>
      </c>
      <c r="C2127" s="605">
        <v>41926</v>
      </c>
      <c r="D2127" s="604">
        <v>0</v>
      </c>
    </row>
    <row r="2128" spans="1:4" ht="15" x14ac:dyDescent="0.25">
      <c r="A2128" s="604" t="s">
        <v>878</v>
      </c>
      <c r="B2128" s="604" t="s">
        <v>1004</v>
      </c>
      <c r="C2128" s="605">
        <v>41926</v>
      </c>
      <c r="D2128" s="604">
        <v>1133.2762</v>
      </c>
    </row>
    <row r="2129" spans="1:4" ht="15" x14ac:dyDescent="0.25">
      <c r="A2129" s="604" t="s">
        <v>962</v>
      </c>
      <c r="B2129" s="604" t="s">
        <v>1005</v>
      </c>
      <c r="C2129" s="605">
        <v>41926</v>
      </c>
      <c r="D2129" s="604">
        <v>0.60299999999999998</v>
      </c>
    </row>
    <row r="2130" spans="1:4" ht="15" x14ac:dyDescent="0.25">
      <c r="A2130" s="604" t="s">
        <v>963</v>
      </c>
      <c r="B2130" s="604" t="s">
        <v>1006</v>
      </c>
      <c r="C2130" s="605">
        <v>41926</v>
      </c>
      <c r="D2130" s="604">
        <v>281.517</v>
      </c>
    </row>
    <row r="2131" spans="1:4" ht="15" x14ac:dyDescent="0.25">
      <c r="A2131" s="604" t="s">
        <v>82</v>
      </c>
      <c r="B2131" s="604" t="s">
        <v>350</v>
      </c>
      <c r="C2131" s="605">
        <v>41926</v>
      </c>
      <c r="D2131" s="604">
        <v>0</v>
      </c>
    </row>
    <row r="2132" spans="1:4" ht="15" x14ac:dyDescent="0.25">
      <c r="A2132" s="604" t="s">
        <v>81</v>
      </c>
      <c r="B2132" s="604" t="s">
        <v>352</v>
      </c>
      <c r="C2132" s="605">
        <v>41926</v>
      </c>
      <c r="D2132" s="604">
        <v>0</v>
      </c>
    </row>
    <row r="2133" spans="1:4" ht="15" x14ac:dyDescent="0.25">
      <c r="A2133" s="604" t="s">
        <v>1007</v>
      </c>
      <c r="B2133" s="604" t="s">
        <v>1001</v>
      </c>
      <c r="C2133" s="605">
        <v>41926</v>
      </c>
      <c r="D2133" s="604">
        <v>0.03</v>
      </c>
    </row>
    <row r="2134" spans="1:4" ht="15" x14ac:dyDescent="0.25">
      <c r="A2134" s="604" t="s">
        <v>1008</v>
      </c>
      <c r="B2134" s="604" t="s">
        <v>1002</v>
      </c>
      <c r="C2134" s="605">
        <v>41926</v>
      </c>
      <c r="D2134" s="604">
        <v>65.536000000000001</v>
      </c>
    </row>
    <row r="2135" spans="1:4" ht="15" x14ac:dyDescent="0.25">
      <c r="A2135" s="604" t="s">
        <v>100</v>
      </c>
      <c r="B2135" s="604" t="s">
        <v>321</v>
      </c>
      <c r="C2135" s="605">
        <v>41926</v>
      </c>
      <c r="D2135" s="604">
        <v>0</v>
      </c>
    </row>
    <row r="2136" spans="1:4" ht="15" x14ac:dyDescent="0.25">
      <c r="A2136" s="604" t="s">
        <v>101</v>
      </c>
      <c r="B2136" s="604" t="s">
        <v>354</v>
      </c>
      <c r="C2136" s="605">
        <v>41926</v>
      </c>
      <c r="D2136" s="604">
        <v>0</v>
      </c>
    </row>
    <row r="2137" spans="1:4" ht="15" x14ac:dyDescent="0.25">
      <c r="A2137" s="604" t="s">
        <v>102</v>
      </c>
      <c r="B2137" s="604" t="s">
        <v>324</v>
      </c>
      <c r="C2137" s="605">
        <v>41926</v>
      </c>
      <c r="D2137" s="604">
        <v>0</v>
      </c>
    </row>
    <row r="2138" spans="1:4" ht="15" x14ac:dyDescent="0.25">
      <c r="A2138" s="604" t="s">
        <v>103</v>
      </c>
      <c r="B2138" s="604" t="s">
        <v>325</v>
      </c>
      <c r="C2138" s="605">
        <v>41926</v>
      </c>
      <c r="D2138" s="604">
        <v>0</v>
      </c>
    </row>
    <row r="2139" spans="1:4" ht="15" x14ac:dyDescent="0.25">
      <c r="A2139" s="604" t="s">
        <v>104</v>
      </c>
      <c r="B2139" s="604" t="s">
        <v>326</v>
      </c>
      <c r="C2139" s="605">
        <v>41926</v>
      </c>
      <c r="D2139" s="604">
        <v>1.4128000000000001</v>
      </c>
    </row>
    <row r="2140" spans="1:4" ht="15" x14ac:dyDescent="0.25">
      <c r="A2140" s="604" t="s">
        <v>105</v>
      </c>
      <c r="B2140" s="604" t="s">
        <v>327</v>
      </c>
      <c r="C2140" s="605">
        <v>41926</v>
      </c>
      <c r="D2140" s="604">
        <v>0</v>
      </c>
    </row>
    <row r="2141" spans="1:4" ht="15" x14ac:dyDescent="0.25">
      <c r="A2141" s="604" t="s">
        <v>106</v>
      </c>
      <c r="B2141" s="604" t="s">
        <v>340</v>
      </c>
      <c r="C2141" s="605">
        <v>41926</v>
      </c>
      <c r="D2141" s="604">
        <v>6.9999999999999999E-4</v>
      </c>
    </row>
    <row r="2142" spans="1:4" ht="15" x14ac:dyDescent="0.25">
      <c r="A2142" s="604" t="s">
        <v>107</v>
      </c>
      <c r="B2142" s="604" t="s">
        <v>341</v>
      </c>
      <c r="C2142" s="605">
        <v>41926</v>
      </c>
      <c r="D2142" s="604">
        <v>0</v>
      </c>
    </row>
    <row r="2143" spans="1:4" ht="15" x14ac:dyDescent="0.25">
      <c r="A2143" s="604" t="s">
        <v>115</v>
      </c>
      <c r="B2143" s="604" t="s">
        <v>355</v>
      </c>
      <c r="C2143" s="605">
        <v>41926</v>
      </c>
      <c r="D2143" s="604">
        <v>1.6908000000000001</v>
      </c>
    </row>
    <row r="2144" spans="1:4" ht="15" x14ac:dyDescent="0.25">
      <c r="A2144" s="604" t="s">
        <v>116</v>
      </c>
      <c r="B2144" s="604" t="s">
        <v>356</v>
      </c>
      <c r="C2144" s="605">
        <v>41926</v>
      </c>
      <c r="D2144" s="604">
        <v>0</v>
      </c>
    </row>
    <row r="2145" spans="1:4" ht="15" x14ac:dyDescent="0.25">
      <c r="A2145" s="604" t="s">
        <v>117</v>
      </c>
      <c r="B2145" s="604" t="s">
        <v>357</v>
      </c>
      <c r="C2145" s="605">
        <v>41926</v>
      </c>
      <c r="D2145" s="604">
        <v>1E-4</v>
      </c>
    </row>
    <row r="2146" spans="1:4" ht="15" x14ac:dyDescent="0.25">
      <c r="A2146" s="604" t="s">
        <v>118</v>
      </c>
      <c r="B2146" s="604" t="s">
        <v>358</v>
      </c>
      <c r="C2146" s="605">
        <v>41926</v>
      </c>
      <c r="D2146" s="604">
        <v>0</v>
      </c>
    </row>
    <row r="2147" spans="1:4" ht="15" x14ac:dyDescent="0.25">
      <c r="A2147" s="604" t="s">
        <v>735</v>
      </c>
      <c r="B2147" s="604" t="s">
        <v>736</v>
      </c>
      <c r="C2147" s="605">
        <v>41926</v>
      </c>
      <c r="D2147" s="604">
        <v>1.712</v>
      </c>
    </row>
    <row r="2148" spans="1:4" ht="15" x14ac:dyDescent="0.25">
      <c r="A2148" s="604" t="s">
        <v>737</v>
      </c>
      <c r="B2148" s="604" t="s">
        <v>738</v>
      </c>
      <c r="C2148" s="605">
        <v>41926</v>
      </c>
      <c r="D2148" s="604">
        <v>178.32499999999999</v>
      </c>
    </row>
    <row r="2149" spans="1:4" ht="15" x14ac:dyDescent="0.25">
      <c r="A2149" s="604" t="s">
        <v>863</v>
      </c>
      <c r="B2149" s="604" t="s">
        <v>1009</v>
      </c>
      <c r="C2149" s="605">
        <v>41926</v>
      </c>
      <c r="D2149" s="604">
        <v>0</v>
      </c>
    </row>
    <row r="2150" spans="1:4" ht="15" x14ac:dyDescent="0.25">
      <c r="A2150" s="604" t="s">
        <v>864</v>
      </c>
      <c r="B2150" s="604" t="s">
        <v>1010</v>
      </c>
      <c r="C2150" s="605">
        <v>41926</v>
      </c>
      <c r="D2150" s="604">
        <v>0</v>
      </c>
    </row>
    <row r="2151" spans="1:4" ht="15" x14ac:dyDescent="0.25">
      <c r="A2151" s="604" t="s">
        <v>865</v>
      </c>
      <c r="B2151" s="604" t="s">
        <v>1011</v>
      </c>
      <c r="C2151" s="605">
        <v>41926</v>
      </c>
      <c r="D2151" s="604">
        <v>0</v>
      </c>
    </row>
    <row r="2152" spans="1:4" ht="15" x14ac:dyDescent="0.25">
      <c r="A2152" s="604" t="s">
        <v>866</v>
      </c>
      <c r="B2152" s="604" t="s">
        <v>1012</v>
      </c>
      <c r="C2152" s="605">
        <v>41926</v>
      </c>
      <c r="D2152" s="604">
        <v>0</v>
      </c>
    </row>
    <row r="2153" spans="1:4" ht="15" x14ac:dyDescent="0.25">
      <c r="A2153" s="604" t="s">
        <v>99</v>
      </c>
      <c r="B2153" s="604" t="s">
        <v>359</v>
      </c>
      <c r="C2153" s="605">
        <v>41926</v>
      </c>
      <c r="D2153" s="604">
        <v>2.1404999999999998</v>
      </c>
    </row>
    <row r="2154" spans="1:4" ht="15" x14ac:dyDescent="0.25">
      <c r="A2154" s="604" t="s">
        <v>958</v>
      </c>
      <c r="B2154" s="604" t="s">
        <v>1001</v>
      </c>
      <c r="C2154" s="605">
        <v>41926</v>
      </c>
      <c r="D2154" s="604">
        <v>0.48</v>
      </c>
    </row>
    <row r="2155" spans="1:4" ht="15" x14ac:dyDescent="0.25">
      <c r="A2155" s="604" t="s">
        <v>959</v>
      </c>
      <c r="B2155" s="604" t="s">
        <v>1002</v>
      </c>
      <c r="C2155" s="605">
        <v>41926</v>
      </c>
      <c r="D2155" s="604">
        <v>139.05000000000001</v>
      </c>
    </row>
    <row r="2156" spans="1:4" ht="15" x14ac:dyDescent="0.25">
      <c r="A2156" s="604" t="s">
        <v>144</v>
      </c>
      <c r="B2156" s="604" t="s">
        <v>361</v>
      </c>
      <c r="C2156" s="605">
        <v>41926</v>
      </c>
      <c r="D2156" s="604">
        <v>0.89959999999999996</v>
      </c>
    </row>
    <row r="2157" spans="1:4" ht="15" x14ac:dyDescent="0.25">
      <c r="A2157" s="604" t="s">
        <v>145</v>
      </c>
      <c r="B2157" s="604" t="s">
        <v>363</v>
      </c>
      <c r="C2157" s="605">
        <v>41926</v>
      </c>
      <c r="D2157" s="604">
        <v>3.88</v>
      </c>
    </row>
    <row r="2158" spans="1:4" ht="15" x14ac:dyDescent="0.25">
      <c r="A2158" s="604" t="s">
        <v>161</v>
      </c>
      <c r="B2158" s="604" t="s">
        <v>364</v>
      </c>
      <c r="C2158" s="605">
        <v>41926</v>
      </c>
      <c r="D2158" s="604">
        <v>0.47</v>
      </c>
    </row>
    <row r="2159" spans="1:4" ht="15" x14ac:dyDescent="0.25">
      <c r="A2159" s="604" t="s">
        <v>162</v>
      </c>
      <c r="B2159" s="604" t="s">
        <v>365</v>
      </c>
      <c r="C2159" s="605">
        <v>41926</v>
      </c>
      <c r="D2159" s="604">
        <v>4.4009999999999998</v>
      </c>
    </row>
    <row r="2160" spans="1:4" ht="15" x14ac:dyDescent="0.25">
      <c r="A2160" s="604" t="s">
        <v>293</v>
      </c>
      <c r="B2160" s="604" t="s">
        <v>366</v>
      </c>
      <c r="C2160" s="605">
        <v>41926</v>
      </c>
      <c r="D2160" s="604">
        <v>0.22900000000000001</v>
      </c>
    </row>
    <row r="2161" spans="1:4" ht="15" x14ac:dyDescent="0.25">
      <c r="A2161" s="604" t="s">
        <v>294</v>
      </c>
      <c r="B2161" s="604" t="s">
        <v>368</v>
      </c>
      <c r="C2161" s="605">
        <v>41926</v>
      </c>
      <c r="D2161" s="604">
        <v>72.840999999999994</v>
      </c>
    </row>
    <row r="2162" spans="1:4" ht="15" x14ac:dyDescent="0.25">
      <c r="A2162" s="604" t="s">
        <v>167</v>
      </c>
      <c r="B2162" s="604" t="s">
        <v>369</v>
      </c>
      <c r="C2162" s="605">
        <v>41926</v>
      </c>
      <c r="D2162" s="604">
        <v>0</v>
      </c>
    </row>
    <row r="2163" spans="1:4" ht="15" x14ac:dyDescent="0.25">
      <c r="A2163" s="604" t="s">
        <v>168</v>
      </c>
      <c r="B2163" s="604" t="s">
        <v>371</v>
      </c>
      <c r="C2163" s="605">
        <v>41926</v>
      </c>
      <c r="D2163" s="604">
        <v>203.26140000000001</v>
      </c>
    </row>
    <row r="2164" spans="1:4" ht="15" x14ac:dyDescent="0.25">
      <c r="A2164" s="604" t="s">
        <v>869</v>
      </c>
      <c r="B2164" s="604" t="s">
        <v>997</v>
      </c>
      <c r="C2164" s="605">
        <v>41926</v>
      </c>
      <c r="D2164" s="604">
        <v>11.23</v>
      </c>
    </row>
    <row r="2165" spans="1:4" ht="15" x14ac:dyDescent="0.25">
      <c r="A2165" s="604" t="s">
        <v>870</v>
      </c>
      <c r="B2165" s="604" t="s">
        <v>998</v>
      </c>
      <c r="C2165" s="605">
        <v>41926</v>
      </c>
      <c r="D2165" s="604">
        <v>0.98599999999999999</v>
      </c>
    </row>
    <row r="2166" spans="1:4" ht="15" x14ac:dyDescent="0.25">
      <c r="A2166" s="604" t="s">
        <v>146</v>
      </c>
      <c r="B2166" s="604" t="s">
        <v>372</v>
      </c>
      <c r="C2166" s="605">
        <v>41926</v>
      </c>
      <c r="D2166" s="604">
        <v>0.68200000000000005</v>
      </c>
    </row>
    <row r="2167" spans="1:4" ht="15" x14ac:dyDescent="0.25">
      <c r="A2167" s="604" t="s">
        <v>147</v>
      </c>
      <c r="B2167" s="604" t="s">
        <v>374</v>
      </c>
      <c r="C2167" s="605">
        <v>41926</v>
      </c>
      <c r="D2167" s="604">
        <v>0</v>
      </c>
    </row>
    <row r="2168" spans="1:4" ht="15" x14ac:dyDescent="0.25">
      <c r="A2168" s="604" t="s">
        <v>127</v>
      </c>
      <c r="B2168" s="604" t="s">
        <v>375</v>
      </c>
      <c r="C2168" s="605">
        <v>41926</v>
      </c>
      <c r="D2168" s="604">
        <v>0.20519999999999999</v>
      </c>
    </row>
    <row r="2169" spans="1:4" ht="15" x14ac:dyDescent="0.25">
      <c r="A2169" s="604" t="s">
        <v>126</v>
      </c>
      <c r="B2169" s="604" t="s">
        <v>377</v>
      </c>
      <c r="C2169" s="605">
        <v>41926</v>
      </c>
      <c r="D2169" s="604">
        <v>22.1022</v>
      </c>
    </row>
    <row r="2170" spans="1:4" ht="15" x14ac:dyDescent="0.25">
      <c r="A2170" s="604" t="s">
        <v>206</v>
      </c>
      <c r="B2170" s="604" t="s">
        <v>378</v>
      </c>
      <c r="C2170" s="605">
        <v>41926</v>
      </c>
      <c r="D2170" s="604">
        <v>0.2268</v>
      </c>
    </row>
    <row r="2171" spans="1:4" ht="15" x14ac:dyDescent="0.25">
      <c r="A2171" s="604" t="s">
        <v>207</v>
      </c>
      <c r="B2171" s="604" t="s">
        <v>379</v>
      </c>
      <c r="C2171" s="605">
        <v>41926</v>
      </c>
      <c r="D2171" s="604">
        <v>16.623999999999999</v>
      </c>
    </row>
    <row r="2172" spans="1:4" ht="15" x14ac:dyDescent="0.25">
      <c r="A2172" s="604" t="s">
        <v>768</v>
      </c>
      <c r="B2172" s="604" t="s">
        <v>769</v>
      </c>
      <c r="C2172" s="605">
        <v>41926</v>
      </c>
      <c r="D2172" s="604">
        <v>8.2769999999999992</v>
      </c>
    </row>
    <row r="2173" spans="1:4" ht="15" x14ac:dyDescent="0.25">
      <c r="A2173" s="604" t="s">
        <v>771</v>
      </c>
      <c r="B2173" s="604" t="s">
        <v>772</v>
      </c>
      <c r="C2173" s="605">
        <v>41926</v>
      </c>
      <c r="D2173" s="604">
        <v>0.40799999999999997</v>
      </c>
    </row>
    <row r="2174" spans="1:4" ht="15" x14ac:dyDescent="0.25">
      <c r="A2174" s="604" t="s">
        <v>163</v>
      </c>
      <c r="B2174" s="604" t="s">
        <v>380</v>
      </c>
      <c r="C2174" s="605">
        <v>41926</v>
      </c>
      <c r="D2174" s="604">
        <v>0</v>
      </c>
    </row>
    <row r="2175" spans="1:4" ht="15" x14ac:dyDescent="0.25">
      <c r="A2175" s="604" t="s">
        <v>164</v>
      </c>
      <c r="B2175" s="604" t="s">
        <v>382</v>
      </c>
      <c r="C2175" s="605">
        <v>41926</v>
      </c>
      <c r="D2175" s="604">
        <v>199.464</v>
      </c>
    </row>
    <row r="2176" spans="1:4" ht="15" x14ac:dyDescent="0.25">
      <c r="A2176" s="604" t="s">
        <v>295</v>
      </c>
      <c r="B2176" s="604" t="s">
        <v>383</v>
      </c>
      <c r="C2176" s="605">
        <v>41926</v>
      </c>
      <c r="D2176" s="604">
        <v>0</v>
      </c>
    </row>
    <row r="2177" spans="1:4" ht="15" x14ac:dyDescent="0.25">
      <c r="A2177" s="604" t="s">
        <v>296</v>
      </c>
      <c r="B2177" s="604" t="s">
        <v>385</v>
      </c>
      <c r="C2177" s="605">
        <v>41926</v>
      </c>
      <c r="D2177" s="604">
        <v>234.75299999999999</v>
      </c>
    </row>
    <row r="2178" spans="1:4" ht="15" x14ac:dyDescent="0.25">
      <c r="A2178" s="604" t="s">
        <v>413</v>
      </c>
      <c r="B2178" s="604" t="s">
        <v>414</v>
      </c>
      <c r="C2178" s="605">
        <v>41926</v>
      </c>
      <c r="D2178" s="604">
        <v>0.66600000000000004</v>
      </c>
    </row>
    <row r="2179" spans="1:4" ht="15" x14ac:dyDescent="0.25">
      <c r="A2179" s="604" t="s">
        <v>416</v>
      </c>
      <c r="B2179" s="604" t="s">
        <v>417</v>
      </c>
      <c r="C2179" s="605">
        <v>41926</v>
      </c>
      <c r="D2179" s="604">
        <v>67.501999999999995</v>
      </c>
    </row>
    <row r="2180" spans="1:4" ht="15" x14ac:dyDescent="0.25">
      <c r="A2180" s="604" t="s">
        <v>222</v>
      </c>
      <c r="B2180" s="604" t="s">
        <v>386</v>
      </c>
      <c r="C2180" s="605">
        <v>41926</v>
      </c>
      <c r="D2180" s="604">
        <v>0.37</v>
      </c>
    </row>
    <row r="2181" spans="1:4" ht="15" x14ac:dyDescent="0.25">
      <c r="A2181" s="604" t="s">
        <v>223</v>
      </c>
      <c r="B2181" s="604" t="s">
        <v>388</v>
      </c>
      <c r="C2181" s="605">
        <v>41926</v>
      </c>
      <c r="D2181" s="604">
        <v>0</v>
      </c>
    </row>
    <row r="2182" spans="1:4" ht="15" x14ac:dyDescent="0.25">
      <c r="A2182" s="604" t="s">
        <v>1013</v>
      </c>
      <c r="B2182" s="604" t="s">
        <v>997</v>
      </c>
      <c r="C2182" s="605">
        <v>41926</v>
      </c>
      <c r="D2182" s="604">
        <v>0.32100000000000001</v>
      </c>
    </row>
    <row r="2183" spans="1:4" ht="15" x14ac:dyDescent="0.25">
      <c r="A2183" s="604" t="s">
        <v>1014</v>
      </c>
      <c r="B2183" s="604" t="s">
        <v>998</v>
      </c>
      <c r="C2183" s="605">
        <v>41926</v>
      </c>
      <c r="D2183" s="604">
        <v>39.536000000000001</v>
      </c>
    </row>
    <row r="2184" spans="1:4" ht="15" x14ac:dyDescent="0.25">
      <c r="A2184" s="604" t="s">
        <v>1015</v>
      </c>
      <c r="B2184" s="604" t="s">
        <v>997</v>
      </c>
      <c r="C2184" s="605">
        <v>41926</v>
      </c>
      <c r="D2184" s="604">
        <v>0.44900000000000001</v>
      </c>
    </row>
    <row r="2185" spans="1:4" ht="15" x14ac:dyDescent="0.25">
      <c r="A2185" s="604" t="s">
        <v>1016</v>
      </c>
      <c r="B2185" s="604" t="s">
        <v>998</v>
      </c>
      <c r="C2185" s="605">
        <v>41926</v>
      </c>
      <c r="D2185" s="604">
        <v>23.099</v>
      </c>
    </row>
    <row r="2186" spans="1:4" ht="15" x14ac:dyDescent="0.25">
      <c r="A2186" s="604" t="s">
        <v>176</v>
      </c>
      <c r="B2186" s="604" t="s">
        <v>389</v>
      </c>
      <c r="C2186" s="605">
        <v>41926</v>
      </c>
      <c r="D2186" s="604">
        <v>0.22800000000000001</v>
      </c>
    </row>
    <row r="2187" spans="1:4" ht="15" x14ac:dyDescent="0.25">
      <c r="A2187" s="604" t="s">
        <v>177</v>
      </c>
      <c r="B2187" s="604" t="s">
        <v>391</v>
      </c>
      <c r="C2187" s="605">
        <v>41926</v>
      </c>
      <c r="D2187" s="604">
        <v>28.846</v>
      </c>
    </row>
    <row r="2188" spans="1:4" ht="15" x14ac:dyDescent="0.25">
      <c r="A2188" s="604" t="s">
        <v>710</v>
      </c>
      <c r="B2188" s="604" t="s">
        <v>711</v>
      </c>
      <c r="C2188" s="605">
        <v>41926</v>
      </c>
      <c r="D2188" s="604">
        <v>0</v>
      </c>
    </row>
    <row r="2189" spans="1:4" ht="15" x14ac:dyDescent="0.25">
      <c r="A2189" s="604" t="s">
        <v>713</v>
      </c>
      <c r="B2189" s="604" t="s">
        <v>714</v>
      </c>
      <c r="C2189" s="605">
        <v>41926</v>
      </c>
      <c r="D2189" s="604">
        <v>87.090999999999994</v>
      </c>
    </row>
    <row r="2190" spans="1:4" ht="15" x14ac:dyDescent="0.25">
      <c r="A2190" s="604" t="s">
        <v>152</v>
      </c>
      <c r="B2190" s="604" t="s">
        <v>374</v>
      </c>
      <c r="C2190" s="605">
        <v>41926</v>
      </c>
      <c r="D2190" s="604">
        <v>0</v>
      </c>
    </row>
    <row r="2191" spans="1:4" ht="15" x14ac:dyDescent="0.25">
      <c r="A2191" s="604" t="s">
        <v>991</v>
      </c>
      <c r="B2191" s="604" t="s">
        <v>997</v>
      </c>
      <c r="C2191" s="605">
        <v>41926</v>
      </c>
      <c r="D2191" s="604">
        <v>4.4999999999999998E-2</v>
      </c>
    </row>
    <row r="2192" spans="1:4" ht="15" x14ac:dyDescent="0.25">
      <c r="A2192" s="604" t="s">
        <v>992</v>
      </c>
      <c r="B2192" s="604" t="s">
        <v>998</v>
      </c>
      <c r="C2192" s="605">
        <v>41926</v>
      </c>
      <c r="D2192" s="604">
        <v>9.5109999999999992</v>
      </c>
    </row>
    <row r="2193" spans="1:4" ht="15" x14ac:dyDescent="0.25">
      <c r="A2193" s="604" t="s">
        <v>149</v>
      </c>
      <c r="B2193" s="604" t="s">
        <v>393</v>
      </c>
      <c r="C2193" s="605">
        <v>41926</v>
      </c>
      <c r="D2193" s="604">
        <v>6.4210000000000003</v>
      </c>
    </row>
    <row r="2194" spans="1:4" ht="15" x14ac:dyDescent="0.25">
      <c r="A2194" s="604" t="s">
        <v>150</v>
      </c>
      <c r="B2194" s="604" t="s">
        <v>395</v>
      </c>
      <c r="C2194" s="605">
        <v>41926</v>
      </c>
      <c r="D2194" s="604">
        <v>0</v>
      </c>
    </row>
    <row r="2195" spans="1:4" ht="15" x14ac:dyDescent="0.25">
      <c r="A2195" s="604" t="s">
        <v>974</v>
      </c>
      <c r="B2195" s="604" t="s">
        <v>1001</v>
      </c>
      <c r="C2195" s="605">
        <v>41926</v>
      </c>
      <c r="D2195" s="604">
        <v>0</v>
      </c>
    </row>
    <row r="2196" spans="1:4" ht="15" x14ac:dyDescent="0.25">
      <c r="A2196" s="604" t="s">
        <v>975</v>
      </c>
      <c r="B2196" s="604" t="s">
        <v>1002</v>
      </c>
      <c r="C2196" s="605">
        <v>41926</v>
      </c>
      <c r="D2196" s="604">
        <v>8.2279999999999998</v>
      </c>
    </row>
    <row r="2197" spans="1:4" ht="15" x14ac:dyDescent="0.25">
      <c r="A2197" s="604" t="s">
        <v>151</v>
      </c>
      <c r="B2197" s="604" t="s">
        <v>374</v>
      </c>
      <c r="C2197" s="605">
        <v>41926</v>
      </c>
      <c r="D2197" s="604">
        <v>3.1949999999999998</v>
      </c>
    </row>
    <row r="2198" spans="1:4" ht="15" x14ac:dyDescent="0.25">
      <c r="A2198" s="604" t="s">
        <v>96</v>
      </c>
      <c r="B2198" s="604" t="s">
        <v>314</v>
      </c>
      <c r="C2198" s="605">
        <v>41926</v>
      </c>
      <c r="D2198" s="604">
        <v>0</v>
      </c>
    </row>
    <row r="2199" spans="1:4" ht="15" x14ac:dyDescent="0.25">
      <c r="A2199" s="604" t="s">
        <v>95</v>
      </c>
      <c r="B2199" s="604" t="s">
        <v>316</v>
      </c>
      <c r="C2199" s="605">
        <v>41926</v>
      </c>
      <c r="D2199" s="604">
        <v>5.2290000000000001</v>
      </c>
    </row>
    <row r="2200" spans="1:4" ht="15" x14ac:dyDescent="0.25">
      <c r="A2200" s="604" t="s">
        <v>97</v>
      </c>
      <c r="B2200" s="604" t="s">
        <v>398</v>
      </c>
      <c r="C2200" s="605">
        <v>41926</v>
      </c>
      <c r="D2200" s="604">
        <v>0</v>
      </c>
    </row>
    <row r="2201" spans="1:4" ht="15" x14ac:dyDescent="0.25">
      <c r="A2201" s="604" t="s">
        <v>98</v>
      </c>
      <c r="B2201" s="604" t="s">
        <v>399</v>
      </c>
      <c r="C2201" s="605">
        <v>41926</v>
      </c>
      <c r="D2201" s="604">
        <v>0</v>
      </c>
    </row>
    <row r="2202" spans="1:4" ht="15" x14ac:dyDescent="0.25">
      <c r="A2202" s="604" t="s">
        <v>93</v>
      </c>
      <c r="B2202" s="604" t="s">
        <v>435</v>
      </c>
      <c r="C2202" s="605">
        <v>41927</v>
      </c>
      <c r="D2202" s="604">
        <v>0</v>
      </c>
    </row>
    <row r="2203" spans="1:4" ht="15" x14ac:dyDescent="0.25">
      <c r="A2203" s="604" t="s">
        <v>94</v>
      </c>
      <c r="B2203" s="604" t="s">
        <v>436</v>
      </c>
      <c r="C2203" s="605">
        <v>41927</v>
      </c>
      <c r="D2203" s="604">
        <v>1495.9692</v>
      </c>
    </row>
    <row r="2204" spans="1:4" ht="15" x14ac:dyDescent="0.25">
      <c r="A2204" s="604" t="s">
        <v>113</v>
      </c>
      <c r="B2204" s="604" t="s">
        <v>437</v>
      </c>
      <c r="C2204" s="605">
        <v>41927</v>
      </c>
      <c r="D2204" s="604">
        <v>0</v>
      </c>
    </row>
    <row r="2205" spans="1:4" ht="15" x14ac:dyDescent="0.25">
      <c r="A2205" s="604" t="s">
        <v>114</v>
      </c>
      <c r="B2205" s="604" t="s">
        <v>438</v>
      </c>
      <c r="C2205" s="605">
        <v>41927</v>
      </c>
      <c r="D2205" s="604">
        <v>1527.4540999999999</v>
      </c>
    </row>
    <row r="2206" spans="1:4" ht="15" x14ac:dyDescent="0.25">
      <c r="A2206" s="604" t="s">
        <v>123</v>
      </c>
      <c r="B2206" s="604" t="s">
        <v>439</v>
      </c>
      <c r="C2206" s="605">
        <v>41927</v>
      </c>
      <c r="D2206" s="604">
        <v>0</v>
      </c>
    </row>
    <row r="2207" spans="1:4" ht="15" x14ac:dyDescent="0.25">
      <c r="A2207" s="604" t="s">
        <v>124</v>
      </c>
      <c r="B2207" s="604" t="s">
        <v>440</v>
      </c>
      <c r="C2207" s="605">
        <v>41927</v>
      </c>
      <c r="D2207" s="604">
        <v>13138.505999999999</v>
      </c>
    </row>
    <row r="2208" spans="1:4" ht="15" x14ac:dyDescent="0.25">
      <c r="A2208" s="604" t="s">
        <v>91</v>
      </c>
      <c r="B2208" s="604" t="s">
        <v>441</v>
      </c>
      <c r="C2208" s="605">
        <v>41927</v>
      </c>
      <c r="D2208" s="604">
        <v>0</v>
      </c>
    </row>
    <row r="2209" spans="1:4" ht="15" x14ac:dyDescent="0.25">
      <c r="A2209" s="604" t="s">
        <v>92</v>
      </c>
      <c r="B2209" s="604" t="s">
        <v>442</v>
      </c>
      <c r="C2209" s="605">
        <v>41927</v>
      </c>
      <c r="D2209" s="604">
        <v>16759.625</v>
      </c>
    </row>
    <row r="2210" spans="1:4" ht="15" x14ac:dyDescent="0.25">
      <c r="A2210" s="604" t="s">
        <v>121</v>
      </c>
      <c r="B2210" s="604" t="s">
        <v>443</v>
      </c>
      <c r="C2210" s="605">
        <v>41927</v>
      </c>
      <c r="D2210" s="604">
        <v>11284.582700000001</v>
      </c>
    </row>
    <row r="2211" spans="1:4" ht="15" x14ac:dyDescent="0.25">
      <c r="A2211" s="604" t="s">
        <v>122</v>
      </c>
      <c r="B2211" s="604" t="s">
        <v>444</v>
      </c>
      <c r="C2211" s="605">
        <v>41927</v>
      </c>
      <c r="D2211" s="604">
        <v>0</v>
      </c>
    </row>
    <row r="2212" spans="1:4" ht="15" x14ac:dyDescent="0.25">
      <c r="A2212" s="604" t="s">
        <v>51</v>
      </c>
      <c r="B2212" s="604" t="s">
        <v>302</v>
      </c>
      <c r="C2212" s="605">
        <v>41927</v>
      </c>
      <c r="D2212" s="604">
        <v>0</v>
      </c>
    </row>
    <row r="2213" spans="1:4" ht="15" x14ac:dyDescent="0.25">
      <c r="A2213" s="604" t="s">
        <v>52</v>
      </c>
      <c r="B2213" s="604" t="s">
        <v>304</v>
      </c>
      <c r="C2213" s="605">
        <v>41927</v>
      </c>
      <c r="D2213" s="604">
        <v>2619.2808</v>
      </c>
    </row>
    <row r="2214" spans="1:4" ht="15" x14ac:dyDescent="0.25">
      <c r="A2214" s="604" t="s">
        <v>53</v>
      </c>
      <c r="B2214" s="604" t="s">
        <v>305</v>
      </c>
      <c r="C2214" s="605">
        <v>41927</v>
      </c>
      <c r="D2214" s="604">
        <v>0</v>
      </c>
    </row>
    <row r="2215" spans="1:4" ht="15" x14ac:dyDescent="0.25">
      <c r="A2215" s="604" t="s">
        <v>54</v>
      </c>
      <c r="B2215" s="604" t="s">
        <v>306</v>
      </c>
      <c r="C2215" s="605">
        <v>41927</v>
      </c>
      <c r="D2215" s="604">
        <v>2622.4317000000001</v>
      </c>
    </row>
    <row r="2216" spans="1:4" ht="15" x14ac:dyDescent="0.25">
      <c r="A2216" s="604" t="s">
        <v>55</v>
      </c>
      <c r="B2216" s="604" t="s">
        <v>307</v>
      </c>
      <c r="C2216" s="605">
        <v>41927</v>
      </c>
      <c r="D2216" s="604">
        <v>0</v>
      </c>
    </row>
    <row r="2217" spans="1:4" ht="15" x14ac:dyDescent="0.25">
      <c r="A2217" s="604" t="s">
        <v>56</v>
      </c>
      <c r="B2217" s="604" t="s">
        <v>308</v>
      </c>
      <c r="C2217" s="605">
        <v>41927</v>
      </c>
      <c r="D2217" s="604">
        <v>2635.3692000000001</v>
      </c>
    </row>
    <row r="2218" spans="1:4" ht="15" x14ac:dyDescent="0.25">
      <c r="A2218" s="604" t="s">
        <v>89</v>
      </c>
      <c r="B2218" s="604" t="s">
        <v>309</v>
      </c>
      <c r="C2218" s="605">
        <v>41927</v>
      </c>
      <c r="D2218" s="604">
        <v>0</v>
      </c>
    </row>
    <row r="2219" spans="1:4" ht="15" x14ac:dyDescent="0.25">
      <c r="A2219" s="604" t="s">
        <v>90</v>
      </c>
      <c r="B2219" s="604" t="s">
        <v>311</v>
      </c>
      <c r="C2219" s="605">
        <v>41927</v>
      </c>
      <c r="D2219" s="604">
        <v>1788.857</v>
      </c>
    </row>
    <row r="2220" spans="1:4" ht="15" x14ac:dyDescent="0.25">
      <c r="A2220" s="604" t="s">
        <v>87</v>
      </c>
      <c r="B2220" s="604" t="s">
        <v>298</v>
      </c>
      <c r="C2220" s="605">
        <v>41927</v>
      </c>
      <c r="D2220" s="604">
        <v>0</v>
      </c>
    </row>
    <row r="2221" spans="1:4" ht="15" x14ac:dyDescent="0.25">
      <c r="A2221" s="604" t="s">
        <v>88</v>
      </c>
      <c r="B2221" s="604" t="s">
        <v>301</v>
      </c>
      <c r="C2221" s="605">
        <v>41927</v>
      </c>
      <c r="D2221" s="604">
        <v>1744.4724000000001</v>
      </c>
    </row>
    <row r="2222" spans="1:4" ht="15" x14ac:dyDescent="0.25">
      <c r="A2222" s="604" t="s">
        <v>85</v>
      </c>
      <c r="B2222" s="604" t="s">
        <v>312</v>
      </c>
      <c r="C2222" s="605">
        <v>41927</v>
      </c>
      <c r="D2222" s="604">
        <v>9609.125</v>
      </c>
    </row>
    <row r="2223" spans="1:4" ht="15" x14ac:dyDescent="0.25">
      <c r="A2223" s="604" t="s">
        <v>86</v>
      </c>
      <c r="B2223" s="604" t="s">
        <v>313</v>
      </c>
      <c r="C2223" s="605">
        <v>41927</v>
      </c>
      <c r="D2223" s="604">
        <v>0</v>
      </c>
    </row>
    <row r="2224" spans="1:4" ht="15" x14ac:dyDescent="0.25">
      <c r="A2224" s="604" t="s">
        <v>83</v>
      </c>
      <c r="B2224" s="604" t="s">
        <v>312</v>
      </c>
      <c r="C2224" s="605">
        <v>41927</v>
      </c>
      <c r="D2224" s="604">
        <v>0</v>
      </c>
    </row>
    <row r="2225" spans="1:4" ht="15" x14ac:dyDescent="0.25">
      <c r="A2225" s="604" t="s">
        <v>84</v>
      </c>
      <c r="B2225" s="604" t="s">
        <v>313</v>
      </c>
      <c r="C2225" s="605">
        <v>41927</v>
      </c>
      <c r="D2225" s="604">
        <v>13239.5</v>
      </c>
    </row>
    <row r="2226" spans="1:4" ht="15" x14ac:dyDescent="0.25">
      <c r="A2226" s="604" t="s">
        <v>73</v>
      </c>
      <c r="B2226" s="604" t="s">
        <v>314</v>
      </c>
      <c r="C2226" s="605">
        <v>41927</v>
      </c>
      <c r="D2226" s="604">
        <v>0</v>
      </c>
    </row>
    <row r="2227" spans="1:4" ht="15" x14ac:dyDescent="0.25">
      <c r="A2227" s="604" t="s">
        <v>74</v>
      </c>
      <c r="B2227" s="604" t="s">
        <v>316</v>
      </c>
      <c r="C2227" s="605">
        <v>41927</v>
      </c>
      <c r="D2227" s="604">
        <v>518.25750000000005</v>
      </c>
    </row>
    <row r="2228" spans="1:4" ht="15" x14ac:dyDescent="0.25">
      <c r="A2228" s="604" t="s">
        <v>75</v>
      </c>
      <c r="B2228" s="604" t="s">
        <v>317</v>
      </c>
      <c r="C2228" s="605">
        <v>41927</v>
      </c>
      <c r="D2228" s="604">
        <v>80.125</v>
      </c>
    </row>
    <row r="2229" spans="1:4" ht="15" x14ac:dyDescent="0.25">
      <c r="A2229" s="604" t="s">
        <v>76</v>
      </c>
      <c r="B2229" s="604" t="s">
        <v>318</v>
      </c>
      <c r="C2229" s="605">
        <v>41927</v>
      </c>
      <c r="D2229" s="604">
        <v>2523.6875</v>
      </c>
    </row>
    <row r="2230" spans="1:4" ht="15" x14ac:dyDescent="0.25">
      <c r="A2230" s="604" t="s">
        <v>77</v>
      </c>
      <c r="B2230" s="604" t="s">
        <v>317</v>
      </c>
      <c r="C2230" s="605">
        <v>41927</v>
      </c>
      <c r="D2230" s="604">
        <v>84.3125</v>
      </c>
    </row>
    <row r="2231" spans="1:4" ht="15" x14ac:dyDescent="0.25">
      <c r="A2231" s="604" t="s">
        <v>78</v>
      </c>
      <c r="B2231" s="604" t="s">
        <v>318</v>
      </c>
      <c r="C2231" s="605">
        <v>41927</v>
      </c>
      <c r="D2231" s="604">
        <v>2398.9375</v>
      </c>
    </row>
    <row r="2232" spans="1:4" ht="15" x14ac:dyDescent="0.25">
      <c r="A2232" s="604" t="s">
        <v>79</v>
      </c>
      <c r="B2232" s="604" t="s">
        <v>314</v>
      </c>
      <c r="C2232" s="605">
        <v>41927</v>
      </c>
      <c r="D2232" s="604">
        <v>0</v>
      </c>
    </row>
    <row r="2233" spans="1:4" ht="15" x14ac:dyDescent="0.25">
      <c r="A2233" s="604" t="s">
        <v>80</v>
      </c>
      <c r="B2233" s="604" t="s">
        <v>316</v>
      </c>
      <c r="C2233" s="605">
        <v>41927</v>
      </c>
      <c r="D2233" s="604">
        <v>768.85500000000002</v>
      </c>
    </row>
    <row r="2234" spans="1:4" ht="15" x14ac:dyDescent="0.25">
      <c r="A2234" s="604" t="s">
        <v>867</v>
      </c>
      <c r="B2234" s="604" t="s">
        <v>997</v>
      </c>
      <c r="C2234" s="605">
        <v>41927</v>
      </c>
      <c r="D2234" s="604">
        <v>5.2999999999999999E-2</v>
      </c>
    </row>
    <row r="2235" spans="1:4" ht="15" x14ac:dyDescent="0.25">
      <c r="A2235" s="604" t="s">
        <v>868</v>
      </c>
      <c r="B2235" s="604" t="s">
        <v>998</v>
      </c>
      <c r="C2235" s="605">
        <v>41927</v>
      </c>
      <c r="D2235" s="604">
        <v>1.8</v>
      </c>
    </row>
    <row r="2236" spans="1:4" ht="15" x14ac:dyDescent="0.25">
      <c r="A2236" s="604" t="s">
        <v>109</v>
      </c>
      <c r="B2236" s="604" t="s">
        <v>445</v>
      </c>
      <c r="C2236" s="605">
        <v>41927</v>
      </c>
      <c r="D2236" s="604">
        <v>168.91200000000001</v>
      </c>
    </row>
    <row r="2237" spans="1:4" ht="15" x14ac:dyDescent="0.25">
      <c r="A2237" s="604" t="s">
        <v>110</v>
      </c>
      <c r="B2237" s="604" t="s">
        <v>446</v>
      </c>
      <c r="C2237" s="605">
        <v>41927</v>
      </c>
      <c r="D2237" s="604">
        <v>0</v>
      </c>
    </row>
    <row r="2238" spans="1:4" ht="15" x14ac:dyDescent="0.25">
      <c r="A2238" s="604" t="s">
        <v>65</v>
      </c>
      <c r="B2238" s="604" t="s">
        <v>321</v>
      </c>
      <c r="C2238" s="605">
        <v>41927</v>
      </c>
      <c r="D2238" s="604">
        <v>0</v>
      </c>
    </row>
    <row r="2239" spans="1:4" ht="15" x14ac:dyDescent="0.25">
      <c r="A2239" s="604" t="s">
        <v>66</v>
      </c>
      <c r="B2239" s="604" t="s">
        <v>323</v>
      </c>
      <c r="C2239" s="605">
        <v>41927</v>
      </c>
      <c r="D2239" s="604">
        <v>564.07629999999995</v>
      </c>
    </row>
    <row r="2240" spans="1:4" ht="15" x14ac:dyDescent="0.25">
      <c r="A2240" s="604" t="s">
        <v>67</v>
      </c>
      <c r="B2240" s="604" t="s">
        <v>324</v>
      </c>
      <c r="C2240" s="605">
        <v>41927</v>
      </c>
      <c r="D2240" s="604">
        <v>0</v>
      </c>
    </row>
    <row r="2241" spans="1:4" ht="15" x14ac:dyDescent="0.25">
      <c r="A2241" s="604" t="s">
        <v>68</v>
      </c>
      <c r="B2241" s="604" t="s">
        <v>325</v>
      </c>
      <c r="C2241" s="605">
        <v>41927</v>
      </c>
      <c r="D2241" s="604">
        <v>815.90570000000002</v>
      </c>
    </row>
    <row r="2242" spans="1:4" ht="15" x14ac:dyDescent="0.25">
      <c r="A2242" s="604" t="s">
        <v>69</v>
      </c>
      <c r="B2242" s="604" t="s">
        <v>326</v>
      </c>
      <c r="C2242" s="605">
        <v>41927</v>
      </c>
      <c r="D2242" s="604">
        <v>0</v>
      </c>
    </row>
    <row r="2243" spans="1:4" ht="15" x14ac:dyDescent="0.25">
      <c r="A2243" s="604" t="s">
        <v>70</v>
      </c>
      <c r="B2243" s="604" t="s">
        <v>327</v>
      </c>
      <c r="C2243" s="605">
        <v>41927</v>
      </c>
      <c r="D2243" s="604">
        <v>804.87869999999998</v>
      </c>
    </row>
    <row r="2244" spans="1:4" ht="15" x14ac:dyDescent="0.25">
      <c r="A2244" s="604" t="s">
        <v>43</v>
      </c>
      <c r="B2244" s="604" t="s">
        <v>328</v>
      </c>
      <c r="C2244" s="605">
        <v>41927</v>
      </c>
      <c r="D2244" s="604">
        <v>0</v>
      </c>
    </row>
    <row r="2245" spans="1:4" ht="15" x14ac:dyDescent="0.25">
      <c r="A2245" s="604" t="s">
        <v>44</v>
      </c>
      <c r="B2245" s="604" t="s">
        <v>330</v>
      </c>
      <c r="C2245" s="605">
        <v>41927</v>
      </c>
      <c r="D2245" s="604">
        <v>0</v>
      </c>
    </row>
    <row r="2246" spans="1:4" ht="15" x14ac:dyDescent="0.25">
      <c r="A2246" s="604" t="s">
        <v>45</v>
      </c>
      <c r="B2246" s="604" t="s">
        <v>331</v>
      </c>
      <c r="C2246" s="605">
        <v>41927</v>
      </c>
      <c r="D2246" s="604">
        <v>0</v>
      </c>
    </row>
    <row r="2247" spans="1:4" ht="15" x14ac:dyDescent="0.25">
      <c r="A2247" s="604" t="s">
        <v>46</v>
      </c>
      <c r="B2247" s="604" t="s">
        <v>332</v>
      </c>
      <c r="C2247" s="605">
        <v>41927</v>
      </c>
      <c r="D2247" s="604">
        <v>0</v>
      </c>
    </row>
    <row r="2248" spans="1:4" ht="15" x14ac:dyDescent="0.25">
      <c r="A2248" s="604" t="s">
        <v>173</v>
      </c>
      <c r="B2248" s="604" t="s">
        <v>333</v>
      </c>
      <c r="C2248" s="605">
        <v>41927</v>
      </c>
      <c r="D2248" s="604">
        <v>3.5775000000000001</v>
      </c>
    </row>
    <row r="2249" spans="1:4" ht="15" x14ac:dyDescent="0.25">
      <c r="A2249" s="604" t="s">
        <v>174</v>
      </c>
      <c r="B2249" s="604" t="s">
        <v>334</v>
      </c>
      <c r="C2249" s="605">
        <v>41927</v>
      </c>
      <c r="D2249" s="604">
        <v>0</v>
      </c>
    </row>
    <row r="2250" spans="1:4" ht="15" x14ac:dyDescent="0.25">
      <c r="A2250" s="604" t="s">
        <v>39</v>
      </c>
      <c r="B2250" s="604" t="s">
        <v>335</v>
      </c>
      <c r="C2250" s="605">
        <v>41927</v>
      </c>
      <c r="D2250" s="604">
        <v>0</v>
      </c>
    </row>
    <row r="2251" spans="1:4" ht="15" x14ac:dyDescent="0.25">
      <c r="A2251" s="604" t="s">
        <v>40</v>
      </c>
      <c r="B2251" s="604" t="s">
        <v>336</v>
      </c>
      <c r="C2251" s="605">
        <v>41927</v>
      </c>
      <c r="D2251" s="604">
        <v>0</v>
      </c>
    </row>
    <row r="2252" spans="1:4" ht="15" x14ac:dyDescent="0.25">
      <c r="A2252" s="604" t="s">
        <v>41</v>
      </c>
      <c r="B2252" s="604" t="s">
        <v>337</v>
      </c>
      <c r="C2252" s="605">
        <v>41927</v>
      </c>
      <c r="D2252" s="604">
        <v>3.8262999999999998</v>
      </c>
    </row>
    <row r="2253" spans="1:4" ht="15" x14ac:dyDescent="0.25">
      <c r="A2253" s="604" t="s">
        <v>42</v>
      </c>
      <c r="B2253" s="604" t="s">
        <v>338</v>
      </c>
      <c r="C2253" s="605">
        <v>41927</v>
      </c>
      <c r="D2253" s="604">
        <v>0</v>
      </c>
    </row>
    <row r="2254" spans="1:4" ht="15" x14ac:dyDescent="0.25">
      <c r="A2254" s="604" t="s">
        <v>57</v>
      </c>
      <c r="B2254" s="604" t="s">
        <v>321</v>
      </c>
      <c r="C2254" s="605">
        <v>41927</v>
      </c>
      <c r="D2254" s="604">
        <v>0</v>
      </c>
    </row>
    <row r="2255" spans="1:4" ht="15" x14ac:dyDescent="0.25">
      <c r="A2255" s="604" t="s">
        <v>58</v>
      </c>
      <c r="B2255" s="604" t="s">
        <v>323</v>
      </c>
      <c r="C2255" s="605">
        <v>41927</v>
      </c>
      <c r="D2255" s="604">
        <v>824.87760000000003</v>
      </c>
    </row>
    <row r="2256" spans="1:4" ht="15" x14ac:dyDescent="0.25">
      <c r="A2256" s="604" t="s">
        <v>59</v>
      </c>
      <c r="B2256" s="604" t="s">
        <v>324</v>
      </c>
      <c r="C2256" s="605">
        <v>41927</v>
      </c>
      <c r="D2256" s="604">
        <v>0</v>
      </c>
    </row>
    <row r="2257" spans="1:4" ht="15" x14ac:dyDescent="0.25">
      <c r="A2257" s="604" t="s">
        <v>60</v>
      </c>
      <c r="B2257" s="604" t="s">
        <v>325</v>
      </c>
      <c r="C2257" s="605">
        <v>41927</v>
      </c>
      <c r="D2257" s="604">
        <v>825.60599999999999</v>
      </c>
    </row>
    <row r="2258" spans="1:4" ht="15" x14ac:dyDescent="0.25">
      <c r="A2258" s="604" t="s">
        <v>61</v>
      </c>
      <c r="B2258" s="604" t="s">
        <v>326</v>
      </c>
      <c r="C2258" s="605">
        <v>41927</v>
      </c>
      <c r="D2258" s="604">
        <v>0</v>
      </c>
    </row>
    <row r="2259" spans="1:4" ht="15" x14ac:dyDescent="0.25">
      <c r="A2259" s="604" t="s">
        <v>62</v>
      </c>
      <c r="B2259" s="604" t="s">
        <v>327</v>
      </c>
      <c r="C2259" s="605">
        <v>41927</v>
      </c>
      <c r="D2259" s="604">
        <v>0</v>
      </c>
    </row>
    <row r="2260" spans="1:4" ht="15" x14ac:dyDescent="0.25">
      <c r="A2260" s="604" t="s">
        <v>63</v>
      </c>
      <c r="B2260" s="604" t="s">
        <v>340</v>
      </c>
      <c r="C2260" s="605">
        <v>41927</v>
      </c>
      <c r="D2260" s="604">
        <v>0</v>
      </c>
    </row>
    <row r="2261" spans="1:4" ht="15" x14ac:dyDescent="0.25">
      <c r="A2261" s="604" t="s">
        <v>64</v>
      </c>
      <c r="B2261" s="604" t="s">
        <v>341</v>
      </c>
      <c r="C2261" s="605">
        <v>41927</v>
      </c>
      <c r="D2261" s="604">
        <v>827.28</v>
      </c>
    </row>
    <row r="2262" spans="1:4" ht="15" x14ac:dyDescent="0.25">
      <c r="A2262" s="604" t="s">
        <v>47</v>
      </c>
      <c r="B2262" s="604" t="s">
        <v>342</v>
      </c>
      <c r="C2262" s="605">
        <v>41927</v>
      </c>
      <c r="D2262" s="604">
        <v>0</v>
      </c>
    </row>
    <row r="2263" spans="1:4" ht="15" x14ac:dyDescent="0.25">
      <c r="A2263" s="604" t="s">
        <v>48</v>
      </c>
      <c r="B2263" s="604" t="s">
        <v>343</v>
      </c>
      <c r="C2263" s="605">
        <v>41927</v>
      </c>
      <c r="D2263" s="604">
        <v>0</v>
      </c>
    </row>
    <row r="2264" spans="1:4" ht="15" x14ac:dyDescent="0.25">
      <c r="A2264" s="604" t="s">
        <v>49</v>
      </c>
      <c r="B2264" s="604" t="s">
        <v>344</v>
      </c>
      <c r="C2264" s="605">
        <v>41927</v>
      </c>
      <c r="D2264" s="604">
        <v>3.8879999999999999</v>
      </c>
    </row>
    <row r="2265" spans="1:4" ht="15" x14ac:dyDescent="0.25">
      <c r="A2265" s="604" t="s">
        <v>50</v>
      </c>
      <c r="B2265" s="604" t="s">
        <v>345</v>
      </c>
      <c r="C2265" s="605">
        <v>41927</v>
      </c>
      <c r="D2265" s="604">
        <v>0</v>
      </c>
    </row>
    <row r="2266" spans="1:4" ht="15" x14ac:dyDescent="0.25">
      <c r="A2266" s="604" t="s">
        <v>861</v>
      </c>
      <c r="B2266" s="604" t="s">
        <v>999</v>
      </c>
      <c r="C2266" s="605">
        <v>41927</v>
      </c>
      <c r="D2266" s="604">
        <v>1.9490000000000001</v>
      </c>
    </row>
    <row r="2267" spans="1:4" ht="15" x14ac:dyDescent="0.25">
      <c r="A2267" s="604" t="s">
        <v>862</v>
      </c>
      <c r="B2267" s="604" t="s">
        <v>1000</v>
      </c>
      <c r="C2267" s="605">
        <v>41927</v>
      </c>
      <c r="D2267" s="604">
        <v>0</v>
      </c>
    </row>
    <row r="2268" spans="1:4" ht="15" x14ac:dyDescent="0.25">
      <c r="A2268" s="604" t="s">
        <v>982</v>
      </c>
      <c r="B2268" s="604" t="s">
        <v>1001</v>
      </c>
      <c r="C2268" s="605">
        <v>41927</v>
      </c>
      <c r="D2268" s="604">
        <v>0</v>
      </c>
    </row>
    <row r="2269" spans="1:4" ht="15" x14ac:dyDescent="0.25">
      <c r="A2269" s="604" t="s">
        <v>983</v>
      </c>
      <c r="B2269" s="604" t="s">
        <v>1002</v>
      </c>
      <c r="C2269" s="605">
        <v>41927</v>
      </c>
      <c r="D2269" s="604">
        <v>775.27200000000005</v>
      </c>
    </row>
    <row r="2270" spans="1:4" ht="15" x14ac:dyDescent="0.25">
      <c r="A2270" s="604" t="s">
        <v>1039</v>
      </c>
      <c r="B2270" s="604" t="s">
        <v>1001</v>
      </c>
      <c r="C2270" s="605">
        <v>41927</v>
      </c>
      <c r="D2270" s="604">
        <v>0</v>
      </c>
    </row>
    <row r="2271" spans="1:4" ht="15" x14ac:dyDescent="0.25">
      <c r="A2271" s="604" t="s">
        <v>1040</v>
      </c>
      <c r="B2271" s="604" t="s">
        <v>1002</v>
      </c>
      <c r="C2271" s="605">
        <v>41927</v>
      </c>
      <c r="D2271" s="604">
        <v>973.15200000000004</v>
      </c>
    </row>
    <row r="2272" spans="1:4" ht="15" x14ac:dyDescent="0.25">
      <c r="A2272" s="604" t="s">
        <v>989</v>
      </c>
      <c r="B2272" s="604" t="s">
        <v>1001</v>
      </c>
      <c r="C2272" s="605">
        <v>41927</v>
      </c>
      <c r="D2272" s="604">
        <v>0</v>
      </c>
    </row>
    <row r="2273" spans="1:4" ht="15" x14ac:dyDescent="0.25">
      <c r="A2273" s="604" t="s">
        <v>990</v>
      </c>
      <c r="B2273" s="604" t="s">
        <v>1002</v>
      </c>
      <c r="C2273" s="605">
        <v>41927</v>
      </c>
      <c r="D2273" s="604">
        <v>963.2</v>
      </c>
    </row>
    <row r="2274" spans="1:4" ht="15" x14ac:dyDescent="0.25">
      <c r="A2274" s="604" t="s">
        <v>71</v>
      </c>
      <c r="B2274" s="604" t="s">
        <v>346</v>
      </c>
      <c r="C2274" s="605">
        <v>41927</v>
      </c>
      <c r="D2274" s="604">
        <v>0</v>
      </c>
    </row>
    <row r="2275" spans="1:4" ht="15" x14ac:dyDescent="0.25">
      <c r="A2275" s="604" t="s">
        <v>72</v>
      </c>
      <c r="B2275" s="604" t="s">
        <v>349</v>
      </c>
      <c r="C2275" s="605">
        <v>41927</v>
      </c>
      <c r="D2275" s="604">
        <v>0</v>
      </c>
    </row>
    <row r="2276" spans="1:4" ht="15" x14ac:dyDescent="0.25">
      <c r="A2276" s="604" t="s">
        <v>750</v>
      </c>
      <c r="B2276" s="604" t="s">
        <v>751</v>
      </c>
      <c r="C2276" s="605">
        <v>41927</v>
      </c>
      <c r="D2276" s="604">
        <v>0.70399999999999996</v>
      </c>
    </row>
    <row r="2277" spans="1:4" ht="15" x14ac:dyDescent="0.25">
      <c r="A2277" s="604" t="s">
        <v>753</v>
      </c>
      <c r="B2277" s="604" t="s">
        <v>754</v>
      </c>
      <c r="C2277" s="605">
        <v>41927</v>
      </c>
      <c r="D2277" s="604">
        <v>19.279</v>
      </c>
    </row>
    <row r="2278" spans="1:4" ht="15" x14ac:dyDescent="0.25">
      <c r="A2278" s="604" t="s">
        <v>755</v>
      </c>
      <c r="B2278" s="604" t="s">
        <v>756</v>
      </c>
      <c r="C2278" s="605">
        <v>41927</v>
      </c>
      <c r="D2278" s="604">
        <v>0.107</v>
      </c>
    </row>
    <row r="2279" spans="1:4" ht="15" x14ac:dyDescent="0.25">
      <c r="A2279" s="604" t="s">
        <v>757</v>
      </c>
      <c r="B2279" s="604" t="s">
        <v>758</v>
      </c>
      <c r="C2279" s="605">
        <v>41927</v>
      </c>
      <c r="D2279" s="604">
        <v>7.0090000000000003</v>
      </c>
    </row>
    <row r="2280" spans="1:4" ht="15" x14ac:dyDescent="0.25">
      <c r="A2280" s="604" t="s">
        <v>759</v>
      </c>
      <c r="B2280" s="604" t="s">
        <v>760</v>
      </c>
      <c r="C2280" s="605">
        <v>41927</v>
      </c>
      <c r="D2280" s="604">
        <v>0.35499999999999998</v>
      </c>
    </row>
    <row r="2281" spans="1:4" ht="15" x14ac:dyDescent="0.25">
      <c r="A2281" s="604" t="s">
        <v>762</v>
      </c>
      <c r="B2281" s="604" t="s">
        <v>763</v>
      </c>
      <c r="C2281" s="605">
        <v>41927</v>
      </c>
      <c r="D2281" s="604">
        <v>18.858000000000001</v>
      </c>
    </row>
    <row r="2282" spans="1:4" ht="15" x14ac:dyDescent="0.25">
      <c r="A2282" s="604" t="s">
        <v>764</v>
      </c>
      <c r="B2282" s="604" t="s">
        <v>765</v>
      </c>
      <c r="C2282" s="605">
        <v>41927</v>
      </c>
      <c r="D2282" s="604">
        <v>0.14099999999999999</v>
      </c>
    </row>
    <row r="2283" spans="1:4" ht="15" x14ac:dyDescent="0.25">
      <c r="A2283" s="604" t="s">
        <v>766</v>
      </c>
      <c r="B2283" s="604" t="s">
        <v>767</v>
      </c>
      <c r="C2283" s="605">
        <v>41927</v>
      </c>
      <c r="D2283" s="604">
        <v>7.2610000000000001</v>
      </c>
    </row>
    <row r="2284" spans="1:4" ht="15" x14ac:dyDescent="0.25">
      <c r="A2284" s="604" t="s">
        <v>877</v>
      </c>
      <c r="B2284" s="604" t="s">
        <v>1003</v>
      </c>
      <c r="C2284" s="605">
        <v>41927</v>
      </c>
      <c r="D2284" s="604">
        <v>0</v>
      </c>
    </row>
    <row r="2285" spans="1:4" ht="15" x14ac:dyDescent="0.25">
      <c r="A2285" s="604" t="s">
        <v>878</v>
      </c>
      <c r="B2285" s="604" t="s">
        <v>1004</v>
      </c>
      <c r="C2285" s="605">
        <v>41927</v>
      </c>
      <c r="D2285" s="604">
        <v>1129.4536000000001</v>
      </c>
    </row>
    <row r="2286" spans="1:4" ht="15" x14ac:dyDescent="0.25">
      <c r="A2286" s="604" t="s">
        <v>962</v>
      </c>
      <c r="B2286" s="604" t="s">
        <v>1005</v>
      </c>
      <c r="C2286" s="605">
        <v>41927</v>
      </c>
      <c r="D2286" s="604">
        <v>0</v>
      </c>
    </row>
    <row r="2287" spans="1:4" ht="15" x14ac:dyDescent="0.25">
      <c r="A2287" s="604" t="s">
        <v>963</v>
      </c>
      <c r="B2287" s="604" t="s">
        <v>1006</v>
      </c>
      <c r="C2287" s="605">
        <v>41927</v>
      </c>
      <c r="D2287" s="604">
        <v>952.31500000000005</v>
      </c>
    </row>
    <row r="2288" spans="1:4" ht="15" x14ac:dyDescent="0.25">
      <c r="A2288" s="604" t="s">
        <v>82</v>
      </c>
      <c r="B2288" s="604" t="s">
        <v>350</v>
      </c>
      <c r="C2288" s="605">
        <v>41927</v>
      </c>
      <c r="D2288" s="604">
        <v>0</v>
      </c>
    </row>
    <row r="2289" spans="1:4" ht="15" x14ac:dyDescent="0.25">
      <c r="A2289" s="604" t="s">
        <v>81</v>
      </c>
      <c r="B2289" s="604" t="s">
        <v>352</v>
      </c>
      <c r="C2289" s="605">
        <v>41927</v>
      </c>
      <c r="D2289" s="604">
        <v>0</v>
      </c>
    </row>
    <row r="2290" spans="1:4" ht="15" x14ac:dyDescent="0.25">
      <c r="A2290" s="604" t="s">
        <v>1007</v>
      </c>
      <c r="B2290" s="604" t="s">
        <v>1001</v>
      </c>
      <c r="C2290" s="605">
        <v>41927</v>
      </c>
      <c r="D2290" s="604">
        <v>0</v>
      </c>
    </row>
    <row r="2291" spans="1:4" ht="15" x14ac:dyDescent="0.25">
      <c r="A2291" s="604" t="s">
        <v>1008</v>
      </c>
      <c r="B2291" s="604" t="s">
        <v>1002</v>
      </c>
      <c r="C2291" s="605">
        <v>41927</v>
      </c>
      <c r="D2291" s="604">
        <v>754.58199999999999</v>
      </c>
    </row>
    <row r="2292" spans="1:4" ht="15" x14ac:dyDescent="0.25">
      <c r="A2292" s="604" t="s">
        <v>100</v>
      </c>
      <c r="B2292" s="604" t="s">
        <v>321</v>
      </c>
      <c r="C2292" s="605">
        <v>41927</v>
      </c>
      <c r="D2292" s="604">
        <v>0</v>
      </c>
    </row>
    <row r="2293" spans="1:4" ht="15" x14ac:dyDescent="0.25">
      <c r="A2293" s="604" t="s">
        <v>101</v>
      </c>
      <c r="B2293" s="604" t="s">
        <v>354</v>
      </c>
      <c r="C2293" s="605">
        <v>41927</v>
      </c>
      <c r="D2293" s="604">
        <v>0</v>
      </c>
    </row>
    <row r="2294" spans="1:4" ht="15" x14ac:dyDescent="0.25">
      <c r="A2294" s="604" t="s">
        <v>102</v>
      </c>
      <c r="B2294" s="604" t="s">
        <v>324</v>
      </c>
      <c r="C2294" s="605">
        <v>41927</v>
      </c>
      <c r="D2294" s="604">
        <v>0</v>
      </c>
    </row>
    <row r="2295" spans="1:4" ht="15" x14ac:dyDescent="0.25">
      <c r="A2295" s="604" t="s">
        <v>103</v>
      </c>
      <c r="B2295" s="604" t="s">
        <v>325</v>
      </c>
      <c r="C2295" s="605">
        <v>41927</v>
      </c>
      <c r="D2295" s="604">
        <v>0</v>
      </c>
    </row>
    <row r="2296" spans="1:4" ht="15" x14ac:dyDescent="0.25">
      <c r="A2296" s="604" t="s">
        <v>104</v>
      </c>
      <c r="B2296" s="604" t="s">
        <v>326</v>
      </c>
      <c r="C2296" s="605">
        <v>41927</v>
      </c>
      <c r="D2296" s="604">
        <v>0.57630000000000003</v>
      </c>
    </row>
    <row r="2297" spans="1:4" ht="15" x14ac:dyDescent="0.25">
      <c r="A2297" s="604" t="s">
        <v>105</v>
      </c>
      <c r="B2297" s="604" t="s">
        <v>327</v>
      </c>
      <c r="C2297" s="605">
        <v>41927</v>
      </c>
      <c r="D2297" s="604">
        <v>0</v>
      </c>
    </row>
    <row r="2298" spans="1:4" ht="15" x14ac:dyDescent="0.25">
      <c r="A2298" s="604" t="s">
        <v>106</v>
      </c>
      <c r="B2298" s="604" t="s">
        <v>340</v>
      </c>
      <c r="C2298" s="605">
        <v>41927</v>
      </c>
      <c r="D2298" s="604">
        <v>0.79559999999999997</v>
      </c>
    </row>
    <row r="2299" spans="1:4" ht="15" x14ac:dyDescent="0.25">
      <c r="A2299" s="604" t="s">
        <v>107</v>
      </c>
      <c r="B2299" s="604" t="s">
        <v>341</v>
      </c>
      <c r="C2299" s="605">
        <v>41927</v>
      </c>
      <c r="D2299" s="604">
        <v>0</v>
      </c>
    </row>
    <row r="2300" spans="1:4" ht="15" x14ac:dyDescent="0.25">
      <c r="A2300" s="604" t="s">
        <v>115</v>
      </c>
      <c r="B2300" s="604" t="s">
        <v>355</v>
      </c>
      <c r="C2300" s="605">
        <v>41927</v>
      </c>
      <c r="D2300" s="604">
        <v>1.9937</v>
      </c>
    </row>
    <row r="2301" spans="1:4" ht="15" x14ac:dyDescent="0.25">
      <c r="A2301" s="604" t="s">
        <v>116</v>
      </c>
      <c r="B2301" s="604" t="s">
        <v>356</v>
      </c>
      <c r="C2301" s="605">
        <v>41927</v>
      </c>
      <c r="D2301" s="604">
        <v>0</v>
      </c>
    </row>
    <row r="2302" spans="1:4" ht="15" x14ac:dyDescent="0.25">
      <c r="A2302" s="604" t="s">
        <v>117</v>
      </c>
      <c r="B2302" s="604" t="s">
        <v>357</v>
      </c>
      <c r="C2302" s="605">
        <v>41927</v>
      </c>
      <c r="D2302" s="604">
        <v>0</v>
      </c>
    </row>
    <row r="2303" spans="1:4" ht="15" x14ac:dyDescent="0.25">
      <c r="A2303" s="604" t="s">
        <v>118</v>
      </c>
      <c r="B2303" s="604" t="s">
        <v>358</v>
      </c>
      <c r="C2303" s="605">
        <v>41927</v>
      </c>
      <c r="D2303" s="604">
        <v>11.8172</v>
      </c>
    </row>
    <row r="2304" spans="1:4" ht="15" x14ac:dyDescent="0.25">
      <c r="A2304" s="604" t="s">
        <v>735</v>
      </c>
      <c r="B2304" s="604" t="s">
        <v>736</v>
      </c>
      <c r="C2304" s="605">
        <v>41927</v>
      </c>
      <c r="D2304" s="604">
        <v>1.857</v>
      </c>
    </row>
    <row r="2305" spans="1:4" ht="15" x14ac:dyDescent="0.25">
      <c r="A2305" s="604" t="s">
        <v>737</v>
      </c>
      <c r="B2305" s="604" t="s">
        <v>738</v>
      </c>
      <c r="C2305" s="605">
        <v>41927</v>
      </c>
      <c r="D2305" s="604">
        <v>0</v>
      </c>
    </row>
    <row r="2306" spans="1:4" ht="15" x14ac:dyDescent="0.25">
      <c r="A2306" s="604" t="s">
        <v>863</v>
      </c>
      <c r="B2306" s="604" t="s">
        <v>1009</v>
      </c>
      <c r="C2306" s="605">
        <v>41927</v>
      </c>
      <c r="D2306" s="604">
        <v>0</v>
      </c>
    </row>
    <row r="2307" spans="1:4" ht="15" x14ac:dyDescent="0.25">
      <c r="A2307" s="604" t="s">
        <v>864</v>
      </c>
      <c r="B2307" s="604" t="s">
        <v>1010</v>
      </c>
      <c r="C2307" s="605">
        <v>41927</v>
      </c>
      <c r="D2307" s="604">
        <v>0</v>
      </c>
    </row>
    <row r="2308" spans="1:4" ht="15" x14ac:dyDescent="0.25">
      <c r="A2308" s="604" t="s">
        <v>865</v>
      </c>
      <c r="B2308" s="604" t="s">
        <v>1011</v>
      </c>
      <c r="C2308" s="605">
        <v>41927</v>
      </c>
      <c r="D2308" s="604">
        <v>0</v>
      </c>
    </row>
    <row r="2309" spans="1:4" ht="15" x14ac:dyDescent="0.25">
      <c r="A2309" s="604" t="s">
        <v>866</v>
      </c>
      <c r="B2309" s="604" t="s">
        <v>1012</v>
      </c>
      <c r="C2309" s="605">
        <v>41927</v>
      </c>
      <c r="D2309" s="604">
        <v>0</v>
      </c>
    </row>
    <row r="2310" spans="1:4" ht="15" x14ac:dyDescent="0.25">
      <c r="A2310" s="604" t="s">
        <v>99</v>
      </c>
      <c r="B2310" s="604" t="s">
        <v>359</v>
      </c>
      <c r="C2310" s="605">
        <v>41927</v>
      </c>
      <c r="D2310" s="604">
        <v>2.1675</v>
      </c>
    </row>
    <row r="2311" spans="1:4" ht="15" x14ac:dyDescent="0.25">
      <c r="A2311" s="604" t="s">
        <v>958</v>
      </c>
      <c r="B2311" s="604" t="s">
        <v>1001</v>
      </c>
      <c r="C2311" s="605">
        <v>41927</v>
      </c>
      <c r="D2311" s="604">
        <v>0</v>
      </c>
    </row>
    <row r="2312" spans="1:4" ht="15" x14ac:dyDescent="0.25">
      <c r="A2312" s="604" t="s">
        <v>959</v>
      </c>
      <c r="B2312" s="604" t="s">
        <v>1002</v>
      </c>
      <c r="C2312" s="605">
        <v>41927</v>
      </c>
      <c r="D2312" s="604">
        <v>835.57</v>
      </c>
    </row>
    <row r="2313" spans="1:4" ht="15" x14ac:dyDescent="0.25">
      <c r="A2313" s="604" t="s">
        <v>144</v>
      </c>
      <c r="B2313" s="604" t="s">
        <v>361</v>
      </c>
      <c r="C2313" s="605">
        <v>41927</v>
      </c>
      <c r="D2313" s="604">
        <v>0.1512</v>
      </c>
    </row>
    <row r="2314" spans="1:4" ht="15" x14ac:dyDescent="0.25">
      <c r="A2314" s="604" t="s">
        <v>145</v>
      </c>
      <c r="B2314" s="604" t="s">
        <v>363</v>
      </c>
      <c r="C2314" s="605">
        <v>41927</v>
      </c>
      <c r="D2314" s="604">
        <v>13.824</v>
      </c>
    </row>
    <row r="2315" spans="1:4" ht="15" x14ac:dyDescent="0.25">
      <c r="A2315" s="604" t="s">
        <v>161</v>
      </c>
      <c r="B2315" s="604" t="s">
        <v>364</v>
      </c>
      <c r="C2315" s="605">
        <v>41927</v>
      </c>
      <c r="D2315" s="604">
        <v>4.0000000000000001E-3</v>
      </c>
    </row>
    <row r="2316" spans="1:4" ht="15" x14ac:dyDescent="0.25">
      <c r="A2316" s="604" t="s">
        <v>162</v>
      </c>
      <c r="B2316" s="604" t="s">
        <v>365</v>
      </c>
      <c r="C2316" s="605">
        <v>41927</v>
      </c>
      <c r="D2316" s="604">
        <v>27.594000000000001</v>
      </c>
    </row>
    <row r="2317" spans="1:4" ht="15" x14ac:dyDescent="0.25">
      <c r="A2317" s="604" t="s">
        <v>293</v>
      </c>
      <c r="B2317" s="604" t="s">
        <v>366</v>
      </c>
      <c r="C2317" s="605">
        <v>41927</v>
      </c>
      <c r="D2317" s="604">
        <v>13.773999999999999</v>
      </c>
    </row>
    <row r="2318" spans="1:4" ht="15" x14ac:dyDescent="0.25">
      <c r="A2318" s="604" t="s">
        <v>294</v>
      </c>
      <c r="B2318" s="604" t="s">
        <v>368</v>
      </c>
      <c r="C2318" s="605">
        <v>41927</v>
      </c>
      <c r="D2318" s="604">
        <v>22.295999999999999</v>
      </c>
    </row>
    <row r="2319" spans="1:4" ht="15" x14ac:dyDescent="0.25">
      <c r="A2319" s="604" t="s">
        <v>167</v>
      </c>
      <c r="B2319" s="604" t="s">
        <v>369</v>
      </c>
      <c r="C2319" s="605">
        <v>41927</v>
      </c>
      <c r="D2319" s="604">
        <v>0</v>
      </c>
    </row>
    <row r="2320" spans="1:4" ht="15" x14ac:dyDescent="0.25">
      <c r="A2320" s="604" t="s">
        <v>168</v>
      </c>
      <c r="B2320" s="604" t="s">
        <v>371</v>
      </c>
      <c r="C2320" s="605">
        <v>41927</v>
      </c>
      <c r="D2320" s="604">
        <v>217.0882</v>
      </c>
    </row>
    <row r="2321" spans="1:4" ht="15" x14ac:dyDescent="0.25">
      <c r="A2321" s="604" t="s">
        <v>869</v>
      </c>
      <c r="B2321" s="604" t="s">
        <v>997</v>
      </c>
      <c r="C2321" s="605">
        <v>41927</v>
      </c>
      <c r="D2321" s="604">
        <v>1.2569999999999999</v>
      </c>
    </row>
    <row r="2322" spans="1:4" ht="15" x14ac:dyDescent="0.25">
      <c r="A2322" s="604" t="s">
        <v>870</v>
      </c>
      <c r="B2322" s="604" t="s">
        <v>998</v>
      </c>
      <c r="C2322" s="605">
        <v>41927</v>
      </c>
      <c r="D2322" s="604">
        <v>10.319000000000001</v>
      </c>
    </row>
    <row r="2323" spans="1:4" ht="15" x14ac:dyDescent="0.25">
      <c r="A2323" s="604" t="s">
        <v>146</v>
      </c>
      <c r="B2323" s="604" t="s">
        <v>372</v>
      </c>
      <c r="C2323" s="605">
        <v>41927</v>
      </c>
      <c r="D2323" s="604">
        <v>0.63500000000000001</v>
      </c>
    </row>
    <row r="2324" spans="1:4" ht="15" x14ac:dyDescent="0.25">
      <c r="A2324" s="604" t="s">
        <v>147</v>
      </c>
      <c r="B2324" s="604" t="s">
        <v>374</v>
      </c>
      <c r="C2324" s="605">
        <v>41927</v>
      </c>
      <c r="D2324" s="604">
        <v>0</v>
      </c>
    </row>
    <row r="2325" spans="1:4" ht="15" x14ac:dyDescent="0.25">
      <c r="A2325" s="604" t="s">
        <v>127</v>
      </c>
      <c r="B2325" s="604" t="s">
        <v>375</v>
      </c>
      <c r="C2325" s="605">
        <v>41927</v>
      </c>
      <c r="D2325" s="604">
        <v>0</v>
      </c>
    </row>
    <row r="2326" spans="1:4" ht="15" x14ac:dyDescent="0.25">
      <c r="A2326" s="604" t="s">
        <v>126</v>
      </c>
      <c r="B2326" s="604" t="s">
        <v>377</v>
      </c>
      <c r="C2326" s="605">
        <v>41927</v>
      </c>
      <c r="D2326" s="604">
        <v>163.19880000000001</v>
      </c>
    </row>
    <row r="2327" spans="1:4" ht="15" x14ac:dyDescent="0.25">
      <c r="A2327" s="604" t="s">
        <v>206</v>
      </c>
      <c r="B2327" s="604" t="s">
        <v>378</v>
      </c>
      <c r="C2327" s="605">
        <v>41927</v>
      </c>
      <c r="D2327" s="604">
        <v>0</v>
      </c>
    </row>
    <row r="2328" spans="1:4" ht="15" x14ac:dyDescent="0.25">
      <c r="A2328" s="604" t="s">
        <v>207</v>
      </c>
      <c r="B2328" s="604" t="s">
        <v>379</v>
      </c>
      <c r="C2328" s="605">
        <v>41927</v>
      </c>
      <c r="D2328" s="604">
        <v>127.2158</v>
      </c>
    </row>
    <row r="2329" spans="1:4" ht="15" x14ac:dyDescent="0.25">
      <c r="A2329" s="604" t="s">
        <v>768</v>
      </c>
      <c r="B2329" s="604" t="s">
        <v>769</v>
      </c>
      <c r="C2329" s="605">
        <v>41927</v>
      </c>
      <c r="D2329" s="604">
        <v>3.4000000000000002E-2</v>
      </c>
    </row>
    <row r="2330" spans="1:4" ht="15" x14ac:dyDescent="0.25">
      <c r="A2330" s="604" t="s">
        <v>771</v>
      </c>
      <c r="B2330" s="604" t="s">
        <v>772</v>
      </c>
      <c r="C2330" s="605">
        <v>41927</v>
      </c>
      <c r="D2330" s="604">
        <v>41.14</v>
      </c>
    </row>
    <row r="2331" spans="1:4" ht="15" x14ac:dyDescent="0.25">
      <c r="A2331" s="604" t="s">
        <v>163</v>
      </c>
      <c r="B2331" s="604" t="s">
        <v>380</v>
      </c>
      <c r="C2331" s="605">
        <v>41927</v>
      </c>
      <c r="D2331" s="604">
        <v>0</v>
      </c>
    </row>
    <row r="2332" spans="1:4" ht="15" x14ac:dyDescent="0.25">
      <c r="A2332" s="604" t="s">
        <v>164</v>
      </c>
      <c r="B2332" s="604" t="s">
        <v>382</v>
      </c>
      <c r="C2332" s="605">
        <v>41927</v>
      </c>
      <c r="D2332" s="604">
        <v>206.62899999999999</v>
      </c>
    </row>
    <row r="2333" spans="1:4" ht="15" x14ac:dyDescent="0.25">
      <c r="A2333" s="604" t="s">
        <v>295</v>
      </c>
      <c r="B2333" s="604" t="s">
        <v>383</v>
      </c>
      <c r="C2333" s="605">
        <v>41927</v>
      </c>
      <c r="D2333" s="604">
        <v>0</v>
      </c>
    </row>
    <row r="2334" spans="1:4" ht="15" x14ac:dyDescent="0.25">
      <c r="A2334" s="604" t="s">
        <v>296</v>
      </c>
      <c r="B2334" s="604" t="s">
        <v>385</v>
      </c>
      <c r="C2334" s="605">
        <v>41927</v>
      </c>
      <c r="D2334" s="604">
        <v>238.51599999999999</v>
      </c>
    </row>
    <row r="2335" spans="1:4" ht="15" x14ac:dyDescent="0.25">
      <c r="A2335" s="604" t="s">
        <v>413</v>
      </c>
      <c r="B2335" s="604" t="s">
        <v>414</v>
      </c>
      <c r="C2335" s="605">
        <v>41927</v>
      </c>
      <c r="D2335" s="604">
        <v>0</v>
      </c>
    </row>
    <row r="2336" spans="1:4" ht="15" x14ac:dyDescent="0.25">
      <c r="A2336" s="604" t="s">
        <v>416</v>
      </c>
      <c r="B2336" s="604" t="s">
        <v>417</v>
      </c>
      <c r="C2336" s="605">
        <v>41927</v>
      </c>
      <c r="D2336" s="604">
        <v>206.15899999999999</v>
      </c>
    </row>
    <row r="2337" spans="1:4" ht="15" x14ac:dyDescent="0.25">
      <c r="A2337" s="604" t="s">
        <v>222</v>
      </c>
      <c r="B2337" s="604" t="s">
        <v>386</v>
      </c>
      <c r="C2337" s="605">
        <v>41927</v>
      </c>
      <c r="D2337" s="604">
        <v>0.36399999999999999</v>
      </c>
    </row>
    <row r="2338" spans="1:4" ht="15" x14ac:dyDescent="0.25">
      <c r="A2338" s="604" t="s">
        <v>223</v>
      </c>
      <c r="B2338" s="604" t="s">
        <v>388</v>
      </c>
      <c r="C2338" s="605">
        <v>41927</v>
      </c>
      <c r="D2338" s="604">
        <v>0</v>
      </c>
    </row>
    <row r="2339" spans="1:4" ht="15" x14ac:dyDescent="0.25">
      <c r="A2339" s="604" t="s">
        <v>1013</v>
      </c>
      <c r="B2339" s="604" t="s">
        <v>997</v>
      </c>
      <c r="C2339" s="605">
        <v>41927</v>
      </c>
      <c r="D2339" s="604">
        <v>1.4999999999999999E-2</v>
      </c>
    </row>
    <row r="2340" spans="1:4" ht="15" x14ac:dyDescent="0.25">
      <c r="A2340" s="604" t="s">
        <v>1014</v>
      </c>
      <c r="B2340" s="604" t="s">
        <v>998</v>
      </c>
      <c r="C2340" s="605">
        <v>41927</v>
      </c>
      <c r="D2340" s="604">
        <v>407.63600000000002</v>
      </c>
    </row>
    <row r="2341" spans="1:4" ht="15" x14ac:dyDescent="0.25">
      <c r="A2341" s="604" t="s">
        <v>1015</v>
      </c>
      <c r="B2341" s="604" t="s">
        <v>997</v>
      </c>
      <c r="C2341" s="605">
        <v>41927</v>
      </c>
      <c r="D2341" s="604">
        <v>0</v>
      </c>
    </row>
    <row r="2342" spans="1:4" ht="15" x14ac:dyDescent="0.25">
      <c r="A2342" s="604" t="s">
        <v>1016</v>
      </c>
      <c r="B2342" s="604" t="s">
        <v>998</v>
      </c>
      <c r="C2342" s="605">
        <v>41927</v>
      </c>
      <c r="D2342" s="604">
        <v>293.33</v>
      </c>
    </row>
    <row r="2343" spans="1:4" ht="15" x14ac:dyDescent="0.25">
      <c r="A2343" s="604" t="s">
        <v>176</v>
      </c>
      <c r="B2343" s="604" t="s">
        <v>389</v>
      </c>
      <c r="C2343" s="605">
        <v>41927</v>
      </c>
      <c r="D2343" s="604">
        <v>0.628</v>
      </c>
    </row>
    <row r="2344" spans="1:4" ht="15" x14ac:dyDescent="0.25">
      <c r="A2344" s="604" t="s">
        <v>177</v>
      </c>
      <c r="B2344" s="604" t="s">
        <v>391</v>
      </c>
      <c r="C2344" s="605">
        <v>41927</v>
      </c>
      <c r="D2344" s="604">
        <v>30.097000000000001</v>
      </c>
    </row>
    <row r="2345" spans="1:4" ht="15" x14ac:dyDescent="0.25">
      <c r="A2345" s="604" t="s">
        <v>710</v>
      </c>
      <c r="B2345" s="604" t="s">
        <v>711</v>
      </c>
      <c r="C2345" s="605">
        <v>41927</v>
      </c>
      <c r="D2345" s="604">
        <v>0</v>
      </c>
    </row>
    <row r="2346" spans="1:4" ht="15" x14ac:dyDescent="0.25">
      <c r="A2346" s="604" t="s">
        <v>713</v>
      </c>
      <c r="B2346" s="604" t="s">
        <v>714</v>
      </c>
      <c r="C2346" s="605">
        <v>41927</v>
      </c>
      <c r="D2346" s="604">
        <v>84.385000000000005</v>
      </c>
    </row>
    <row r="2347" spans="1:4" ht="15" x14ac:dyDescent="0.25">
      <c r="A2347" s="604" t="s">
        <v>152</v>
      </c>
      <c r="B2347" s="604" t="s">
        <v>374</v>
      </c>
      <c r="C2347" s="605">
        <v>41927</v>
      </c>
      <c r="D2347" s="604">
        <v>0</v>
      </c>
    </row>
    <row r="2348" spans="1:4" ht="15" x14ac:dyDescent="0.25">
      <c r="A2348" s="604" t="s">
        <v>991</v>
      </c>
      <c r="B2348" s="604" t="s">
        <v>997</v>
      </c>
      <c r="C2348" s="605">
        <v>41927</v>
      </c>
      <c r="D2348" s="604">
        <v>0</v>
      </c>
    </row>
    <row r="2349" spans="1:4" ht="15" x14ac:dyDescent="0.25">
      <c r="A2349" s="604" t="s">
        <v>992</v>
      </c>
      <c r="B2349" s="604" t="s">
        <v>998</v>
      </c>
      <c r="C2349" s="605">
        <v>41927</v>
      </c>
      <c r="D2349" s="604">
        <v>113.13</v>
      </c>
    </row>
    <row r="2350" spans="1:4" ht="15" x14ac:dyDescent="0.25">
      <c r="A2350" s="604" t="s">
        <v>149</v>
      </c>
      <c r="B2350" s="604" t="s">
        <v>393</v>
      </c>
      <c r="C2350" s="605">
        <v>41927</v>
      </c>
      <c r="D2350" s="604">
        <v>3.3929999999999998</v>
      </c>
    </row>
    <row r="2351" spans="1:4" ht="15" x14ac:dyDescent="0.25">
      <c r="A2351" s="604" t="s">
        <v>150</v>
      </c>
      <c r="B2351" s="604" t="s">
        <v>395</v>
      </c>
      <c r="C2351" s="605">
        <v>41927</v>
      </c>
      <c r="D2351" s="604">
        <v>0.24199999999999999</v>
      </c>
    </row>
    <row r="2352" spans="1:4" ht="15" x14ac:dyDescent="0.25">
      <c r="A2352" s="604" t="s">
        <v>974</v>
      </c>
      <c r="B2352" s="604" t="s">
        <v>1001</v>
      </c>
      <c r="C2352" s="605">
        <v>41927</v>
      </c>
      <c r="D2352" s="604">
        <v>2.1000000000000001E-2</v>
      </c>
    </row>
    <row r="2353" spans="1:4" ht="15" x14ac:dyDescent="0.25">
      <c r="A2353" s="604" t="s">
        <v>975</v>
      </c>
      <c r="B2353" s="604" t="s">
        <v>1002</v>
      </c>
      <c r="C2353" s="605">
        <v>41927</v>
      </c>
      <c r="D2353" s="604">
        <v>9.43</v>
      </c>
    </row>
    <row r="2354" spans="1:4" ht="15" x14ac:dyDescent="0.25">
      <c r="A2354" s="604" t="s">
        <v>151</v>
      </c>
      <c r="B2354" s="604" t="s">
        <v>374</v>
      </c>
      <c r="C2354" s="605">
        <v>41927</v>
      </c>
      <c r="D2354" s="604">
        <v>3.387</v>
      </c>
    </row>
    <row r="2355" spans="1:4" ht="15" x14ac:dyDescent="0.25">
      <c r="A2355" s="604" t="s">
        <v>96</v>
      </c>
      <c r="B2355" s="604" t="s">
        <v>314</v>
      </c>
      <c r="C2355" s="605">
        <v>41927</v>
      </c>
      <c r="D2355" s="604">
        <v>0</v>
      </c>
    </row>
    <row r="2356" spans="1:4" ht="15" x14ac:dyDescent="0.25">
      <c r="A2356" s="604" t="s">
        <v>95</v>
      </c>
      <c r="B2356" s="604" t="s">
        <v>316</v>
      </c>
      <c r="C2356" s="605">
        <v>41927</v>
      </c>
      <c r="D2356" s="604">
        <v>5.2881</v>
      </c>
    </row>
    <row r="2357" spans="1:4" ht="15" x14ac:dyDescent="0.25">
      <c r="A2357" s="604" t="s">
        <v>97</v>
      </c>
      <c r="B2357" s="604" t="s">
        <v>398</v>
      </c>
      <c r="C2357" s="605">
        <v>41927</v>
      </c>
      <c r="D2357" s="604">
        <v>0</v>
      </c>
    </row>
    <row r="2358" spans="1:4" ht="15" x14ac:dyDescent="0.25">
      <c r="A2358" s="604" t="s">
        <v>98</v>
      </c>
      <c r="B2358" s="604" t="s">
        <v>399</v>
      </c>
      <c r="C2358" s="605">
        <v>41927</v>
      </c>
      <c r="D2358" s="604">
        <v>0</v>
      </c>
    </row>
    <row r="2359" spans="1:4" ht="15" x14ac:dyDescent="0.25">
      <c r="A2359" s="604" t="s">
        <v>93</v>
      </c>
      <c r="B2359" s="604" t="s">
        <v>435</v>
      </c>
      <c r="C2359" s="605">
        <v>41928</v>
      </c>
      <c r="D2359" s="604">
        <v>0</v>
      </c>
    </row>
    <row r="2360" spans="1:4" ht="15" x14ac:dyDescent="0.25">
      <c r="A2360" s="604" t="s">
        <v>94</v>
      </c>
      <c r="B2360" s="604" t="s">
        <v>436</v>
      </c>
      <c r="C2360" s="605">
        <v>41928</v>
      </c>
      <c r="D2360" s="604">
        <v>1519.3992000000001</v>
      </c>
    </row>
    <row r="2361" spans="1:4" ht="15" x14ac:dyDescent="0.25">
      <c r="A2361" s="604" t="s">
        <v>113</v>
      </c>
      <c r="B2361" s="604" t="s">
        <v>437</v>
      </c>
      <c r="C2361" s="605">
        <v>41928</v>
      </c>
      <c r="D2361" s="604">
        <v>0</v>
      </c>
    </row>
    <row r="2362" spans="1:4" ht="15" x14ac:dyDescent="0.25">
      <c r="A2362" s="604" t="s">
        <v>114</v>
      </c>
      <c r="B2362" s="604" t="s">
        <v>438</v>
      </c>
      <c r="C2362" s="605">
        <v>41928</v>
      </c>
      <c r="D2362" s="604">
        <v>1566.1582000000001</v>
      </c>
    </row>
    <row r="2363" spans="1:4" ht="15" x14ac:dyDescent="0.25">
      <c r="A2363" s="604" t="s">
        <v>123</v>
      </c>
      <c r="B2363" s="604" t="s">
        <v>439</v>
      </c>
      <c r="C2363" s="605">
        <v>41928</v>
      </c>
      <c r="D2363" s="604">
        <v>0</v>
      </c>
    </row>
    <row r="2364" spans="1:4" ht="15" x14ac:dyDescent="0.25">
      <c r="A2364" s="604" t="s">
        <v>124</v>
      </c>
      <c r="B2364" s="604" t="s">
        <v>440</v>
      </c>
      <c r="C2364" s="605">
        <v>41928</v>
      </c>
      <c r="D2364" s="604">
        <v>11156.6852</v>
      </c>
    </row>
    <row r="2365" spans="1:4" ht="15" x14ac:dyDescent="0.25">
      <c r="A2365" s="604" t="s">
        <v>91</v>
      </c>
      <c r="B2365" s="604" t="s">
        <v>441</v>
      </c>
      <c r="C2365" s="605">
        <v>41928</v>
      </c>
      <c r="D2365" s="604">
        <v>0</v>
      </c>
    </row>
    <row r="2366" spans="1:4" ht="15" x14ac:dyDescent="0.25">
      <c r="A2366" s="604" t="s">
        <v>92</v>
      </c>
      <c r="B2366" s="604" t="s">
        <v>442</v>
      </c>
      <c r="C2366" s="605">
        <v>41928</v>
      </c>
      <c r="D2366" s="604">
        <v>14921.25</v>
      </c>
    </row>
    <row r="2367" spans="1:4" ht="15" x14ac:dyDescent="0.25">
      <c r="A2367" s="604" t="s">
        <v>121</v>
      </c>
      <c r="B2367" s="604" t="s">
        <v>443</v>
      </c>
      <c r="C2367" s="605">
        <v>41928</v>
      </c>
      <c r="D2367" s="604">
        <v>10454.8662</v>
      </c>
    </row>
    <row r="2368" spans="1:4" ht="15" x14ac:dyDescent="0.25">
      <c r="A2368" s="604" t="s">
        <v>122</v>
      </c>
      <c r="B2368" s="604" t="s">
        <v>444</v>
      </c>
      <c r="C2368" s="605">
        <v>41928</v>
      </c>
      <c r="D2368" s="604">
        <v>0</v>
      </c>
    </row>
    <row r="2369" spans="1:4" ht="15" x14ac:dyDescent="0.25">
      <c r="A2369" s="604" t="s">
        <v>51</v>
      </c>
      <c r="B2369" s="604" t="s">
        <v>302</v>
      </c>
      <c r="C2369" s="605">
        <v>41928</v>
      </c>
      <c r="D2369" s="604">
        <v>0</v>
      </c>
    </row>
    <row r="2370" spans="1:4" ht="15" x14ac:dyDescent="0.25">
      <c r="A2370" s="604" t="s">
        <v>52</v>
      </c>
      <c r="B2370" s="604" t="s">
        <v>304</v>
      </c>
      <c r="C2370" s="605">
        <v>41928</v>
      </c>
      <c r="D2370" s="604">
        <v>2615.85</v>
      </c>
    </row>
    <row r="2371" spans="1:4" ht="15" x14ac:dyDescent="0.25">
      <c r="A2371" s="604" t="s">
        <v>53</v>
      </c>
      <c r="B2371" s="604" t="s">
        <v>305</v>
      </c>
      <c r="C2371" s="605">
        <v>41928</v>
      </c>
      <c r="D2371" s="604">
        <v>0</v>
      </c>
    </row>
    <row r="2372" spans="1:4" ht="15" x14ac:dyDescent="0.25">
      <c r="A2372" s="604" t="s">
        <v>54</v>
      </c>
      <c r="B2372" s="604" t="s">
        <v>306</v>
      </c>
      <c r="C2372" s="605">
        <v>41928</v>
      </c>
      <c r="D2372" s="604">
        <v>2622.7125000000001</v>
      </c>
    </row>
    <row r="2373" spans="1:4" ht="15" x14ac:dyDescent="0.25">
      <c r="A2373" s="604" t="s">
        <v>55</v>
      </c>
      <c r="B2373" s="604" t="s">
        <v>307</v>
      </c>
      <c r="C2373" s="605">
        <v>41928</v>
      </c>
      <c r="D2373" s="604">
        <v>0</v>
      </c>
    </row>
    <row r="2374" spans="1:4" ht="15" x14ac:dyDescent="0.25">
      <c r="A2374" s="604" t="s">
        <v>56</v>
      </c>
      <c r="B2374" s="604" t="s">
        <v>308</v>
      </c>
      <c r="C2374" s="605">
        <v>41928</v>
      </c>
      <c r="D2374" s="604">
        <v>2637.0558000000001</v>
      </c>
    </row>
    <row r="2375" spans="1:4" ht="15" x14ac:dyDescent="0.25">
      <c r="A2375" s="604" t="s">
        <v>89</v>
      </c>
      <c r="B2375" s="604" t="s">
        <v>309</v>
      </c>
      <c r="C2375" s="605">
        <v>41928</v>
      </c>
      <c r="D2375" s="604">
        <v>0</v>
      </c>
    </row>
    <row r="2376" spans="1:4" ht="15" x14ac:dyDescent="0.25">
      <c r="A2376" s="604" t="s">
        <v>90</v>
      </c>
      <c r="B2376" s="604" t="s">
        <v>311</v>
      </c>
      <c r="C2376" s="605">
        <v>41928</v>
      </c>
      <c r="D2376" s="604">
        <v>1942.3563999999999</v>
      </c>
    </row>
    <row r="2377" spans="1:4" ht="15" x14ac:dyDescent="0.25">
      <c r="A2377" s="604" t="s">
        <v>87</v>
      </c>
      <c r="B2377" s="604" t="s">
        <v>298</v>
      </c>
      <c r="C2377" s="605">
        <v>41928</v>
      </c>
      <c r="D2377" s="604">
        <v>0</v>
      </c>
    </row>
    <row r="2378" spans="1:4" ht="15" x14ac:dyDescent="0.25">
      <c r="A2378" s="604" t="s">
        <v>88</v>
      </c>
      <c r="B2378" s="604" t="s">
        <v>301</v>
      </c>
      <c r="C2378" s="605">
        <v>41928</v>
      </c>
      <c r="D2378" s="604">
        <v>1888.1279999999999</v>
      </c>
    </row>
    <row r="2379" spans="1:4" ht="15" x14ac:dyDescent="0.25">
      <c r="A2379" s="604" t="s">
        <v>85</v>
      </c>
      <c r="B2379" s="604" t="s">
        <v>312</v>
      </c>
      <c r="C2379" s="605">
        <v>41928</v>
      </c>
      <c r="D2379" s="604">
        <v>8682.875</v>
      </c>
    </row>
    <row r="2380" spans="1:4" ht="15" x14ac:dyDescent="0.25">
      <c r="A2380" s="604" t="s">
        <v>86</v>
      </c>
      <c r="B2380" s="604" t="s">
        <v>313</v>
      </c>
      <c r="C2380" s="605">
        <v>41928</v>
      </c>
      <c r="D2380" s="604">
        <v>0</v>
      </c>
    </row>
    <row r="2381" spans="1:4" ht="15" x14ac:dyDescent="0.25">
      <c r="A2381" s="604" t="s">
        <v>83</v>
      </c>
      <c r="B2381" s="604" t="s">
        <v>312</v>
      </c>
      <c r="C2381" s="605">
        <v>41928</v>
      </c>
      <c r="D2381" s="604">
        <v>0</v>
      </c>
    </row>
    <row r="2382" spans="1:4" ht="15" x14ac:dyDescent="0.25">
      <c r="A2382" s="604" t="s">
        <v>84</v>
      </c>
      <c r="B2382" s="604" t="s">
        <v>313</v>
      </c>
      <c r="C2382" s="605">
        <v>41928</v>
      </c>
      <c r="D2382" s="604">
        <v>11419</v>
      </c>
    </row>
    <row r="2383" spans="1:4" ht="15" x14ac:dyDescent="0.25">
      <c r="A2383" s="604" t="s">
        <v>73</v>
      </c>
      <c r="B2383" s="604" t="s">
        <v>314</v>
      </c>
      <c r="C2383" s="605">
        <v>41928</v>
      </c>
      <c r="D2383" s="604">
        <v>0</v>
      </c>
    </row>
    <row r="2384" spans="1:4" ht="15" x14ac:dyDescent="0.25">
      <c r="A2384" s="604" t="s">
        <v>74</v>
      </c>
      <c r="B2384" s="604" t="s">
        <v>316</v>
      </c>
      <c r="C2384" s="605">
        <v>41928</v>
      </c>
      <c r="D2384" s="604">
        <v>699.17250000000001</v>
      </c>
    </row>
    <row r="2385" spans="1:4" ht="15" x14ac:dyDescent="0.25">
      <c r="A2385" s="604" t="s">
        <v>75</v>
      </c>
      <c r="B2385" s="604" t="s">
        <v>317</v>
      </c>
      <c r="C2385" s="605">
        <v>41928</v>
      </c>
      <c r="D2385" s="604">
        <v>17.375</v>
      </c>
    </row>
    <row r="2386" spans="1:4" ht="15" x14ac:dyDescent="0.25">
      <c r="A2386" s="604" t="s">
        <v>76</v>
      </c>
      <c r="B2386" s="604" t="s">
        <v>318</v>
      </c>
      <c r="C2386" s="605">
        <v>41928</v>
      </c>
      <c r="D2386" s="604">
        <v>4153.1875</v>
      </c>
    </row>
    <row r="2387" spans="1:4" ht="15" x14ac:dyDescent="0.25">
      <c r="A2387" s="604" t="s">
        <v>77</v>
      </c>
      <c r="B2387" s="604" t="s">
        <v>317</v>
      </c>
      <c r="C2387" s="605">
        <v>41928</v>
      </c>
      <c r="D2387" s="604">
        <v>20.125</v>
      </c>
    </row>
    <row r="2388" spans="1:4" ht="15" x14ac:dyDescent="0.25">
      <c r="A2388" s="604" t="s">
        <v>78</v>
      </c>
      <c r="B2388" s="604" t="s">
        <v>318</v>
      </c>
      <c r="C2388" s="605">
        <v>41928</v>
      </c>
      <c r="D2388" s="604">
        <v>3969.25</v>
      </c>
    </row>
    <row r="2389" spans="1:4" ht="15" x14ac:dyDescent="0.25">
      <c r="A2389" s="604" t="s">
        <v>79</v>
      </c>
      <c r="B2389" s="604" t="s">
        <v>314</v>
      </c>
      <c r="C2389" s="605">
        <v>41928</v>
      </c>
      <c r="D2389" s="604">
        <v>0</v>
      </c>
    </row>
    <row r="2390" spans="1:4" ht="15" x14ac:dyDescent="0.25">
      <c r="A2390" s="604" t="s">
        <v>80</v>
      </c>
      <c r="B2390" s="604" t="s">
        <v>316</v>
      </c>
      <c r="C2390" s="605">
        <v>41928</v>
      </c>
      <c r="D2390" s="604">
        <v>1230.3150000000001</v>
      </c>
    </row>
    <row r="2391" spans="1:4" ht="15" x14ac:dyDescent="0.25">
      <c r="A2391" s="604" t="s">
        <v>867</v>
      </c>
      <c r="B2391" s="604" t="s">
        <v>997</v>
      </c>
      <c r="C2391" s="605">
        <v>41928</v>
      </c>
      <c r="D2391" s="604">
        <v>6.2E-2</v>
      </c>
    </row>
    <row r="2392" spans="1:4" ht="15" x14ac:dyDescent="0.25">
      <c r="A2392" s="604" t="s">
        <v>868</v>
      </c>
      <c r="B2392" s="604" t="s">
        <v>998</v>
      </c>
      <c r="C2392" s="605">
        <v>41928</v>
      </c>
      <c r="D2392" s="604">
        <v>2.1160000000000001</v>
      </c>
    </row>
    <row r="2393" spans="1:4" ht="15" x14ac:dyDescent="0.25">
      <c r="A2393" s="604" t="s">
        <v>109</v>
      </c>
      <c r="B2393" s="604" t="s">
        <v>445</v>
      </c>
      <c r="C2393" s="605">
        <v>41928</v>
      </c>
      <c r="D2393" s="604">
        <v>129.6</v>
      </c>
    </row>
    <row r="2394" spans="1:4" ht="15" x14ac:dyDescent="0.25">
      <c r="A2394" s="604" t="s">
        <v>110</v>
      </c>
      <c r="B2394" s="604" t="s">
        <v>446</v>
      </c>
      <c r="C2394" s="605">
        <v>41928</v>
      </c>
      <c r="D2394" s="604">
        <v>0</v>
      </c>
    </row>
    <row r="2395" spans="1:4" ht="15" x14ac:dyDescent="0.25">
      <c r="A2395" s="604" t="s">
        <v>65</v>
      </c>
      <c r="B2395" s="604" t="s">
        <v>321</v>
      </c>
      <c r="C2395" s="605">
        <v>41928</v>
      </c>
      <c r="D2395" s="604">
        <v>0</v>
      </c>
    </row>
    <row r="2396" spans="1:4" ht="15" x14ac:dyDescent="0.25">
      <c r="A2396" s="604" t="s">
        <v>66</v>
      </c>
      <c r="B2396" s="604" t="s">
        <v>323</v>
      </c>
      <c r="C2396" s="605">
        <v>41928</v>
      </c>
      <c r="D2396" s="604">
        <v>597.40800000000002</v>
      </c>
    </row>
    <row r="2397" spans="1:4" ht="15" x14ac:dyDescent="0.25">
      <c r="A2397" s="604" t="s">
        <v>67</v>
      </c>
      <c r="B2397" s="604" t="s">
        <v>324</v>
      </c>
      <c r="C2397" s="605">
        <v>41928</v>
      </c>
      <c r="D2397" s="604">
        <v>0</v>
      </c>
    </row>
    <row r="2398" spans="1:4" ht="15" x14ac:dyDescent="0.25">
      <c r="A2398" s="604" t="s">
        <v>68</v>
      </c>
      <c r="B2398" s="604" t="s">
        <v>325</v>
      </c>
      <c r="C2398" s="605">
        <v>41928</v>
      </c>
      <c r="D2398" s="604">
        <v>709.08630000000005</v>
      </c>
    </row>
    <row r="2399" spans="1:4" ht="15" x14ac:dyDescent="0.25">
      <c r="A2399" s="604" t="s">
        <v>69</v>
      </c>
      <c r="B2399" s="604" t="s">
        <v>326</v>
      </c>
      <c r="C2399" s="605">
        <v>41928</v>
      </c>
      <c r="D2399" s="604">
        <v>0</v>
      </c>
    </row>
    <row r="2400" spans="1:4" ht="15" x14ac:dyDescent="0.25">
      <c r="A2400" s="604" t="s">
        <v>70</v>
      </c>
      <c r="B2400" s="604" t="s">
        <v>327</v>
      </c>
      <c r="C2400" s="605">
        <v>41928</v>
      </c>
      <c r="D2400" s="604">
        <v>702.39440000000002</v>
      </c>
    </row>
    <row r="2401" spans="1:4" ht="15" x14ac:dyDescent="0.25">
      <c r="A2401" s="604" t="s">
        <v>43</v>
      </c>
      <c r="B2401" s="604" t="s">
        <v>328</v>
      </c>
      <c r="C2401" s="605">
        <v>41928</v>
      </c>
      <c r="D2401" s="604">
        <v>0</v>
      </c>
    </row>
    <row r="2402" spans="1:4" ht="15" x14ac:dyDescent="0.25">
      <c r="A2402" s="604" t="s">
        <v>44</v>
      </c>
      <c r="B2402" s="604" t="s">
        <v>330</v>
      </c>
      <c r="C2402" s="605">
        <v>41928</v>
      </c>
      <c r="D2402" s="604">
        <v>0</v>
      </c>
    </row>
    <row r="2403" spans="1:4" ht="15" x14ac:dyDescent="0.25">
      <c r="A2403" s="604" t="s">
        <v>45</v>
      </c>
      <c r="B2403" s="604" t="s">
        <v>331</v>
      </c>
      <c r="C2403" s="605">
        <v>41928</v>
      </c>
      <c r="D2403" s="604">
        <v>0</v>
      </c>
    </row>
    <row r="2404" spans="1:4" ht="15" x14ac:dyDescent="0.25">
      <c r="A2404" s="604" t="s">
        <v>46</v>
      </c>
      <c r="B2404" s="604" t="s">
        <v>332</v>
      </c>
      <c r="C2404" s="605">
        <v>41928</v>
      </c>
      <c r="D2404" s="604">
        <v>0</v>
      </c>
    </row>
    <row r="2405" spans="1:4" ht="15" x14ac:dyDescent="0.25">
      <c r="A2405" s="604" t="s">
        <v>173</v>
      </c>
      <c r="B2405" s="604" t="s">
        <v>333</v>
      </c>
      <c r="C2405" s="605">
        <v>41928</v>
      </c>
      <c r="D2405" s="604">
        <v>3.51</v>
      </c>
    </row>
    <row r="2406" spans="1:4" ht="15" x14ac:dyDescent="0.25">
      <c r="A2406" s="604" t="s">
        <v>174</v>
      </c>
      <c r="B2406" s="604" t="s">
        <v>334</v>
      </c>
      <c r="C2406" s="605">
        <v>41928</v>
      </c>
      <c r="D2406" s="604">
        <v>15.087</v>
      </c>
    </row>
    <row r="2407" spans="1:4" ht="15" x14ac:dyDescent="0.25">
      <c r="A2407" s="604" t="s">
        <v>39</v>
      </c>
      <c r="B2407" s="604" t="s">
        <v>335</v>
      </c>
      <c r="C2407" s="605">
        <v>41928</v>
      </c>
      <c r="D2407" s="604">
        <v>0</v>
      </c>
    </row>
    <row r="2408" spans="1:4" ht="15" x14ac:dyDescent="0.25">
      <c r="A2408" s="604" t="s">
        <v>40</v>
      </c>
      <c r="B2408" s="604" t="s">
        <v>336</v>
      </c>
      <c r="C2408" s="605">
        <v>41928</v>
      </c>
      <c r="D2408" s="604">
        <v>0</v>
      </c>
    </row>
    <row r="2409" spans="1:4" ht="15" x14ac:dyDescent="0.25">
      <c r="A2409" s="604" t="s">
        <v>41</v>
      </c>
      <c r="B2409" s="604" t="s">
        <v>337</v>
      </c>
      <c r="C2409" s="605">
        <v>41928</v>
      </c>
      <c r="D2409" s="604">
        <v>3.827</v>
      </c>
    </row>
    <row r="2410" spans="1:4" ht="15" x14ac:dyDescent="0.25">
      <c r="A2410" s="604" t="s">
        <v>42</v>
      </c>
      <c r="B2410" s="604" t="s">
        <v>338</v>
      </c>
      <c r="C2410" s="605">
        <v>41928</v>
      </c>
      <c r="D2410" s="604">
        <v>0</v>
      </c>
    </row>
    <row r="2411" spans="1:4" ht="15" x14ac:dyDescent="0.25">
      <c r="A2411" s="604" t="s">
        <v>57</v>
      </c>
      <c r="B2411" s="604" t="s">
        <v>321</v>
      </c>
      <c r="C2411" s="605">
        <v>41928</v>
      </c>
      <c r="D2411" s="604">
        <v>0</v>
      </c>
    </row>
    <row r="2412" spans="1:4" ht="15" x14ac:dyDescent="0.25">
      <c r="A2412" s="604" t="s">
        <v>58</v>
      </c>
      <c r="B2412" s="604" t="s">
        <v>323</v>
      </c>
      <c r="C2412" s="605">
        <v>41928</v>
      </c>
      <c r="D2412" s="604">
        <v>809.24400000000003</v>
      </c>
    </row>
    <row r="2413" spans="1:4" ht="15" x14ac:dyDescent="0.25">
      <c r="A2413" s="604" t="s">
        <v>59</v>
      </c>
      <c r="B2413" s="604" t="s">
        <v>324</v>
      </c>
      <c r="C2413" s="605">
        <v>41928</v>
      </c>
      <c r="D2413" s="604">
        <v>0</v>
      </c>
    </row>
    <row r="2414" spans="1:4" ht="15" x14ac:dyDescent="0.25">
      <c r="A2414" s="604" t="s">
        <v>60</v>
      </c>
      <c r="B2414" s="604" t="s">
        <v>325</v>
      </c>
      <c r="C2414" s="605">
        <v>41928</v>
      </c>
      <c r="D2414" s="604">
        <v>824.58</v>
      </c>
    </row>
    <row r="2415" spans="1:4" ht="15" x14ac:dyDescent="0.25">
      <c r="A2415" s="604" t="s">
        <v>61</v>
      </c>
      <c r="B2415" s="604" t="s">
        <v>326</v>
      </c>
      <c r="C2415" s="605">
        <v>41928</v>
      </c>
      <c r="D2415" s="604">
        <v>0</v>
      </c>
    </row>
    <row r="2416" spans="1:4" ht="15" x14ac:dyDescent="0.25">
      <c r="A2416" s="604" t="s">
        <v>62</v>
      </c>
      <c r="B2416" s="604" t="s">
        <v>327</v>
      </c>
      <c r="C2416" s="605">
        <v>41928</v>
      </c>
      <c r="D2416" s="604">
        <v>0</v>
      </c>
    </row>
    <row r="2417" spans="1:4" ht="15" x14ac:dyDescent="0.25">
      <c r="A2417" s="604" t="s">
        <v>63</v>
      </c>
      <c r="B2417" s="604" t="s">
        <v>340</v>
      </c>
      <c r="C2417" s="605">
        <v>41928</v>
      </c>
      <c r="D2417" s="604">
        <v>0</v>
      </c>
    </row>
    <row r="2418" spans="1:4" ht="15" x14ac:dyDescent="0.25">
      <c r="A2418" s="604" t="s">
        <v>64</v>
      </c>
      <c r="B2418" s="604" t="s">
        <v>341</v>
      </c>
      <c r="C2418" s="605">
        <v>41928</v>
      </c>
      <c r="D2418" s="604">
        <v>826.92960000000005</v>
      </c>
    </row>
    <row r="2419" spans="1:4" ht="15" x14ac:dyDescent="0.25">
      <c r="A2419" s="604" t="s">
        <v>47</v>
      </c>
      <c r="B2419" s="604" t="s">
        <v>342</v>
      </c>
      <c r="C2419" s="605">
        <v>41928</v>
      </c>
      <c r="D2419" s="604">
        <v>0.89100000000000001</v>
      </c>
    </row>
    <row r="2420" spans="1:4" ht="15" x14ac:dyDescent="0.25">
      <c r="A2420" s="604" t="s">
        <v>48</v>
      </c>
      <c r="B2420" s="604" t="s">
        <v>343</v>
      </c>
      <c r="C2420" s="605">
        <v>41928</v>
      </c>
      <c r="D2420" s="604">
        <v>0</v>
      </c>
    </row>
    <row r="2421" spans="1:4" ht="15" x14ac:dyDescent="0.25">
      <c r="A2421" s="604" t="s">
        <v>49</v>
      </c>
      <c r="B2421" s="604" t="s">
        <v>344</v>
      </c>
      <c r="C2421" s="605">
        <v>41928</v>
      </c>
      <c r="D2421" s="604">
        <v>5.4683999999999999</v>
      </c>
    </row>
    <row r="2422" spans="1:4" ht="15" x14ac:dyDescent="0.25">
      <c r="A2422" s="604" t="s">
        <v>50</v>
      </c>
      <c r="B2422" s="604" t="s">
        <v>345</v>
      </c>
      <c r="C2422" s="605">
        <v>41928</v>
      </c>
      <c r="D2422" s="604">
        <v>0</v>
      </c>
    </row>
    <row r="2423" spans="1:4" ht="15" x14ac:dyDescent="0.25">
      <c r="A2423" s="604" t="s">
        <v>861</v>
      </c>
      <c r="B2423" s="604" t="s">
        <v>999</v>
      </c>
      <c r="C2423" s="605">
        <v>41928</v>
      </c>
      <c r="D2423" s="604">
        <v>2.141</v>
      </c>
    </row>
    <row r="2424" spans="1:4" ht="15" x14ac:dyDescent="0.25">
      <c r="A2424" s="604" t="s">
        <v>862</v>
      </c>
      <c r="B2424" s="604" t="s">
        <v>1000</v>
      </c>
      <c r="C2424" s="605">
        <v>41928</v>
      </c>
      <c r="D2424" s="604">
        <v>0</v>
      </c>
    </row>
    <row r="2425" spans="1:4" ht="15" x14ac:dyDescent="0.25">
      <c r="A2425" s="604" t="s">
        <v>982</v>
      </c>
      <c r="B2425" s="604" t="s">
        <v>1001</v>
      </c>
      <c r="C2425" s="605">
        <v>41928</v>
      </c>
      <c r="D2425" s="604">
        <v>1.0999999999999999E-2</v>
      </c>
    </row>
    <row r="2426" spans="1:4" ht="15" x14ac:dyDescent="0.25">
      <c r="A2426" s="604" t="s">
        <v>983</v>
      </c>
      <c r="B2426" s="604" t="s">
        <v>1002</v>
      </c>
      <c r="C2426" s="605">
        <v>41928</v>
      </c>
      <c r="D2426" s="604">
        <v>414.60399999999998</v>
      </c>
    </row>
    <row r="2427" spans="1:4" ht="15" x14ac:dyDescent="0.25">
      <c r="A2427" s="604" t="s">
        <v>1039</v>
      </c>
      <c r="B2427" s="604" t="s">
        <v>1001</v>
      </c>
      <c r="C2427" s="605">
        <v>41928</v>
      </c>
      <c r="D2427" s="604">
        <v>0</v>
      </c>
    </row>
    <row r="2428" spans="1:4" ht="15" x14ac:dyDescent="0.25">
      <c r="A2428" s="604" t="s">
        <v>1040</v>
      </c>
      <c r="B2428" s="604" t="s">
        <v>1002</v>
      </c>
      <c r="C2428" s="605">
        <v>41928</v>
      </c>
      <c r="D2428" s="604">
        <v>728.44799999999998</v>
      </c>
    </row>
    <row r="2429" spans="1:4" ht="15" x14ac:dyDescent="0.25">
      <c r="A2429" s="604" t="s">
        <v>989</v>
      </c>
      <c r="B2429" s="604" t="s">
        <v>1001</v>
      </c>
      <c r="C2429" s="605">
        <v>41928</v>
      </c>
      <c r="D2429" s="604">
        <v>0.4</v>
      </c>
    </row>
    <row r="2430" spans="1:4" ht="15" x14ac:dyDescent="0.25">
      <c r="A2430" s="604" t="s">
        <v>990</v>
      </c>
      <c r="B2430" s="604" t="s">
        <v>1002</v>
      </c>
      <c r="C2430" s="605">
        <v>41928</v>
      </c>
      <c r="D2430" s="604">
        <v>410.1</v>
      </c>
    </row>
    <row r="2431" spans="1:4" ht="15" x14ac:dyDescent="0.25">
      <c r="A2431" s="604" t="s">
        <v>71</v>
      </c>
      <c r="B2431" s="604" t="s">
        <v>346</v>
      </c>
      <c r="C2431" s="605">
        <v>41928</v>
      </c>
      <c r="D2431" s="604">
        <v>0</v>
      </c>
    </row>
    <row r="2432" spans="1:4" ht="15" x14ac:dyDescent="0.25">
      <c r="A2432" s="604" t="s">
        <v>72</v>
      </c>
      <c r="B2432" s="604" t="s">
        <v>349</v>
      </c>
      <c r="C2432" s="605">
        <v>41928</v>
      </c>
      <c r="D2432" s="604">
        <v>0</v>
      </c>
    </row>
    <row r="2433" spans="1:4" ht="15" x14ac:dyDescent="0.25">
      <c r="A2433" s="604" t="s">
        <v>750</v>
      </c>
      <c r="B2433" s="604" t="s">
        <v>751</v>
      </c>
      <c r="C2433" s="605">
        <v>41928</v>
      </c>
      <c r="D2433" s="604">
        <v>0.755</v>
      </c>
    </row>
    <row r="2434" spans="1:4" ht="15" x14ac:dyDescent="0.25">
      <c r="A2434" s="604" t="s">
        <v>753</v>
      </c>
      <c r="B2434" s="604" t="s">
        <v>754</v>
      </c>
      <c r="C2434" s="605">
        <v>41928</v>
      </c>
      <c r="D2434" s="604">
        <v>0</v>
      </c>
    </row>
    <row r="2435" spans="1:4" ht="15" x14ac:dyDescent="0.25">
      <c r="A2435" s="604" t="s">
        <v>755</v>
      </c>
      <c r="B2435" s="604" t="s">
        <v>756</v>
      </c>
      <c r="C2435" s="605">
        <v>41928</v>
      </c>
      <c r="D2435" s="604">
        <v>0.11</v>
      </c>
    </row>
    <row r="2436" spans="1:4" ht="15" x14ac:dyDescent="0.25">
      <c r="A2436" s="604" t="s">
        <v>757</v>
      </c>
      <c r="B2436" s="604" t="s">
        <v>758</v>
      </c>
      <c r="C2436" s="605">
        <v>41928</v>
      </c>
      <c r="D2436" s="604">
        <v>0</v>
      </c>
    </row>
    <row r="2437" spans="1:4" ht="15" x14ac:dyDescent="0.25">
      <c r="A2437" s="604" t="s">
        <v>759</v>
      </c>
      <c r="B2437" s="604" t="s">
        <v>760</v>
      </c>
      <c r="C2437" s="605">
        <v>41928</v>
      </c>
      <c r="D2437" s="604">
        <v>0.371</v>
      </c>
    </row>
    <row r="2438" spans="1:4" ht="15" x14ac:dyDescent="0.25">
      <c r="A2438" s="604" t="s">
        <v>762</v>
      </c>
      <c r="B2438" s="604" t="s">
        <v>763</v>
      </c>
      <c r="C2438" s="605">
        <v>41928</v>
      </c>
      <c r="D2438" s="604">
        <v>0</v>
      </c>
    </row>
    <row r="2439" spans="1:4" ht="15" x14ac:dyDescent="0.25">
      <c r="A2439" s="604" t="s">
        <v>764</v>
      </c>
      <c r="B2439" s="604" t="s">
        <v>765</v>
      </c>
      <c r="C2439" s="605">
        <v>41928</v>
      </c>
      <c r="D2439" s="604">
        <v>0.161</v>
      </c>
    </row>
    <row r="2440" spans="1:4" ht="15" x14ac:dyDescent="0.25">
      <c r="A2440" s="604" t="s">
        <v>766</v>
      </c>
      <c r="B2440" s="604" t="s">
        <v>767</v>
      </c>
      <c r="C2440" s="605">
        <v>41928</v>
      </c>
      <c r="D2440" s="604">
        <v>0</v>
      </c>
    </row>
    <row r="2441" spans="1:4" ht="15" x14ac:dyDescent="0.25">
      <c r="A2441" s="604" t="s">
        <v>877</v>
      </c>
      <c r="B2441" s="604" t="s">
        <v>1003</v>
      </c>
      <c r="C2441" s="605">
        <v>41928</v>
      </c>
      <c r="D2441" s="604">
        <v>0</v>
      </c>
    </row>
    <row r="2442" spans="1:4" ht="15" x14ac:dyDescent="0.25">
      <c r="A2442" s="604" t="s">
        <v>878</v>
      </c>
      <c r="B2442" s="604" t="s">
        <v>1004</v>
      </c>
      <c r="C2442" s="605">
        <v>41928</v>
      </c>
      <c r="D2442" s="604">
        <v>1188.7709</v>
      </c>
    </row>
    <row r="2443" spans="1:4" ht="15" x14ac:dyDescent="0.25">
      <c r="A2443" s="604" t="s">
        <v>962</v>
      </c>
      <c r="B2443" s="604" t="s">
        <v>1005</v>
      </c>
      <c r="C2443" s="605">
        <v>41928</v>
      </c>
      <c r="D2443" s="604">
        <v>1.288</v>
      </c>
    </row>
    <row r="2444" spans="1:4" ht="15" x14ac:dyDescent="0.25">
      <c r="A2444" s="604" t="s">
        <v>963</v>
      </c>
      <c r="B2444" s="604" t="s">
        <v>1006</v>
      </c>
      <c r="C2444" s="605">
        <v>41928</v>
      </c>
      <c r="D2444" s="604">
        <v>187.80600000000001</v>
      </c>
    </row>
    <row r="2445" spans="1:4" ht="15" x14ac:dyDescent="0.25">
      <c r="A2445" s="604" t="s">
        <v>82</v>
      </c>
      <c r="B2445" s="604" t="s">
        <v>350</v>
      </c>
      <c r="C2445" s="605">
        <v>41928</v>
      </c>
      <c r="D2445" s="604">
        <v>0</v>
      </c>
    </row>
    <row r="2446" spans="1:4" ht="15" x14ac:dyDescent="0.25">
      <c r="A2446" s="604" t="s">
        <v>81</v>
      </c>
      <c r="B2446" s="604" t="s">
        <v>352</v>
      </c>
      <c r="C2446" s="605">
        <v>41928</v>
      </c>
      <c r="D2446" s="604">
        <v>0</v>
      </c>
    </row>
    <row r="2447" spans="1:4" ht="15" x14ac:dyDescent="0.25">
      <c r="A2447" s="604" t="s">
        <v>1007</v>
      </c>
      <c r="B2447" s="604" t="s">
        <v>1001</v>
      </c>
      <c r="C2447" s="605">
        <v>41928</v>
      </c>
      <c r="D2447" s="604">
        <v>7.0000000000000001E-3</v>
      </c>
    </row>
    <row r="2448" spans="1:4" ht="15" x14ac:dyDescent="0.25">
      <c r="A2448" s="604" t="s">
        <v>1008</v>
      </c>
      <c r="B2448" s="604" t="s">
        <v>1002</v>
      </c>
      <c r="C2448" s="605">
        <v>41928</v>
      </c>
      <c r="D2448" s="604">
        <v>334.2</v>
      </c>
    </row>
    <row r="2449" spans="1:4" ht="15" x14ac:dyDescent="0.25">
      <c r="A2449" s="604" t="s">
        <v>100</v>
      </c>
      <c r="B2449" s="604" t="s">
        <v>321</v>
      </c>
      <c r="C2449" s="605">
        <v>41928</v>
      </c>
      <c r="D2449" s="604">
        <v>0</v>
      </c>
    </row>
    <row r="2450" spans="1:4" ht="15" x14ac:dyDescent="0.25">
      <c r="A2450" s="604" t="s">
        <v>101</v>
      </c>
      <c r="B2450" s="604" t="s">
        <v>354</v>
      </c>
      <c r="C2450" s="605">
        <v>41928</v>
      </c>
      <c r="D2450" s="604">
        <v>0</v>
      </c>
    </row>
    <row r="2451" spans="1:4" ht="15" x14ac:dyDescent="0.25">
      <c r="A2451" s="604" t="s">
        <v>102</v>
      </c>
      <c r="B2451" s="604" t="s">
        <v>324</v>
      </c>
      <c r="C2451" s="605">
        <v>41928</v>
      </c>
      <c r="D2451" s="604">
        <v>1.0891</v>
      </c>
    </row>
    <row r="2452" spans="1:4" ht="15" x14ac:dyDescent="0.25">
      <c r="A2452" s="604" t="s">
        <v>103</v>
      </c>
      <c r="B2452" s="604" t="s">
        <v>325</v>
      </c>
      <c r="C2452" s="605">
        <v>41928</v>
      </c>
      <c r="D2452" s="604">
        <v>0</v>
      </c>
    </row>
    <row r="2453" spans="1:4" ht="15" x14ac:dyDescent="0.25">
      <c r="A2453" s="604" t="s">
        <v>104</v>
      </c>
      <c r="B2453" s="604" t="s">
        <v>326</v>
      </c>
      <c r="C2453" s="605">
        <v>41928</v>
      </c>
      <c r="D2453" s="604">
        <v>7.7000000000000002E-3</v>
      </c>
    </row>
    <row r="2454" spans="1:4" ht="15" x14ac:dyDescent="0.25">
      <c r="A2454" s="604" t="s">
        <v>105</v>
      </c>
      <c r="B2454" s="604" t="s">
        <v>327</v>
      </c>
      <c r="C2454" s="605">
        <v>41928</v>
      </c>
      <c r="D2454" s="604">
        <v>0</v>
      </c>
    </row>
    <row r="2455" spans="1:4" ht="15" x14ac:dyDescent="0.25">
      <c r="A2455" s="604" t="s">
        <v>106</v>
      </c>
      <c r="B2455" s="604" t="s">
        <v>340</v>
      </c>
      <c r="C2455" s="605">
        <v>41928</v>
      </c>
      <c r="D2455" s="604">
        <v>1.3331</v>
      </c>
    </row>
    <row r="2456" spans="1:4" ht="15" x14ac:dyDescent="0.25">
      <c r="A2456" s="604" t="s">
        <v>107</v>
      </c>
      <c r="B2456" s="604" t="s">
        <v>341</v>
      </c>
      <c r="C2456" s="605">
        <v>41928</v>
      </c>
      <c r="D2456" s="604">
        <v>0</v>
      </c>
    </row>
    <row r="2457" spans="1:4" ht="15" x14ac:dyDescent="0.25">
      <c r="A2457" s="604" t="s">
        <v>115</v>
      </c>
      <c r="B2457" s="604" t="s">
        <v>355</v>
      </c>
      <c r="C2457" s="605">
        <v>41928</v>
      </c>
      <c r="D2457" s="604">
        <v>1.5628</v>
      </c>
    </row>
    <row r="2458" spans="1:4" ht="15" x14ac:dyDescent="0.25">
      <c r="A2458" s="604" t="s">
        <v>116</v>
      </c>
      <c r="B2458" s="604" t="s">
        <v>356</v>
      </c>
      <c r="C2458" s="605">
        <v>41928</v>
      </c>
      <c r="D2458" s="604">
        <v>0</v>
      </c>
    </row>
    <row r="2459" spans="1:4" ht="15" x14ac:dyDescent="0.25">
      <c r="A2459" s="604" t="s">
        <v>117</v>
      </c>
      <c r="B2459" s="604" t="s">
        <v>357</v>
      </c>
      <c r="C2459" s="605">
        <v>41928</v>
      </c>
      <c r="D2459" s="604">
        <v>5.8999999999999999E-3</v>
      </c>
    </row>
    <row r="2460" spans="1:4" ht="15" x14ac:dyDescent="0.25">
      <c r="A2460" s="604" t="s">
        <v>118</v>
      </c>
      <c r="B2460" s="604" t="s">
        <v>358</v>
      </c>
      <c r="C2460" s="605">
        <v>41928</v>
      </c>
      <c r="D2460" s="604">
        <v>0</v>
      </c>
    </row>
    <row r="2461" spans="1:4" ht="15" x14ac:dyDescent="0.25">
      <c r="A2461" s="604" t="s">
        <v>735</v>
      </c>
      <c r="B2461" s="604" t="s">
        <v>736</v>
      </c>
      <c r="C2461" s="605">
        <v>41928</v>
      </c>
      <c r="D2461" s="604">
        <v>1.8879999999999999</v>
      </c>
    </row>
    <row r="2462" spans="1:4" ht="15" x14ac:dyDescent="0.25">
      <c r="A2462" s="604" t="s">
        <v>737</v>
      </c>
      <c r="B2462" s="604" t="s">
        <v>738</v>
      </c>
      <c r="C2462" s="605">
        <v>41928</v>
      </c>
      <c r="D2462" s="604">
        <v>0</v>
      </c>
    </row>
    <row r="2463" spans="1:4" ht="15" x14ac:dyDescent="0.25">
      <c r="A2463" s="604" t="s">
        <v>863</v>
      </c>
      <c r="B2463" s="604" t="s">
        <v>1009</v>
      </c>
      <c r="C2463" s="605">
        <v>41928</v>
      </c>
      <c r="D2463" s="604">
        <v>0</v>
      </c>
    </row>
    <row r="2464" spans="1:4" ht="15" x14ac:dyDescent="0.25">
      <c r="A2464" s="604" t="s">
        <v>864</v>
      </c>
      <c r="B2464" s="604" t="s">
        <v>1010</v>
      </c>
      <c r="C2464" s="605">
        <v>41928</v>
      </c>
      <c r="D2464" s="604">
        <v>0</v>
      </c>
    </row>
    <row r="2465" spans="1:4" ht="15" x14ac:dyDescent="0.25">
      <c r="A2465" s="604" t="s">
        <v>865</v>
      </c>
      <c r="B2465" s="604" t="s">
        <v>1011</v>
      </c>
      <c r="C2465" s="605">
        <v>41928</v>
      </c>
      <c r="D2465" s="604">
        <v>0</v>
      </c>
    </row>
    <row r="2466" spans="1:4" ht="15" x14ac:dyDescent="0.25">
      <c r="A2466" s="604" t="s">
        <v>866</v>
      </c>
      <c r="B2466" s="604" t="s">
        <v>1012</v>
      </c>
      <c r="C2466" s="605">
        <v>41928</v>
      </c>
      <c r="D2466" s="604">
        <v>0</v>
      </c>
    </row>
    <row r="2467" spans="1:4" ht="15" x14ac:dyDescent="0.25">
      <c r="A2467" s="604" t="s">
        <v>99</v>
      </c>
      <c r="B2467" s="604" t="s">
        <v>359</v>
      </c>
      <c r="C2467" s="605">
        <v>41928</v>
      </c>
      <c r="D2467" s="604">
        <v>2.1789999999999998</v>
      </c>
    </row>
    <row r="2468" spans="1:4" ht="15" x14ac:dyDescent="0.25">
      <c r="A2468" s="604" t="s">
        <v>958</v>
      </c>
      <c r="B2468" s="604" t="s">
        <v>1001</v>
      </c>
      <c r="C2468" s="605">
        <v>41928</v>
      </c>
      <c r="D2468" s="604">
        <v>0.01</v>
      </c>
    </row>
    <row r="2469" spans="1:4" ht="15" x14ac:dyDescent="0.25">
      <c r="A2469" s="604" t="s">
        <v>959</v>
      </c>
      <c r="B2469" s="604" t="s">
        <v>1002</v>
      </c>
      <c r="C2469" s="605">
        <v>41928</v>
      </c>
      <c r="D2469" s="604">
        <v>386.62</v>
      </c>
    </row>
    <row r="2470" spans="1:4" ht="15" x14ac:dyDescent="0.25">
      <c r="A2470" s="604" t="s">
        <v>144</v>
      </c>
      <c r="B2470" s="604" t="s">
        <v>361</v>
      </c>
      <c r="C2470" s="605">
        <v>41928</v>
      </c>
      <c r="D2470" s="604">
        <v>0.2213</v>
      </c>
    </row>
    <row r="2471" spans="1:4" ht="15" x14ac:dyDescent="0.25">
      <c r="A2471" s="604" t="s">
        <v>145</v>
      </c>
      <c r="B2471" s="604" t="s">
        <v>363</v>
      </c>
      <c r="C2471" s="605">
        <v>41928</v>
      </c>
      <c r="D2471" s="604">
        <v>4.9157999999999999</v>
      </c>
    </row>
    <row r="2472" spans="1:4" ht="15" x14ac:dyDescent="0.25">
      <c r="A2472" s="604" t="s">
        <v>161</v>
      </c>
      <c r="B2472" s="604" t="s">
        <v>364</v>
      </c>
      <c r="C2472" s="605">
        <v>41928</v>
      </c>
      <c r="D2472" s="604">
        <v>4.2000000000000003E-2</v>
      </c>
    </row>
    <row r="2473" spans="1:4" ht="15" x14ac:dyDescent="0.25">
      <c r="A2473" s="604" t="s">
        <v>162</v>
      </c>
      <c r="B2473" s="604" t="s">
        <v>365</v>
      </c>
      <c r="C2473" s="605">
        <v>41928</v>
      </c>
      <c r="D2473" s="604">
        <v>20.164999999999999</v>
      </c>
    </row>
    <row r="2474" spans="1:4" ht="15" x14ac:dyDescent="0.25">
      <c r="A2474" s="604" t="s">
        <v>293</v>
      </c>
      <c r="B2474" s="604" t="s">
        <v>366</v>
      </c>
      <c r="C2474" s="605">
        <v>41928</v>
      </c>
      <c r="D2474" s="604">
        <v>10.436999999999999</v>
      </c>
    </row>
    <row r="2475" spans="1:4" ht="15" x14ac:dyDescent="0.25">
      <c r="A2475" s="604" t="s">
        <v>294</v>
      </c>
      <c r="B2475" s="604" t="s">
        <v>368</v>
      </c>
      <c r="C2475" s="605">
        <v>41928</v>
      </c>
      <c r="D2475" s="604">
        <v>35.685000000000002</v>
      </c>
    </row>
    <row r="2476" spans="1:4" ht="15" x14ac:dyDescent="0.25">
      <c r="A2476" s="604" t="s">
        <v>167</v>
      </c>
      <c r="B2476" s="604" t="s">
        <v>369</v>
      </c>
      <c r="C2476" s="605">
        <v>41928</v>
      </c>
      <c r="D2476" s="604">
        <v>0</v>
      </c>
    </row>
    <row r="2477" spans="1:4" ht="15" x14ac:dyDescent="0.25">
      <c r="A2477" s="604" t="s">
        <v>168</v>
      </c>
      <c r="B2477" s="604" t="s">
        <v>371</v>
      </c>
      <c r="C2477" s="605">
        <v>41928</v>
      </c>
      <c r="D2477" s="604">
        <v>202.27860000000001</v>
      </c>
    </row>
    <row r="2478" spans="1:4" ht="15" x14ac:dyDescent="0.25">
      <c r="A2478" s="604" t="s">
        <v>869</v>
      </c>
      <c r="B2478" s="604" t="s">
        <v>997</v>
      </c>
      <c r="C2478" s="605">
        <v>41928</v>
      </c>
      <c r="D2478" s="604">
        <v>5.8360000000000003</v>
      </c>
    </row>
    <row r="2479" spans="1:4" ht="15" x14ac:dyDescent="0.25">
      <c r="A2479" s="604" t="s">
        <v>870</v>
      </c>
      <c r="B2479" s="604" t="s">
        <v>998</v>
      </c>
      <c r="C2479" s="605">
        <v>41928</v>
      </c>
      <c r="D2479" s="604">
        <v>4.4169999999999998</v>
      </c>
    </row>
    <row r="2480" spans="1:4" ht="15" x14ac:dyDescent="0.25">
      <c r="A2480" s="604" t="s">
        <v>146</v>
      </c>
      <c r="B2480" s="604" t="s">
        <v>372</v>
      </c>
      <c r="C2480" s="605">
        <v>41928</v>
      </c>
      <c r="D2480" s="604">
        <v>0.63200000000000001</v>
      </c>
    </row>
    <row r="2481" spans="1:4" ht="15" x14ac:dyDescent="0.25">
      <c r="A2481" s="604" t="s">
        <v>147</v>
      </c>
      <c r="B2481" s="604" t="s">
        <v>374</v>
      </c>
      <c r="C2481" s="605">
        <v>41928</v>
      </c>
      <c r="D2481" s="604">
        <v>0</v>
      </c>
    </row>
    <row r="2482" spans="1:4" ht="15" x14ac:dyDescent="0.25">
      <c r="A2482" s="604" t="s">
        <v>127</v>
      </c>
      <c r="B2482" s="604" t="s">
        <v>375</v>
      </c>
      <c r="C2482" s="605">
        <v>41928</v>
      </c>
      <c r="D2482" s="604">
        <v>1.34E-2</v>
      </c>
    </row>
    <row r="2483" spans="1:4" ht="15" x14ac:dyDescent="0.25">
      <c r="A2483" s="604" t="s">
        <v>126</v>
      </c>
      <c r="B2483" s="604" t="s">
        <v>377</v>
      </c>
      <c r="C2483" s="605">
        <v>41928</v>
      </c>
      <c r="D2483" s="604">
        <v>68.029200000000003</v>
      </c>
    </row>
    <row r="2484" spans="1:4" ht="15" x14ac:dyDescent="0.25">
      <c r="A2484" s="604" t="s">
        <v>206</v>
      </c>
      <c r="B2484" s="604" t="s">
        <v>378</v>
      </c>
      <c r="C2484" s="605">
        <v>41928</v>
      </c>
      <c r="D2484" s="604">
        <v>7.0199999999999999E-2</v>
      </c>
    </row>
    <row r="2485" spans="1:4" ht="15" x14ac:dyDescent="0.25">
      <c r="A2485" s="604" t="s">
        <v>207</v>
      </c>
      <c r="B2485" s="604" t="s">
        <v>379</v>
      </c>
      <c r="C2485" s="605">
        <v>41928</v>
      </c>
      <c r="D2485" s="604">
        <v>69.581800000000001</v>
      </c>
    </row>
    <row r="2486" spans="1:4" ht="15" x14ac:dyDescent="0.25">
      <c r="A2486" s="604" t="s">
        <v>768</v>
      </c>
      <c r="B2486" s="604" t="s">
        <v>769</v>
      </c>
      <c r="C2486" s="605">
        <v>41928</v>
      </c>
      <c r="D2486" s="604">
        <v>4.0890000000000004</v>
      </c>
    </row>
    <row r="2487" spans="1:4" ht="15" x14ac:dyDescent="0.25">
      <c r="A2487" s="604" t="s">
        <v>771</v>
      </c>
      <c r="B2487" s="604" t="s">
        <v>772</v>
      </c>
      <c r="C2487" s="605">
        <v>41928</v>
      </c>
      <c r="D2487" s="604">
        <v>7.7610000000000001</v>
      </c>
    </row>
    <row r="2488" spans="1:4" ht="15" x14ac:dyDescent="0.25">
      <c r="A2488" s="604" t="s">
        <v>163</v>
      </c>
      <c r="B2488" s="604" t="s">
        <v>380</v>
      </c>
      <c r="C2488" s="605">
        <v>41928</v>
      </c>
      <c r="D2488" s="604">
        <v>0</v>
      </c>
    </row>
    <row r="2489" spans="1:4" ht="15" x14ac:dyDescent="0.25">
      <c r="A2489" s="604" t="s">
        <v>164</v>
      </c>
      <c r="B2489" s="604" t="s">
        <v>382</v>
      </c>
      <c r="C2489" s="605">
        <v>41928</v>
      </c>
      <c r="D2489" s="604">
        <v>208.38</v>
      </c>
    </row>
    <row r="2490" spans="1:4" ht="15" x14ac:dyDescent="0.25">
      <c r="A2490" s="604" t="s">
        <v>295</v>
      </c>
      <c r="B2490" s="604" t="s">
        <v>383</v>
      </c>
      <c r="C2490" s="605">
        <v>41928</v>
      </c>
      <c r="D2490" s="604">
        <v>3.0000000000000001E-3</v>
      </c>
    </row>
    <row r="2491" spans="1:4" ht="15" x14ac:dyDescent="0.25">
      <c r="A2491" s="604" t="s">
        <v>296</v>
      </c>
      <c r="B2491" s="604" t="s">
        <v>385</v>
      </c>
      <c r="C2491" s="605">
        <v>41928</v>
      </c>
      <c r="D2491" s="604">
        <v>238.721</v>
      </c>
    </row>
    <row r="2492" spans="1:4" ht="15" x14ac:dyDescent="0.25">
      <c r="A2492" s="604" t="s">
        <v>413</v>
      </c>
      <c r="B2492" s="604" t="s">
        <v>414</v>
      </c>
      <c r="C2492" s="605">
        <v>41928</v>
      </c>
      <c r="D2492" s="604">
        <v>0.36499999999999999</v>
      </c>
    </row>
    <row r="2493" spans="1:4" ht="15" x14ac:dyDescent="0.25">
      <c r="A2493" s="604" t="s">
        <v>416</v>
      </c>
      <c r="B2493" s="604" t="s">
        <v>417</v>
      </c>
      <c r="C2493" s="605">
        <v>41928</v>
      </c>
      <c r="D2493" s="604">
        <v>120.914</v>
      </c>
    </row>
    <row r="2494" spans="1:4" ht="15" x14ac:dyDescent="0.25">
      <c r="A2494" s="604" t="s">
        <v>222</v>
      </c>
      <c r="B2494" s="604" t="s">
        <v>386</v>
      </c>
      <c r="C2494" s="605">
        <v>41928</v>
      </c>
      <c r="D2494" s="604">
        <v>0.36499999999999999</v>
      </c>
    </row>
    <row r="2495" spans="1:4" ht="15" x14ac:dyDescent="0.25">
      <c r="A2495" s="604" t="s">
        <v>223</v>
      </c>
      <c r="B2495" s="604" t="s">
        <v>388</v>
      </c>
      <c r="C2495" s="605">
        <v>41928</v>
      </c>
      <c r="D2495" s="604">
        <v>0</v>
      </c>
    </row>
    <row r="2496" spans="1:4" ht="15" x14ac:dyDescent="0.25">
      <c r="A2496" s="604" t="s">
        <v>1013</v>
      </c>
      <c r="B2496" s="604" t="s">
        <v>997</v>
      </c>
      <c r="C2496" s="605">
        <v>41928</v>
      </c>
      <c r="D2496" s="604">
        <v>0.16200000000000001</v>
      </c>
    </row>
    <row r="2497" spans="1:4" ht="15" x14ac:dyDescent="0.25">
      <c r="A2497" s="604" t="s">
        <v>1014</v>
      </c>
      <c r="B2497" s="604" t="s">
        <v>998</v>
      </c>
      <c r="C2497" s="605">
        <v>41928</v>
      </c>
      <c r="D2497" s="604">
        <v>182.82900000000001</v>
      </c>
    </row>
    <row r="2498" spans="1:4" ht="15" x14ac:dyDescent="0.25">
      <c r="A2498" s="604" t="s">
        <v>1015</v>
      </c>
      <c r="B2498" s="604" t="s">
        <v>997</v>
      </c>
      <c r="C2498" s="605">
        <v>41928</v>
      </c>
      <c r="D2498" s="604">
        <v>0.13100000000000001</v>
      </c>
    </row>
    <row r="2499" spans="1:4" ht="15" x14ac:dyDescent="0.25">
      <c r="A2499" s="604" t="s">
        <v>1016</v>
      </c>
      <c r="B2499" s="604" t="s">
        <v>998</v>
      </c>
      <c r="C2499" s="605">
        <v>41928</v>
      </c>
      <c r="D2499" s="604">
        <v>128.69200000000001</v>
      </c>
    </row>
    <row r="2500" spans="1:4" ht="15" x14ac:dyDescent="0.25">
      <c r="A2500" s="604" t="s">
        <v>176</v>
      </c>
      <c r="B2500" s="604" t="s">
        <v>389</v>
      </c>
      <c r="C2500" s="605">
        <v>41928</v>
      </c>
      <c r="D2500" s="604">
        <v>0.215</v>
      </c>
    </row>
    <row r="2501" spans="1:4" ht="15" x14ac:dyDescent="0.25">
      <c r="A2501" s="604" t="s">
        <v>177</v>
      </c>
      <c r="B2501" s="604" t="s">
        <v>391</v>
      </c>
      <c r="C2501" s="605">
        <v>41928</v>
      </c>
      <c r="D2501" s="604">
        <v>29.318000000000001</v>
      </c>
    </row>
    <row r="2502" spans="1:4" ht="15" x14ac:dyDescent="0.25">
      <c r="A2502" s="604" t="s">
        <v>710</v>
      </c>
      <c r="B2502" s="604" t="s">
        <v>711</v>
      </c>
      <c r="C2502" s="605">
        <v>41928</v>
      </c>
      <c r="D2502" s="604">
        <v>0</v>
      </c>
    </row>
    <row r="2503" spans="1:4" ht="15" x14ac:dyDescent="0.25">
      <c r="A2503" s="604" t="s">
        <v>713</v>
      </c>
      <c r="B2503" s="604" t="s">
        <v>714</v>
      </c>
      <c r="C2503" s="605">
        <v>41928</v>
      </c>
      <c r="D2503" s="604">
        <v>98.436999999999998</v>
      </c>
    </row>
    <row r="2504" spans="1:4" ht="15" x14ac:dyDescent="0.25">
      <c r="A2504" s="604" t="s">
        <v>152</v>
      </c>
      <c r="B2504" s="604" t="s">
        <v>374</v>
      </c>
      <c r="C2504" s="605">
        <v>41928</v>
      </c>
      <c r="D2504" s="604">
        <v>0</v>
      </c>
    </row>
    <row r="2505" spans="1:4" ht="15" x14ac:dyDescent="0.25">
      <c r="A2505" s="604" t="s">
        <v>991</v>
      </c>
      <c r="B2505" s="604" t="s">
        <v>997</v>
      </c>
      <c r="C2505" s="605">
        <v>41928</v>
      </c>
      <c r="D2505" s="604">
        <v>0</v>
      </c>
    </row>
    <row r="2506" spans="1:4" ht="15" x14ac:dyDescent="0.25">
      <c r="A2506" s="604" t="s">
        <v>992</v>
      </c>
      <c r="B2506" s="604" t="s">
        <v>998</v>
      </c>
      <c r="C2506" s="605">
        <v>41928</v>
      </c>
      <c r="D2506" s="604">
        <v>41.356000000000002</v>
      </c>
    </row>
    <row r="2507" spans="1:4" ht="15" x14ac:dyDescent="0.25">
      <c r="A2507" s="604" t="s">
        <v>149</v>
      </c>
      <c r="B2507" s="604" t="s">
        <v>393</v>
      </c>
      <c r="C2507" s="605">
        <v>41928</v>
      </c>
      <c r="D2507" s="604">
        <v>4.76</v>
      </c>
    </row>
    <row r="2508" spans="1:4" ht="15" x14ac:dyDescent="0.25">
      <c r="A2508" s="604" t="s">
        <v>150</v>
      </c>
      <c r="B2508" s="604" t="s">
        <v>395</v>
      </c>
      <c r="C2508" s="605">
        <v>41928</v>
      </c>
      <c r="D2508" s="604">
        <v>0.17100000000000001</v>
      </c>
    </row>
    <row r="2509" spans="1:4" ht="15" x14ac:dyDescent="0.25">
      <c r="A2509" s="604" t="s">
        <v>974</v>
      </c>
      <c r="B2509" s="604" t="s">
        <v>1001</v>
      </c>
      <c r="C2509" s="605">
        <v>41928</v>
      </c>
      <c r="D2509" s="604">
        <v>1E-3</v>
      </c>
    </row>
    <row r="2510" spans="1:4" ht="15" x14ac:dyDescent="0.25">
      <c r="A2510" s="604" t="s">
        <v>975</v>
      </c>
      <c r="B2510" s="604" t="s">
        <v>1002</v>
      </c>
      <c r="C2510" s="605">
        <v>41928</v>
      </c>
      <c r="D2510" s="604">
        <v>6.766</v>
      </c>
    </row>
    <row r="2511" spans="1:4" ht="15" x14ac:dyDescent="0.25">
      <c r="A2511" s="604" t="s">
        <v>151</v>
      </c>
      <c r="B2511" s="604" t="s">
        <v>374</v>
      </c>
      <c r="C2511" s="605">
        <v>41928</v>
      </c>
      <c r="D2511" s="604">
        <v>3.4609999999999999</v>
      </c>
    </row>
    <row r="2512" spans="1:4" ht="15" x14ac:dyDescent="0.25">
      <c r="A2512" s="604" t="s">
        <v>96</v>
      </c>
      <c r="B2512" s="604" t="s">
        <v>314</v>
      </c>
      <c r="C2512" s="605">
        <v>41928</v>
      </c>
      <c r="D2512" s="604">
        <v>0</v>
      </c>
    </row>
    <row r="2513" spans="1:4" ht="15" x14ac:dyDescent="0.25">
      <c r="A2513" s="604" t="s">
        <v>95</v>
      </c>
      <c r="B2513" s="604" t="s">
        <v>316</v>
      </c>
      <c r="C2513" s="605">
        <v>41928</v>
      </c>
      <c r="D2513" s="604">
        <v>4.9951999999999996</v>
      </c>
    </row>
    <row r="2514" spans="1:4" ht="15" x14ac:dyDescent="0.25">
      <c r="A2514" s="604" t="s">
        <v>97</v>
      </c>
      <c r="B2514" s="604" t="s">
        <v>398</v>
      </c>
      <c r="C2514" s="605">
        <v>41928</v>
      </c>
      <c r="D2514" s="604">
        <v>0</v>
      </c>
    </row>
    <row r="2515" spans="1:4" ht="15" x14ac:dyDescent="0.25">
      <c r="A2515" s="604" t="s">
        <v>98</v>
      </c>
      <c r="B2515" s="604" t="s">
        <v>399</v>
      </c>
      <c r="C2515" s="605">
        <v>41928</v>
      </c>
      <c r="D2515" s="604">
        <v>0</v>
      </c>
    </row>
    <row r="2516" spans="1:4" ht="15" x14ac:dyDescent="0.25">
      <c r="A2516" s="604" t="s">
        <v>93</v>
      </c>
      <c r="B2516" s="604" t="s">
        <v>435</v>
      </c>
      <c r="C2516" s="605">
        <v>41929</v>
      </c>
      <c r="D2516" s="604">
        <v>0</v>
      </c>
    </row>
    <row r="2517" spans="1:4" ht="15" x14ac:dyDescent="0.25">
      <c r="A2517" s="604" t="s">
        <v>94</v>
      </c>
      <c r="B2517" s="604" t="s">
        <v>436</v>
      </c>
      <c r="C2517" s="605">
        <v>41929</v>
      </c>
      <c r="D2517" s="604">
        <v>1546.8288</v>
      </c>
    </row>
    <row r="2518" spans="1:4" ht="15" x14ac:dyDescent="0.25">
      <c r="A2518" s="604" t="s">
        <v>113</v>
      </c>
      <c r="B2518" s="604" t="s">
        <v>437</v>
      </c>
      <c r="C2518" s="605">
        <v>41929</v>
      </c>
      <c r="D2518" s="604">
        <v>0</v>
      </c>
    </row>
    <row r="2519" spans="1:4" ht="15" x14ac:dyDescent="0.25">
      <c r="A2519" s="604" t="s">
        <v>114</v>
      </c>
      <c r="B2519" s="604" t="s">
        <v>438</v>
      </c>
      <c r="C2519" s="605">
        <v>41929</v>
      </c>
      <c r="D2519" s="604">
        <v>1594.9166</v>
      </c>
    </row>
    <row r="2520" spans="1:4" ht="15" x14ac:dyDescent="0.25">
      <c r="A2520" s="604" t="s">
        <v>123</v>
      </c>
      <c r="B2520" s="604" t="s">
        <v>439</v>
      </c>
      <c r="C2520" s="605">
        <v>41929</v>
      </c>
      <c r="D2520" s="604">
        <v>0</v>
      </c>
    </row>
    <row r="2521" spans="1:4" ht="15" x14ac:dyDescent="0.25">
      <c r="A2521" s="604" t="s">
        <v>124</v>
      </c>
      <c r="B2521" s="604" t="s">
        <v>440</v>
      </c>
      <c r="C2521" s="605">
        <v>41929</v>
      </c>
      <c r="D2521" s="604">
        <v>12293.636699999999</v>
      </c>
    </row>
    <row r="2522" spans="1:4" ht="15" x14ac:dyDescent="0.25">
      <c r="A2522" s="604" t="s">
        <v>91</v>
      </c>
      <c r="B2522" s="604" t="s">
        <v>441</v>
      </c>
      <c r="C2522" s="605">
        <v>41929</v>
      </c>
      <c r="D2522" s="604">
        <v>0</v>
      </c>
    </row>
    <row r="2523" spans="1:4" ht="15" x14ac:dyDescent="0.25">
      <c r="A2523" s="604" t="s">
        <v>92</v>
      </c>
      <c r="B2523" s="604" t="s">
        <v>442</v>
      </c>
      <c r="C2523" s="605">
        <v>41929</v>
      </c>
      <c r="D2523" s="604">
        <v>15923.5</v>
      </c>
    </row>
    <row r="2524" spans="1:4" ht="15" x14ac:dyDescent="0.25">
      <c r="A2524" s="604" t="s">
        <v>121</v>
      </c>
      <c r="B2524" s="604" t="s">
        <v>443</v>
      </c>
      <c r="C2524" s="605">
        <v>41929</v>
      </c>
      <c r="D2524" s="604">
        <v>10101.7482</v>
      </c>
    </row>
    <row r="2525" spans="1:4" ht="15" x14ac:dyDescent="0.25">
      <c r="A2525" s="604" t="s">
        <v>122</v>
      </c>
      <c r="B2525" s="604" t="s">
        <v>444</v>
      </c>
      <c r="C2525" s="605">
        <v>41929</v>
      </c>
      <c r="D2525" s="604">
        <v>0</v>
      </c>
    </row>
    <row r="2526" spans="1:4" ht="15" x14ac:dyDescent="0.25">
      <c r="A2526" s="604" t="s">
        <v>51</v>
      </c>
      <c r="B2526" s="604" t="s">
        <v>302</v>
      </c>
      <c r="C2526" s="605">
        <v>41929</v>
      </c>
      <c r="D2526" s="604">
        <v>0</v>
      </c>
    </row>
    <row r="2527" spans="1:4" ht="15" x14ac:dyDescent="0.25">
      <c r="A2527" s="604" t="s">
        <v>52</v>
      </c>
      <c r="B2527" s="604" t="s">
        <v>304</v>
      </c>
      <c r="C2527" s="605">
        <v>41929</v>
      </c>
      <c r="D2527" s="604">
        <v>2617.875</v>
      </c>
    </row>
    <row r="2528" spans="1:4" ht="15" x14ac:dyDescent="0.25">
      <c r="A2528" s="604" t="s">
        <v>53</v>
      </c>
      <c r="B2528" s="604" t="s">
        <v>305</v>
      </c>
      <c r="C2528" s="605">
        <v>41929</v>
      </c>
      <c r="D2528" s="604">
        <v>0</v>
      </c>
    </row>
    <row r="2529" spans="1:4" ht="15" x14ac:dyDescent="0.25">
      <c r="A2529" s="604" t="s">
        <v>54</v>
      </c>
      <c r="B2529" s="604" t="s">
        <v>306</v>
      </c>
      <c r="C2529" s="605">
        <v>41929</v>
      </c>
      <c r="D2529" s="604">
        <v>2611.5749999999998</v>
      </c>
    </row>
    <row r="2530" spans="1:4" ht="15" x14ac:dyDescent="0.25">
      <c r="A2530" s="604" t="s">
        <v>55</v>
      </c>
      <c r="B2530" s="604" t="s">
        <v>307</v>
      </c>
      <c r="C2530" s="605">
        <v>41929</v>
      </c>
      <c r="D2530" s="604">
        <v>0</v>
      </c>
    </row>
    <row r="2531" spans="1:4" ht="15" x14ac:dyDescent="0.25">
      <c r="A2531" s="604" t="s">
        <v>56</v>
      </c>
      <c r="B2531" s="604" t="s">
        <v>308</v>
      </c>
      <c r="C2531" s="605">
        <v>41929</v>
      </c>
      <c r="D2531" s="604">
        <v>2638.9692</v>
      </c>
    </row>
    <row r="2532" spans="1:4" ht="15" x14ac:dyDescent="0.25">
      <c r="A2532" s="604" t="s">
        <v>89</v>
      </c>
      <c r="B2532" s="604" t="s">
        <v>309</v>
      </c>
      <c r="C2532" s="605">
        <v>41929</v>
      </c>
      <c r="D2532" s="604">
        <v>0</v>
      </c>
    </row>
    <row r="2533" spans="1:4" ht="15" x14ac:dyDescent="0.25">
      <c r="A2533" s="604" t="s">
        <v>90</v>
      </c>
      <c r="B2533" s="604" t="s">
        <v>311</v>
      </c>
      <c r="C2533" s="605">
        <v>41929</v>
      </c>
      <c r="D2533" s="604">
        <v>1898.165</v>
      </c>
    </row>
    <row r="2534" spans="1:4" ht="15" x14ac:dyDescent="0.25">
      <c r="A2534" s="604" t="s">
        <v>87</v>
      </c>
      <c r="B2534" s="604" t="s">
        <v>298</v>
      </c>
      <c r="C2534" s="605">
        <v>41929</v>
      </c>
      <c r="D2534" s="604">
        <v>0</v>
      </c>
    </row>
    <row r="2535" spans="1:4" ht="15" x14ac:dyDescent="0.25">
      <c r="A2535" s="604" t="s">
        <v>88</v>
      </c>
      <c r="B2535" s="604" t="s">
        <v>301</v>
      </c>
      <c r="C2535" s="605">
        <v>41929</v>
      </c>
      <c r="D2535" s="604">
        <v>1846.1256000000001</v>
      </c>
    </row>
    <row r="2536" spans="1:4" ht="15" x14ac:dyDescent="0.25">
      <c r="A2536" s="604" t="s">
        <v>85</v>
      </c>
      <c r="B2536" s="604" t="s">
        <v>312</v>
      </c>
      <c r="C2536" s="605">
        <v>41929</v>
      </c>
      <c r="D2536" s="604">
        <v>7954.125</v>
      </c>
    </row>
    <row r="2537" spans="1:4" ht="15" x14ac:dyDescent="0.25">
      <c r="A2537" s="604" t="s">
        <v>86</v>
      </c>
      <c r="B2537" s="604" t="s">
        <v>313</v>
      </c>
      <c r="C2537" s="605">
        <v>41929</v>
      </c>
      <c r="D2537" s="604">
        <v>0</v>
      </c>
    </row>
    <row r="2538" spans="1:4" ht="15" x14ac:dyDescent="0.25">
      <c r="A2538" s="604" t="s">
        <v>83</v>
      </c>
      <c r="B2538" s="604" t="s">
        <v>312</v>
      </c>
      <c r="C2538" s="605">
        <v>41929</v>
      </c>
      <c r="D2538" s="604">
        <v>0</v>
      </c>
    </row>
    <row r="2539" spans="1:4" ht="15" x14ac:dyDescent="0.25">
      <c r="A2539" s="604" t="s">
        <v>84</v>
      </c>
      <c r="B2539" s="604" t="s">
        <v>313</v>
      </c>
      <c r="C2539" s="605">
        <v>41929</v>
      </c>
      <c r="D2539" s="604">
        <v>14150.625</v>
      </c>
    </row>
    <row r="2540" spans="1:4" ht="15" x14ac:dyDescent="0.25">
      <c r="A2540" s="604" t="s">
        <v>73</v>
      </c>
      <c r="B2540" s="604" t="s">
        <v>314</v>
      </c>
      <c r="C2540" s="605">
        <v>41929</v>
      </c>
      <c r="D2540" s="604">
        <v>0</v>
      </c>
    </row>
    <row r="2541" spans="1:4" ht="15" x14ac:dyDescent="0.25">
      <c r="A2541" s="604" t="s">
        <v>74</v>
      </c>
      <c r="B2541" s="604" t="s">
        <v>316</v>
      </c>
      <c r="C2541" s="605">
        <v>41929</v>
      </c>
      <c r="D2541" s="604">
        <v>598.35</v>
      </c>
    </row>
    <row r="2542" spans="1:4" ht="15" x14ac:dyDescent="0.25">
      <c r="A2542" s="604" t="s">
        <v>75</v>
      </c>
      <c r="B2542" s="604" t="s">
        <v>317</v>
      </c>
      <c r="C2542" s="605">
        <v>41929</v>
      </c>
      <c r="D2542" s="604">
        <v>0</v>
      </c>
    </row>
    <row r="2543" spans="1:4" ht="15" x14ac:dyDescent="0.25">
      <c r="A2543" s="604" t="s">
        <v>76</v>
      </c>
      <c r="B2543" s="604" t="s">
        <v>318</v>
      </c>
      <c r="C2543" s="605">
        <v>41929</v>
      </c>
      <c r="D2543" s="604">
        <v>3479.625</v>
      </c>
    </row>
    <row r="2544" spans="1:4" ht="15" x14ac:dyDescent="0.25">
      <c r="A2544" s="604" t="s">
        <v>77</v>
      </c>
      <c r="B2544" s="604" t="s">
        <v>317</v>
      </c>
      <c r="C2544" s="605">
        <v>41929</v>
      </c>
      <c r="D2544" s="604">
        <v>0</v>
      </c>
    </row>
    <row r="2545" spans="1:4" ht="15" x14ac:dyDescent="0.25">
      <c r="A2545" s="604" t="s">
        <v>78</v>
      </c>
      <c r="B2545" s="604" t="s">
        <v>318</v>
      </c>
      <c r="C2545" s="605">
        <v>41929</v>
      </c>
      <c r="D2545" s="604">
        <v>3314.8125</v>
      </c>
    </row>
    <row r="2546" spans="1:4" ht="15" x14ac:dyDescent="0.25">
      <c r="A2546" s="604" t="s">
        <v>79</v>
      </c>
      <c r="B2546" s="604" t="s">
        <v>314</v>
      </c>
      <c r="C2546" s="605">
        <v>41929</v>
      </c>
      <c r="D2546" s="604">
        <v>0</v>
      </c>
    </row>
    <row r="2547" spans="1:4" ht="15" x14ac:dyDescent="0.25">
      <c r="A2547" s="604" t="s">
        <v>80</v>
      </c>
      <c r="B2547" s="604" t="s">
        <v>316</v>
      </c>
      <c r="C2547" s="605">
        <v>41929</v>
      </c>
      <c r="D2547" s="604">
        <v>1170.885</v>
      </c>
    </row>
    <row r="2548" spans="1:4" ht="15" x14ac:dyDescent="0.25">
      <c r="A2548" s="604" t="s">
        <v>867</v>
      </c>
      <c r="B2548" s="604" t="s">
        <v>997</v>
      </c>
      <c r="C2548" s="605">
        <v>41929</v>
      </c>
      <c r="D2548" s="604">
        <v>5.7000000000000002E-2</v>
      </c>
    </row>
    <row r="2549" spans="1:4" ht="15" x14ac:dyDescent="0.25">
      <c r="A2549" s="604" t="s">
        <v>868</v>
      </c>
      <c r="B2549" s="604" t="s">
        <v>998</v>
      </c>
      <c r="C2549" s="605">
        <v>41929</v>
      </c>
      <c r="D2549" s="604">
        <v>1.7190000000000001</v>
      </c>
    </row>
    <row r="2550" spans="1:4" ht="15" x14ac:dyDescent="0.25">
      <c r="A2550" s="604" t="s">
        <v>109</v>
      </c>
      <c r="B2550" s="604" t="s">
        <v>445</v>
      </c>
      <c r="C2550" s="605">
        <v>41929</v>
      </c>
      <c r="D2550" s="604">
        <v>153.52199999999999</v>
      </c>
    </row>
    <row r="2551" spans="1:4" ht="15" x14ac:dyDescent="0.25">
      <c r="A2551" s="604" t="s">
        <v>110</v>
      </c>
      <c r="B2551" s="604" t="s">
        <v>446</v>
      </c>
      <c r="C2551" s="605">
        <v>41929</v>
      </c>
      <c r="D2551" s="604">
        <v>0</v>
      </c>
    </row>
    <row r="2552" spans="1:4" ht="15" x14ac:dyDescent="0.25">
      <c r="A2552" s="604" t="s">
        <v>65</v>
      </c>
      <c r="B2552" s="604" t="s">
        <v>321</v>
      </c>
      <c r="C2552" s="605">
        <v>41929</v>
      </c>
      <c r="D2552" s="604">
        <v>0</v>
      </c>
    </row>
    <row r="2553" spans="1:4" ht="15" x14ac:dyDescent="0.25">
      <c r="A2553" s="604" t="s">
        <v>66</v>
      </c>
      <c r="B2553" s="604" t="s">
        <v>323</v>
      </c>
      <c r="C2553" s="605">
        <v>41929</v>
      </c>
      <c r="D2553" s="604">
        <v>590.11800000000005</v>
      </c>
    </row>
    <row r="2554" spans="1:4" ht="15" x14ac:dyDescent="0.25">
      <c r="A2554" s="604" t="s">
        <v>67</v>
      </c>
      <c r="B2554" s="604" t="s">
        <v>324</v>
      </c>
      <c r="C2554" s="605">
        <v>41929</v>
      </c>
      <c r="D2554" s="604">
        <v>0</v>
      </c>
    </row>
    <row r="2555" spans="1:4" ht="15" x14ac:dyDescent="0.25">
      <c r="A2555" s="604" t="s">
        <v>68</v>
      </c>
      <c r="B2555" s="604" t="s">
        <v>325</v>
      </c>
      <c r="C2555" s="605">
        <v>41929</v>
      </c>
      <c r="D2555" s="604">
        <v>700.90599999999995</v>
      </c>
    </row>
    <row r="2556" spans="1:4" ht="15" x14ac:dyDescent="0.25">
      <c r="A2556" s="604" t="s">
        <v>69</v>
      </c>
      <c r="B2556" s="604" t="s">
        <v>326</v>
      </c>
      <c r="C2556" s="605">
        <v>41929</v>
      </c>
      <c r="D2556" s="604">
        <v>0</v>
      </c>
    </row>
    <row r="2557" spans="1:4" ht="15" x14ac:dyDescent="0.25">
      <c r="A2557" s="604" t="s">
        <v>70</v>
      </c>
      <c r="B2557" s="604" t="s">
        <v>327</v>
      </c>
      <c r="C2557" s="605">
        <v>41929</v>
      </c>
      <c r="D2557" s="604">
        <v>701.65549999999996</v>
      </c>
    </row>
    <row r="2558" spans="1:4" ht="15" x14ac:dyDescent="0.25">
      <c r="A2558" s="604" t="s">
        <v>43</v>
      </c>
      <c r="B2558" s="604" t="s">
        <v>328</v>
      </c>
      <c r="C2558" s="605">
        <v>41929</v>
      </c>
      <c r="D2558" s="604">
        <v>0</v>
      </c>
    </row>
    <row r="2559" spans="1:4" ht="15" x14ac:dyDescent="0.25">
      <c r="A2559" s="604" t="s">
        <v>44</v>
      </c>
      <c r="B2559" s="604" t="s">
        <v>330</v>
      </c>
      <c r="C2559" s="605">
        <v>41929</v>
      </c>
      <c r="D2559" s="604">
        <v>0</v>
      </c>
    </row>
    <row r="2560" spans="1:4" ht="15" x14ac:dyDescent="0.25">
      <c r="A2560" s="604" t="s">
        <v>45</v>
      </c>
      <c r="B2560" s="604" t="s">
        <v>331</v>
      </c>
      <c r="C2560" s="605">
        <v>41929</v>
      </c>
      <c r="D2560" s="604">
        <v>0</v>
      </c>
    </row>
    <row r="2561" spans="1:4" ht="15" x14ac:dyDescent="0.25">
      <c r="A2561" s="604" t="s">
        <v>46</v>
      </c>
      <c r="B2561" s="604" t="s">
        <v>332</v>
      </c>
      <c r="C2561" s="605">
        <v>41929</v>
      </c>
      <c r="D2561" s="604">
        <v>0</v>
      </c>
    </row>
    <row r="2562" spans="1:4" ht="15" x14ac:dyDescent="0.25">
      <c r="A2562" s="604" t="s">
        <v>173</v>
      </c>
      <c r="B2562" s="604" t="s">
        <v>333</v>
      </c>
      <c r="C2562" s="605">
        <v>41929</v>
      </c>
      <c r="D2562" s="604">
        <v>4.9275000000000002</v>
      </c>
    </row>
    <row r="2563" spans="1:4" ht="15" x14ac:dyDescent="0.25">
      <c r="A2563" s="604" t="s">
        <v>174</v>
      </c>
      <c r="B2563" s="604" t="s">
        <v>334</v>
      </c>
      <c r="C2563" s="605">
        <v>41929</v>
      </c>
      <c r="D2563" s="604">
        <v>0</v>
      </c>
    </row>
    <row r="2564" spans="1:4" ht="15" x14ac:dyDescent="0.25">
      <c r="A2564" s="604" t="s">
        <v>39</v>
      </c>
      <c r="B2564" s="604" t="s">
        <v>335</v>
      </c>
      <c r="C2564" s="605">
        <v>41929</v>
      </c>
      <c r="D2564" s="604">
        <v>0</v>
      </c>
    </row>
    <row r="2565" spans="1:4" ht="15" x14ac:dyDescent="0.25">
      <c r="A2565" s="604" t="s">
        <v>40</v>
      </c>
      <c r="B2565" s="604" t="s">
        <v>336</v>
      </c>
      <c r="C2565" s="605">
        <v>41929</v>
      </c>
      <c r="D2565" s="604">
        <v>0</v>
      </c>
    </row>
    <row r="2566" spans="1:4" ht="15" x14ac:dyDescent="0.25">
      <c r="A2566" s="604" t="s">
        <v>41</v>
      </c>
      <c r="B2566" s="604" t="s">
        <v>337</v>
      </c>
      <c r="C2566" s="605">
        <v>41929</v>
      </c>
      <c r="D2566" s="604">
        <v>3.8096000000000001</v>
      </c>
    </row>
    <row r="2567" spans="1:4" ht="15" x14ac:dyDescent="0.25">
      <c r="A2567" s="604" t="s">
        <v>42</v>
      </c>
      <c r="B2567" s="604" t="s">
        <v>338</v>
      </c>
      <c r="C2567" s="605">
        <v>41929</v>
      </c>
      <c r="D2567" s="604">
        <v>0</v>
      </c>
    </row>
    <row r="2568" spans="1:4" ht="15" x14ac:dyDescent="0.25">
      <c r="A2568" s="604" t="s">
        <v>57</v>
      </c>
      <c r="B2568" s="604" t="s">
        <v>321</v>
      </c>
      <c r="C2568" s="605">
        <v>41929</v>
      </c>
      <c r="D2568" s="604">
        <v>0</v>
      </c>
    </row>
    <row r="2569" spans="1:4" ht="15" x14ac:dyDescent="0.25">
      <c r="A2569" s="604" t="s">
        <v>58</v>
      </c>
      <c r="B2569" s="604" t="s">
        <v>323</v>
      </c>
      <c r="C2569" s="605">
        <v>41929</v>
      </c>
      <c r="D2569" s="604">
        <v>800.90039999999999</v>
      </c>
    </row>
    <row r="2570" spans="1:4" ht="15" x14ac:dyDescent="0.25">
      <c r="A2570" s="604" t="s">
        <v>59</v>
      </c>
      <c r="B2570" s="604" t="s">
        <v>324</v>
      </c>
      <c r="C2570" s="605">
        <v>41929</v>
      </c>
      <c r="D2570" s="604">
        <v>0</v>
      </c>
    </row>
    <row r="2571" spans="1:4" ht="15" x14ac:dyDescent="0.25">
      <c r="A2571" s="604" t="s">
        <v>60</v>
      </c>
      <c r="B2571" s="604" t="s">
        <v>325</v>
      </c>
      <c r="C2571" s="605">
        <v>41929</v>
      </c>
      <c r="D2571" s="604">
        <v>822.52800000000002</v>
      </c>
    </row>
    <row r="2572" spans="1:4" ht="15" x14ac:dyDescent="0.25">
      <c r="A2572" s="604" t="s">
        <v>61</v>
      </c>
      <c r="B2572" s="604" t="s">
        <v>326</v>
      </c>
      <c r="C2572" s="605">
        <v>41929</v>
      </c>
      <c r="D2572" s="604">
        <v>0</v>
      </c>
    </row>
    <row r="2573" spans="1:4" ht="15" x14ac:dyDescent="0.25">
      <c r="A2573" s="604" t="s">
        <v>62</v>
      </c>
      <c r="B2573" s="604" t="s">
        <v>327</v>
      </c>
      <c r="C2573" s="605">
        <v>41929</v>
      </c>
      <c r="D2573" s="604">
        <v>0</v>
      </c>
    </row>
    <row r="2574" spans="1:4" ht="15" x14ac:dyDescent="0.25">
      <c r="A2574" s="604" t="s">
        <v>63</v>
      </c>
      <c r="B2574" s="604" t="s">
        <v>340</v>
      </c>
      <c r="C2574" s="605">
        <v>41929</v>
      </c>
      <c r="D2574" s="604">
        <v>0</v>
      </c>
    </row>
    <row r="2575" spans="1:4" ht="15" x14ac:dyDescent="0.25">
      <c r="A2575" s="604" t="s">
        <v>64</v>
      </c>
      <c r="B2575" s="604" t="s">
        <v>341</v>
      </c>
      <c r="C2575" s="605">
        <v>41929</v>
      </c>
      <c r="D2575" s="604">
        <v>819.90840000000003</v>
      </c>
    </row>
    <row r="2576" spans="1:4" ht="15" x14ac:dyDescent="0.25">
      <c r="A2576" s="604" t="s">
        <v>47</v>
      </c>
      <c r="B2576" s="604" t="s">
        <v>342</v>
      </c>
      <c r="C2576" s="605">
        <v>41929</v>
      </c>
      <c r="D2576" s="604">
        <v>1.1339999999999999</v>
      </c>
    </row>
    <row r="2577" spans="1:4" ht="15" x14ac:dyDescent="0.25">
      <c r="A2577" s="604" t="s">
        <v>48</v>
      </c>
      <c r="B2577" s="604" t="s">
        <v>343</v>
      </c>
      <c r="C2577" s="605">
        <v>41929</v>
      </c>
      <c r="D2577" s="604">
        <v>117.126</v>
      </c>
    </row>
    <row r="2578" spans="1:4" ht="15" x14ac:dyDescent="0.25">
      <c r="A2578" s="604" t="s">
        <v>49</v>
      </c>
      <c r="B2578" s="604" t="s">
        <v>344</v>
      </c>
      <c r="C2578" s="605">
        <v>41929</v>
      </c>
      <c r="D2578" s="604">
        <v>5.508</v>
      </c>
    </row>
    <row r="2579" spans="1:4" ht="15" x14ac:dyDescent="0.25">
      <c r="A2579" s="604" t="s">
        <v>50</v>
      </c>
      <c r="B2579" s="604" t="s">
        <v>345</v>
      </c>
      <c r="C2579" s="605">
        <v>41929</v>
      </c>
      <c r="D2579" s="604">
        <v>0</v>
      </c>
    </row>
    <row r="2580" spans="1:4" ht="15" x14ac:dyDescent="0.25">
      <c r="A2580" s="604" t="s">
        <v>861</v>
      </c>
      <c r="B2580" s="604" t="s">
        <v>999</v>
      </c>
      <c r="C2580" s="605">
        <v>41929</v>
      </c>
      <c r="D2580" s="604">
        <v>2.1179999999999999</v>
      </c>
    </row>
    <row r="2581" spans="1:4" ht="15" x14ac:dyDescent="0.25">
      <c r="A2581" s="604" t="s">
        <v>862</v>
      </c>
      <c r="B2581" s="604" t="s">
        <v>1000</v>
      </c>
      <c r="C2581" s="605">
        <v>41929</v>
      </c>
      <c r="D2581" s="604">
        <v>0</v>
      </c>
    </row>
    <row r="2582" spans="1:4" ht="15" x14ac:dyDescent="0.25">
      <c r="A2582" s="604" t="s">
        <v>982</v>
      </c>
      <c r="B2582" s="604" t="s">
        <v>1001</v>
      </c>
      <c r="C2582" s="605">
        <v>41929</v>
      </c>
      <c r="D2582" s="604">
        <v>0</v>
      </c>
    </row>
    <row r="2583" spans="1:4" ht="15" x14ac:dyDescent="0.25">
      <c r="A2583" s="604" t="s">
        <v>983</v>
      </c>
      <c r="B2583" s="604" t="s">
        <v>1002</v>
      </c>
      <c r="C2583" s="605">
        <v>41929</v>
      </c>
      <c r="D2583" s="604">
        <v>510.68900000000002</v>
      </c>
    </row>
    <row r="2584" spans="1:4" ht="15" x14ac:dyDescent="0.25">
      <c r="A2584" s="604" t="s">
        <v>1039</v>
      </c>
      <c r="B2584" s="604" t="s">
        <v>1001</v>
      </c>
      <c r="C2584" s="605">
        <v>41929</v>
      </c>
      <c r="D2584" s="604">
        <v>0</v>
      </c>
    </row>
    <row r="2585" spans="1:4" ht="15" x14ac:dyDescent="0.25">
      <c r="A2585" s="604" t="s">
        <v>1040</v>
      </c>
      <c r="B2585" s="604" t="s">
        <v>1002</v>
      </c>
      <c r="C2585" s="605">
        <v>41929</v>
      </c>
      <c r="D2585" s="604">
        <v>672.12</v>
      </c>
    </row>
    <row r="2586" spans="1:4" ht="15" x14ac:dyDescent="0.25">
      <c r="A2586" s="604" t="s">
        <v>989</v>
      </c>
      <c r="B2586" s="604" t="s">
        <v>1001</v>
      </c>
      <c r="C2586" s="605">
        <v>41929</v>
      </c>
      <c r="D2586" s="604">
        <v>0</v>
      </c>
    </row>
    <row r="2587" spans="1:4" ht="15" x14ac:dyDescent="0.25">
      <c r="A2587" s="604" t="s">
        <v>990</v>
      </c>
      <c r="B2587" s="604" t="s">
        <v>1002</v>
      </c>
      <c r="C2587" s="605">
        <v>41929</v>
      </c>
      <c r="D2587" s="604">
        <v>608.6</v>
      </c>
    </row>
    <row r="2588" spans="1:4" ht="15" x14ac:dyDescent="0.25">
      <c r="A2588" s="604" t="s">
        <v>71</v>
      </c>
      <c r="B2588" s="604" t="s">
        <v>346</v>
      </c>
      <c r="C2588" s="605">
        <v>41929</v>
      </c>
      <c r="D2588" s="604">
        <v>0</v>
      </c>
    </row>
    <row r="2589" spans="1:4" ht="15" x14ac:dyDescent="0.25">
      <c r="A2589" s="604" t="s">
        <v>72</v>
      </c>
      <c r="B2589" s="604" t="s">
        <v>349</v>
      </c>
      <c r="C2589" s="605">
        <v>41929</v>
      </c>
      <c r="D2589" s="604">
        <v>0</v>
      </c>
    </row>
    <row r="2590" spans="1:4" ht="15" x14ac:dyDescent="0.25">
      <c r="A2590" s="604" t="s">
        <v>750</v>
      </c>
      <c r="B2590" s="604" t="s">
        <v>751</v>
      </c>
      <c r="C2590" s="605">
        <v>41929</v>
      </c>
      <c r="D2590" s="604">
        <v>0.69799999999999995</v>
      </c>
    </row>
    <row r="2591" spans="1:4" ht="15" x14ac:dyDescent="0.25">
      <c r="A2591" s="604" t="s">
        <v>753</v>
      </c>
      <c r="B2591" s="604" t="s">
        <v>754</v>
      </c>
      <c r="C2591" s="605">
        <v>41929</v>
      </c>
      <c r="D2591" s="604">
        <v>0</v>
      </c>
    </row>
    <row r="2592" spans="1:4" ht="15" x14ac:dyDescent="0.25">
      <c r="A2592" s="604" t="s">
        <v>755</v>
      </c>
      <c r="B2592" s="604" t="s">
        <v>756</v>
      </c>
      <c r="C2592" s="605">
        <v>41929</v>
      </c>
      <c r="D2592" s="604">
        <v>9.7000000000000003E-2</v>
      </c>
    </row>
    <row r="2593" spans="1:4" ht="15" x14ac:dyDescent="0.25">
      <c r="A2593" s="604" t="s">
        <v>757</v>
      </c>
      <c r="B2593" s="604" t="s">
        <v>758</v>
      </c>
      <c r="C2593" s="605">
        <v>41929</v>
      </c>
      <c r="D2593" s="604">
        <v>6.0999999999999999E-2</v>
      </c>
    </row>
    <row r="2594" spans="1:4" ht="15" x14ac:dyDescent="0.25">
      <c r="A2594" s="604" t="s">
        <v>759</v>
      </c>
      <c r="B2594" s="604" t="s">
        <v>760</v>
      </c>
      <c r="C2594" s="605">
        <v>41929</v>
      </c>
      <c r="D2594" s="604">
        <v>0.38900000000000001</v>
      </c>
    </row>
    <row r="2595" spans="1:4" ht="15" x14ac:dyDescent="0.25">
      <c r="A2595" s="604" t="s">
        <v>762</v>
      </c>
      <c r="B2595" s="604" t="s">
        <v>763</v>
      </c>
      <c r="C2595" s="605">
        <v>41929</v>
      </c>
      <c r="D2595" s="604">
        <v>0</v>
      </c>
    </row>
    <row r="2596" spans="1:4" ht="15" x14ac:dyDescent="0.25">
      <c r="A2596" s="604" t="s">
        <v>764</v>
      </c>
      <c r="B2596" s="604" t="s">
        <v>765</v>
      </c>
      <c r="C2596" s="605">
        <v>41929</v>
      </c>
      <c r="D2596" s="604">
        <v>0.13600000000000001</v>
      </c>
    </row>
    <row r="2597" spans="1:4" ht="15" x14ac:dyDescent="0.25">
      <c r="A2597" s="604" t="s">
        <v>766</v>
      </c>
      <c r="B2597" s="604" t="s">
        <v>767</v>
      </c>
      <c r="C2597" s="605">
        <v>41929</v>
      </c>
      <c r="D2597" s="604">
        <v>0</v>
      </c>
    </row>
    <row r="2598" spans="1:4" ht="15" x14ac:dyDescent="0.25">
      <c r="A2598" s="604" t="s">
        <v>877</v>
      </c>
      <c r="B2598" s="604" t="s">
        <v>1003</v>
      </c>
      <c r="C2598" s="605">
        <v>41929</v>
      </c>
      <c r="D2598" s="604">
        <v>0</v>
      </c>
    </row>
    <row r="2599" spans="1:4" ht="15" x14ac:dyDescent="0.25">
      <c r="A2599" s="604" t="s">
        <v>878</v>
      </c>
      <c r="B2599" s="604" t="s">
        <v>1004</v>
      </c>
      <c r="C2599" s="605">
        <v>41929</v>
      </c>
      <c r="D2599" s="604">
        <v>1146.6161999999999</v>
      </c>
    </row>
    <row r="2600" spans="1:4" ht="15" x14ac:dyDescent="0.25">
      <c r="A2600" s="604" t="s">
        <v>962</v>
      </c>
      <c r="B2600" s="604" t="s">
        <v>1005</v>
      </c>
      <c r="C2600" s="605">
        <v>41929</v>
      </c>
      <c r="D2600" s="604">
        <v>0</v>
      </c>
    </row>
    <row r="2601" spans="1:4" ht="15" x14ac:dyDescent="0.25">
      <c r="A2601" s="604" t="s">
        <v>963</v>
      </c>
      <c r="B2601" s="604" t="s">
        <v>1006</v>
      </c>
      <c r="C2601" s="605">
        <v>41929</v>
      </c>
      <c r="D2601" s="604">
        <v>830.16399999999999</v>
      </c>
    </row>
    <row r="2602" spans="1:4" ht="15" x14ac:dyDescent="0.25">
      <c r="A2602" s="604" t="s">
        <v>82</v>
      </c>
      <c r="B2602" s="604" t="s">
        <v>350</v>
      </c>
      <c r="C2602" s="605">
        <v>41929</v>
      </c>
      <c r="D2602" s="604">
        <v>0</v>
      </c>
    </row>
    <row r="2603" spans="1:4" ht="15" x14ac:dyDescent="0.25">
      <c r="A2603" s="604" t="s">
        <v>81</v>
      </c>
      <c r="B2603" s="604" t="s">
        <v>352</v>
      </c>
      <c r="C2603" s="605">
        <v>41929</v>
      </c>
      <c r="D2603" s="604">
        <v>0</v>
      </c>
    </row>
    <row r="2604" spans="1:4" ht="15" x14ac:dyDescent="0.25">
      <c r="A2604" s="604" t="s">
        <v>1007</v>
      </c>
      <c r="B2604" s="604" t="s">
        <v>1001</v>
      </c>
      <c r="C2604" s="605">
        <v>41929</v>
      </c>
      <c r="D2604" s="604">
        <v>0</v>
      </c>
    </row>
    <row r="2605" spans="1:4" ht="15" x14ac:dyDescent="0.25">
      <c r="A2605" s="604" t="s">
        <v>1008</v>
      </c>
      <c r="B2605" s="604" t="s">
        <v>1002</v>
      </c>
      <c r="C2605" s="605">
        <v>41929</v>
      </c>
      <c r="D2605" s="604">
        <v>481.40600000000001</v>
      </c>
    </row>
    <row r="2606" spans="1:4" ht="15" x14ac:dyDescent="0.25">
      <c r="A2606" s="604" t="s">
        <v>100</v>
      </c>
      <c r="B2606" s="604" t="s">
        <v>321</v>
      </c>
      <c r="C2606" s="605">
        <v>41929</v>
      </c>
      <c r="D2606" s="604">
        <v>0</v>
      </c>
    </row>
    <row r="2607" spans="1:4" ht="15" x14ac:dyDescent="0.25">
      <c r="A2607" s="604" t="s">
        <v>101</v>
      </c>
      <c r="B2607" s="604" t="s">
        <v>354</v>
      </c>
      <c r="C2607" s="605">
        <v>41929</v>
      </c>
      <c r="D2607" s="604">
        <v>0</v>
      </c>
    </row>
    <row r="2608" spans="1:4" ht="15" x14ac:dyDescent="0.25">
      <c r="A2608" s="604" t="s">
        <v>102</v>
      </c>
      <c r="B2608" s="604" t="s">
        <v>324</v>
      </c>
      <c r="C2608" s="605">
        <v>41929</v>
      </c>
      <c r="D2608" s="604">
        <v>6.8500000000000005E-2</v>
      </c>
    </row>
    <row r="2609" spans="1:4" ht="15" x14ac:dyDescent="0.25">
      <c r="A2609" s="604" t="s">
        <v>103</v>
      </c>
      <c r="B2609" s="604" t="s">
        <v>325</v>
      </c>
      <c r="C2609" s="605">
        <v>41929</v>
      </c>
      <c r="D2609" s="604">
        <v>0</v>
      </c>
    </row>
    <row r="2610" spans="1:4" ht="15" x14ac:dyDescent="0.25">
      <c r="A2610" s="604" t="s">
        <v>104</v>
      </c>
      <c r="B2610" s="604" t="s">
        <v>326</v>
      </c>
      <c r="C2610" s="605">
        <v>41929</v>
      </c>
      <c r="D2610" s="604">
        <v>2.92E-2</v>
      </c>
    </row>
    <row r="2611" spans="1:4" ht="15" x14ac:dyDescent="0.25">
      <c r="A2611" s="604" t="s">
        <v>105</v>
      </c>
      <c r="B2611" s="604" t="s">
        <v>327</v>
      </c>
      <c r="C2611" s="605">
        <v>41929</v>
      </c>
      <c r="D2611" s="604">
        <v>0</v>
      </c>
    </row>
    <row r="2612" spans="1:4" ht="15" x14ac:dyDescent="0.25">
      <c r="A2612" s="604" t="s">
        <v>106</v>
      </c>
      <c r="B2612" s="604" t="s">
        <v>340</v>
      </c>
      <c r="C2612" s="605">
        <v>41929</v>
      </c>
      <c r="D2612" s="604">
        <v>1.5004999999999999</v>
      </c>
    </row>
    <row r="2613" spans="1:4" ht="15" x14ac:dyDescent="0.25">
      <c r="A2613" s="604" t="s">
        <v>107</v>
      </c>
      <c r="B2613" s="604" t="s">
        <v>341</v>
      </c>
      <c r="C2613" s="605">
        <v>41929</v>
      </c>
      <c r="D2613" s="604">
        <v>0</v>
      </c>
    </row>
    <row r="2614" spans="1:4" ht="15" x14ac:dyDescent="0.25">
      <c r="A2614" s="604" t="s">
        <v>115</v>
      </c>
      <c r="B2614" s="604" t="s">
        <v>355</v>
      </c>
      <c r="C2614" s="605">
        <v>41929</v>
      </c>
      <c r="D2614" s="604">
        <v>1.6361000000000001</v>
      </c>
    </row>
    <row r="2615" spans="1:4" ht="15" x14ac:dyDescent="0.25">
      <c r="A2615" s="604" t="s">
        <v>116</v>
      </c>
      <c r="B2615" s="604" t="s">
        <v>356</v>
      </c>
      <c r="C2615" s="605">
        <v>41929</v>
      </c>
      <c r="D2615" s="604">
        <v>0</v>
      </c>
    </row>
    <row r="2616" spans="1:4" ht="15" x14ac:dyDescent="0.25">
      <c r="A2616" s="604" t="s">
        <v>117</v>
      </c>
      <c r="B2616" s="604" t="s">
        <v>357</v>
      </c>
      <c r="C2616" s="605">
        <v>41929</v>
      </c>
      <c r="D2616" s="604">
        <v>0</v>
      </c>
    </row>
    <row r="2617" spans="1:4" ht="15" x14ac:dyDescent="0.25">
      <c r="A2617" s="604" t="s">
        <v>118</v>
      </c>
      <c r="B2617" s="604" t="s">
        <v>358</v>
      </c>
      <c r="C2617" s="605">
        <v>41929</v>
      </c>
      <c r="D2617" s="604">
        <v>0</v>
      </c>
    </row>
    <row r="2618" spans="1:4" ht="15" x14ac:dyDescent="0.25">
      <c r="A2618" s="604" t="s">
        <v>735</v>
      </c>
      <c r="B2618" s="604" t="s">
        <v>736</v>
      </c>
      <c r="C2618" s="605">
        <v>41929</v>
      </c>
      <c r="D2618" s="604">
        <v>1.859</v>
      </c>
    </row>
    <row r="2619" spans="1:4" ht="15" x14ac:dyDescent="0.25">
      <c r="A2619" s="604" t="s">
        <v>737</v>
      </c>
      <c r="B2619" s="604" t="s">
        <v>738</v>
      </c>
      <c r="C2619" s="605">
        <v>41929</v>
      </c>
      <c r="D2619" s="604">
        <v>0</v>
      </c>
    </row>
    <row r="2620" spans="1:4" ht="15" x14ac:dyDescent="0.25">
      <c r="A2620" s="604" t="s">
        <v>863</v>
      </c>
      <c r="B2620" s="604" t="s">
        <v>1009</v>
      </c>
      <c r="C2620" s="605">
        <v>41929</v>
      </c>
      <c r="D2620" s="604">
        <v>0</v>
      </c>
    </row>
    <row r="2621" spans="1:4" ht="15" x14ac:dyDescent="0.25">
      <c r="A2621" s="604" t="s">
        <v>864</v>
      </c>
      <c r="B2621" s="604" t="s">
        <v>1010</v>
      </c>
      <c r="C2621" s="605">
        <v>41929</v>
      </c>
      <c r="D2621" s="604">
        <v>0</v>
      </c>
    </row>
    <row r="2622" spans="1:4" ht="15" x14ac:dyDescent="0.25">
      <c r="A2622" s="604" t="s">
        <v>865</v>
      </c>
      <c r="B2622" s="604" t="s">
        <v>1011</v>
      </c>
      <c r="C2622" s="605">
        <v>41929</v>
      </c>
      <c r="D2622" s="604">
        <v>0</v>
      </c>
    </row>
    <row r="2623" spans="1:4" ht="15" x14ac:dyDescent="0.25">
      <c r="A2623" s="604" t="s">
        <v>866</v>
      </c>
      <c r="B2623" s="604" t="s">
        <v>1012</v>
      </c>
      <c r="C2623" s="605">
        <v>41929</v>
      </c>
      <c r="D2623" s="604">
        <v>0</v>
      </c>
    </row>
    <row r="2624" spans="1:4" ht="15" x14ac:dyDescent="0.25">
      <c r="A2624" s="604" t="s">
        <v>99</v>
      </c>
      <c r="B2624" s="604" t="s">
        <v>359</v>
      </c>
      <c r="C2624" s="605">
        <v>41929</v>
      </c>
      <c r="D2624" s="604">
        <v>2.1671</v>
      </c>
    </row>
    <row r="2625" spans="1:4" ht="15" x14ac:dyDescent="0.25">
      <c r="A2625" s="604" t="s">
        <v>958</v>
      </c>
      <c r="B2625" s="604" t="s">
        <v>1001</v>
      </c>
      <c r="C2625" s="605">
        <v>41929</v>
      </c>
      <c r="D2625" s="604">
        <v>0.01</v>
      </c>
    </row>
    <row r="2626" spans="1:4" ht="15" x14ac:dyDescent="0.25">
      <c r="A2626" s="604" t="s">
        <v>959</v>
      </c>
      <c r="B2626" s="604" t="s">
        <v>1002</v>
      </c>
      <c r="C2626" s="605">
        <v>41929</v>
      </c>
      <c r="D2626" s="604">
        <v>295.73</v>
      </c>
    </row>
    <row r="2627" spans="1:4" ht="15" x14ac:dyDescent="0.25">
      <c r="A2627" s="604" t="s">
        <v>144</v>
      </c>
      <c r="B2627" s="604" t="s">
        <v>361</v>
      </c>
      <c r="C2627" s="605">
        <v>41929</v>
      </c>
      <c r="D2627" s="604">
        <v>0.58320000000000005</v>
      </c>
    </row>
    <row r="2628" spans="1:4" ht="15" x14ac:dyDescent="0.25">
      <c r="A2628" s="604" t="s">
        <v>145</v>
      </c>
      <c r="B2628" s="604" t="s">
        <v>363</v>
      </c>
      <c r="C2628" s="605">
        <v>41929</v>
      </c>
      <c r="D2628" s="604">
        <v>5.7455999999999996</v>
      </c>
    </row>
    <row r="2629" spans="1:4" ht="15" x14ac:dyDescent="0.25">
      <c r="A2629" s="604" t="s">
        <v>161</v>
      </c>
      <c r="B2629" s="604" t="s">
        <v>364</v>
      </c>
      <c r="C2629" s="605">
        <v>41929</v>
      </c>
      <c r="D2629" s="604">
        <v>0.314</v>
      </c>
    </row>
    <row r="2630" spans="1:4" ht="15" x14ac:dyDescent="0.25">
      <c r="A2630" s="604" t="s">
        <v>162</v>
      </c>
      <c r="B2630" s="604" t="s">
        <v>365</v>
      </c>
      <c r="C2630" s="605">
        <v>41929</v>
      </c>
      <c r="D2630" s="604">
        <v>5.3639999999999999</v>
      </c>
    </row>
    <row r="2631" spans="1:4" ht="15" x14ac:dyDescent="0.25">
      <c r="A2631" s="604" t="s">
        <v>293</v>
      </c>
      <c r="B2631" s="604" t="s">
        <v>366</v>
      </c>
      <c r="C2631" s="605">
        <v>41929</v>
      </c>
      <c r="D2631" s="604">
        <v>2.246</v>
      </c>
    </row>
    <row r="2632" spans="1:4" ht="15" x14ac:dyDescent="0.25">
      <c r="A2632" s="604" t="s">
        <v>294</v>
      </c>
      <c r="B2632" s="604" t="s">
        <v>368</v>
      </c>
      <c r="C2632" s="605">
        <v>41929</v>
      </c>
      <c r="D2632" s="604">
        <v>58.195999999999998</v>
      </c>
    </row>
    <row r="2633" spans="1:4" ht="15" x14ac:dyDescent="0.25">
      <c r="A2633" s="604" t="s">
        <v>167</v>
      </c>
      <c r="B2633" s="604" t="s">
        <v>369</v>
      </c>
      <c r="C2633" s="605">
        <v>41929</v>
      </c>
      <c r="D2633" s="604">
        <v>0</v>
      </c>
    </row>
    <row r="2634" spans="1:4" ht="15" x14ac:dyDescent="0.25">
      <c r="A2634" s="604" t="s">
        <v>168</v>
      </c>
      <c r="B2634" s="604" t="s">
        <v>371</v>
      </c>
      <c r="C2634" s="605">
        <v>41929</v>
      </c>
      <c r="D2634" s="604">
        <v>216.90180000000001</v>
      </c>
    </row>
    <row r="2635" spans="1:4" ht="15" x14ac:dyDescent="0.25">
      <c r="A2635" s="604" t="s">
        <v>869</v>
      </c>
      <c r="B2635" s="604" t="s">
        <v>997</v>
      </c>
      <c r="C2635" s="605">
        <v>41929</v>
      </c>
      <c r="D2635" s="604">
        <v>4.9550000000000001</v>
      </c>
    </row>
    <row r="2636" spans="1:4" ht="15" x14ac:dyDescent="0.25">
      <c r="A2636" s="604" t="s">
        <v>870</v>
      </c>
      <c r="B2636" s="604" t="s">
        <v>998</v>
      </c>
      <c r="C2636" s="605">
        <v>41929</v>
      </c>
      <c r="D2636" s="604">
        <v>6.0529999999999999</v>
      </c>
    </row>
    <row r="2637" spans="1:4" ht="15" x14ac:dyDescent="0.25">
      <c r="A2637" s="604" t="s">
        <v>146</v>
      </c>
      <c r="B2637" s="604" t="s">
        <v>372</v>
      </c>
      <c r="C2637" s="605">
        <v>41929</v>
      </c>
      <c r="D2637" s="604">
        <v>0.66200000000000003</v>
      </c>
    </row>
    <row r="2638" spans="1:4" ht="15" x14ac:dyDescent="0.25">
      <c r="A2638" s="604" t="s">
        <v>147</v>
      </c>
      <c r="B2638" s="604" t="s">
        <v>374</v>
      </c>
      <c r="C2638" s="605">
        <v>41929</v>
      </c>
      <c r="D2638" s="604">
        <v>0</v>
      </c>
    </row>
    <row r="2639" spans="1:4" ht="15" x14ac:dyDescent="0.25">
      <c r="A2639" s="604" t="s">
        <v>127</v>
      </c>
      <c r="B2639" s="604" t="s">
        <v>375</v>
      </c>
      <c r="C2639" s="605">
        <v>41929</v>
      </c>
      <c r="D2639" s="604">
        <v>8.2000000000000007E-3</v>
      </c>
    </row>
    <row r="2640" spans="1:4" ht="15" x14ac:dyDescent="0.25">
      <c r="A2640" s="604" t="s">
        <v>126</v>
      </c>
      <c r="B2640" s="604" t="s">
        <v>377</v>
      </c>
      <c r="C2640" s="605">
        <v>41929</v>
      </c>
      <c r="D2640" s="604">
        <v>70.132400000000004</v>
      </c>
    </row>
    <row r="2641" spans="1:4" ht="15" x14ac:dyDescent="0.25">
      <c r="A2641" s="604" t="s">
        <v>206</v>
      </c>
      <c r="B2641" s="604" t="s">
        <v>378</v>
      </c>
      <c r="C2641" s="605">
        <v>41929</v>
      </c>
      <c r="D2641" s="604">
        <v>8.1000000000000003E-2</v>
      </c>
    </row>
    <row r="2642" spans="1:4" ht="15" x14ac:dyDescent="0.25">
      <c r="A2642" s="604" t="s">
        <v>207</v>
      </c>
      <c r="B2642" s="604" t="s">
        <v>379</v>
      </c>
      <c r="C2642" s="605">
        <v>41929</v>
      </c>
      <c r="D2642" s="604">
        <v>67.961600000000004</v>
      </c>
    </row>
    <row r="2643" spans="1:4" ht="15" x14ac:dyDescent="0.25">
      <c r="A2643" s="604" t="s">
        <v>768</v>
      </c>
      <c r="B2643" s="604" t="s">
        <v>769</v>
      </c>
      <c r="C2643" s="605">
        <v>41929</v>
      </c>
      <c r="D2643" s="604">
        <v>3.444</v>
      </c>
    </row>
    <row r="2644" spans="1:4" ht="15" x14ac:dyDescent="0.25">
      <c r="A2644" s="604" t="s">
        <v>771</v>
      </c>
      <c r="B2644" s="604" t="s">
        <v>772</v>
      </c>
      <c r="C2644" s="605">
        <v>41929</v>
      </c>
      <c r="D2644" s="604">
        <v>16.202000000000002</v>
      </c>
    </row>
    <row r="2645" spans="1:4" ht="15" x14ac:dyDescent="0.25">
      <c r="A2645" s="604" t="s">
        <v>163</v>
      </c>
      <c r="B2645" s="604" t="s">
        <v>380</v>
      </c>
      <c r="C2645" s="605">
        <v>41929</v>
      </c>
      <c r="D2645" s="604">
        <v>2E-3</v>
      </c>
    </row>
    <row r="2646" spans="1:4" ht="15" x14ac:dyDescent="0.25">
      <c r="A2646" s="604" t="s">
        <v>164</v>
      </c>
      <c r="B2646" s="604" t="s">
        <v>382</v>
      </c>
      <c r="C2646" s="605">
        <v>41929</v>
      </c>
      <c r="D2646" s="604">
        <v>198.28399999999999</v>
      </c>
    </row>
    <row r="2647" spans="1:4" ht="15" x14ac:dyDescent="0.25">
      <c r="A2647" s="604" t="s">
        <v>295</v>
      </c>
      <c r="B2647" s="604" t="s">
        <v>383</v>
      </c>
      <c r="C2647" s="605">
        <v>41929</v>
      </c>
      <c r="D2647" s="604">
        <v>0</v>
      </c>
    </row>
    <row r="2648" spans="1:4" ht="15" x14ac:dyDescent="0.25">
      <c r="A2648" s="604" t="s">
        <v>296</v>
      </c>
      <c r="B2648" s="604" t="s">
        <v>385</v>
      </c>
      <c r="C2648" s="605">
        <v>41929</v>
      </c>
      <c r="D2648" s="604">
        <v>238.715</v>
      </c>
    </row>
    <row r="2649" spans="1:4" ht="15" x14ac:dyDescent="0.25">
      <c r="A2649" s="604" t="s">
        <v>413</v>
      </c>
      <c r="B2649" s="604" t="s">
        <v>414</v>
      </c>
      <c r="C2649" s="605">
        <v>41929</v>
      </c>
      <c r="D2649" s="604">
        <v>5.0000000000000001E-3</v>
      </c>
    </row>
    <row r="2650" spans="1:4" ht="15" x14ac:dyDescent="0.25">
      <c r="A2650" s="604" t="s">
        <v>416</v>
      </c>
      <c r="B2650" s="604" t="s">
        <v>417</v>
      </c>
      <c r="C2650" s="605">
        <v>41929</v>
      </c>
      <c r="D2650" s="604">
        <v>160.87100000000001</v>
      </c>
    </row>
    <row r="2651" spans="1:4" ht="15" x14ac:dyDescent="0.25">
      <c r="A2651" s="604" t="s">
        <v>222</v>
      </c>
      <c r="B2651" s="604" t="s">
        <v>386</v>
      </c>
      <c r="C2651" s="605">
        <v>41929</v>
      </c>
      <c r="D2651" s="604">
        <v>0.36199999999999999</v>
      </c>
    </row>
    <row r="2652" spans="1:4" ht="15" x14ac:dyDescent="0.25">
      <c r="A2652" s="604" t="s">
        <v>223</v>
      </c>
      <c r="B2652" s="604" t="s">
        <v>388</v>
      </c>
      <c r="C2652" s="605">
        <v>41929</v>
      </c>
      <c r="D2652" s="604">
        <v>0</v>
      </c>
    </row>
    <row r="2653" spans="1:4" ht="15" x14ac:dyDescent="0.25">
      <c r="A2653" s="604" t="s">
        <v>1013</v>
      </c>
      <c r="B2653" s="604" t="s">
        <v>997</v>
      </c>
      <c r="C2653" s="605">
        <v>41929</v>
      </c>
      <c r="D2653" s="604">
        <v>0</v>
      </c>
    </row>
    <row r="2654" spans="1:4" ht="15" x14ac:dyDescent="0.25">
      <c r="A2654" s="604" t="s">
        <v>1014</v>
      </c>
      <c r="B2654" s="604" t="s">
        <v>998</v>
      </c>
      <c r="C2654" s="605">
        <v>41929</v>
      </c>
      <c r="D2654" s="604">
        <v>234.209</v>
      </c>
    </row>
    <row r="2655" spans="1:4" ht="15" x14ac:dyDescent="0.25">
      <c r="A2655" s="604" t="s">
        <v>1015</v>
      </c>
      <c r="B2655" s="604" t="s">
        <v>997</v>
      </c>
      <c r="C2655" s="605">
        <v>41929</v>
      </c>
      <c r="D2655" s="604">
        <v>0</v>
      </c>
    </row>
    <row r="2656" spans="1:4" ht="15" x14ac:dyDescent="0.25">
      <c r="A2656" s="604" t="s">
        <v>1016</v>
      </c>
      <c r="B2656" s="604" t="s">
        <v>998</v>
      </c>
      <c r="C2656" s="605">
        <v>41929</v>
      </c>
      <c r="D2656" s="604">
        <v>158.52600000000001</v>
      </c>
    </row>
    <row r="2657" spans="1:4" ht="15" x14ac:dyDescent="0.25">
      <c r="A2657" s="604" t="s">
        <v>176</v>
      </c>
      <c r="B2657" s="604" t="s">
        <v>389</v>
      </c>
      <c r="C2657" s="605">
        <v>41929</v>
      </c>
      <c r="D2657" s="604">
        <v>0.08</v>
      </c>
    </row>
    <row r="2658" spans="1:4" ht="15" x14ac:dyDescent="0.25">
      <c r="A2658" s="604" t="s">
        <v>177</v>
      </c>
      <c r="B2658" s="604" t="s">
        <v>391</v>
      </c>
      <c r="C2658" s="605">
        <v>41929</v>
      </c>
      <c r="D2658" s="604">
        <v>21.326000000000001</v>
      </c>
    </row>
    <row r="2659" spans="1:4" ht="15" x14ac:dyDescent="0.25">
      <c r="A2659" s="604" t="s">
        <v>710</v>
      </c>
      <c r="B2659" s="604" t="s">
        <v>711</v>
      </c>
      <c r="C2659" s="605">
        <v>41929</v>
      </c>
      <c r="D2659" s="604">
        <v>0</v>
      </c>
    </row>
    <row r="2660" spans="1:4" ht="15" x14ac:dyDescent="0.25">
      <c r="A2660" s="604" t="s">
        <v>713</v>
      </c>
      <c r="B2660" s="604" t="s">
        <v>714</v>
      </c>
      <c r="C2660" s="605">
        <v>41929</v>
      </c>
      <c r="D2660" s="604">
        <v>100.215</v>
      </c>
    </row>
    <row r="2661" spans="1:4" ht="15" x14ac:dyDescent="0.25">
      <c r="A2661" s="604" t="s">
        <v>152</v>
      </c>
      <c r="B2661" s="604" t="s">
        <v>374</v>
      </c>
      <c r="C2661" s="605">
        <v>41929</v>
      </c>
      <c r="D2661" s="604">
        <v>0</v>
      </c>
    </row>
    <row r="2662" spans="1:4" ht="15" x14ac:dyDescent="0.25">
      <c r="A2662" s="604" t="s">
        <v>991</v>
      </c>
      <c r="B2662" s="604" t="s">
        <v>997</v>
      </c>
      <c r="C2662" s="605">
        <v>41929</v>
      </c>
      <c r="D2662" s="604">
        <v>2.1999999999999999E-2</v>
      </c>
    </row>
    <row r="2663" spans="1:4" ht="15" x14ac:dyDescent="0.25">
      <c r="A2663" s="604" t="s">
        <v>992</v>
      </c>
      <c r="B2663" s="604" t="s">
        <v>998</v>
      </c>
      <c r="C2663" s="605">
        <v>41929</v>
      </c>
      <c r="D2663" s="604">
        <v>65.171000000000006</v>
      </c>
    </row>
    <row r="2664" spans="1:4" ht="15" x14ac:dyDescent="0.25">
      <c r="A2664" s="604" t="s">
        <v>149</v>
      </c>
      <c r="B2664" s="604" t="s">
        <v>393</v>
      </c>
      <c r="C2664" s="605">
        <v>41929</v>
      </c>
      <c r="D2664" s="604">
        <v>4.0019999999999998</v>
      </c>
    </row>
    <row r="2665" spans="1:4" ht="15" x14ac:dyDescent="0.25">
      <c r="A2665" s="604" t="s">
        <v>150</v>
      </c>
      <c r="B2665" s="604" t="s">
        <v>395</v>
      </c>
      <c r="C2665" s="605">
        <v>41929</v>
      </c>
      <c r="D2665" s="604">
        <v>0</v>
      </c>
    </row>
    <row r="2666" spans="1:4" ht="15" x14ac:dyDescent="0.25">
      <c r="A2666" s="604" t="s">
        <v>974</v>
      </c>
      <c r="B2666" s="604" t="s">
        <v>1001</v>
      </c>
      <c r="C2666" s="605">
        <v>41929</v>
      </c>
      <c r="D2666" s="604">
        <v>0</v>
      </c>
    </row>
    <row r="2667" spans="1:4" ht="15" x14ac:dyDescent="0.25">
      <c r="A2667" s="604" t="s">
        <v>975</v>
      </c>
      <c r="B2667" s="604" t="s">
        <v>1002</v>
      </c>
      <c r="C2667" s="605">
        <v>41929</v>
      </c>
      <c r="D2667" s="604">
        <v>3.8479999999999999</v>
      </c>
    </row>
    <row r="2668" spans="1:4" ht="15" x14ac:dyDescent="0.25">
      <c r="A2668" s="604" t="s">
        <v>151</v>
      </c>
      <c r="B2668" s="604" t="s">
        <v>374</v>
      </c>
      <c r="C2668" s="605">
        <v>41929</v>
      </c>
      <c r="D2668" s="604">
        <v>3.37</v>
      </c>
    </row>
    <row r="2669" spans="1:4" ht="15" x14ac:dyDescent="0.25">
      <c r="A2669" s="604" t="s">
        <v>96</v>
      </c>
      <c r="B2669" s="604" t="s">
        <v>314</v>
      </c>
      <c r="C2669" s="605">
        <v>41929</v>
      </c>
      <c r="D2669" s="604">
        <v>0</v>
      </c>
    </row>
    <row r="2670" spans="1:4" ht="15" x14ac:dyDescent="0.25">
      <c r="A2670" s="604" t="s">
        <v>95</v>
      </c>
      <c r="B2670" s="604" t="s">
        <v>316</v>
      </c>
      <c r="C2670" s="605">
        <v>41929</v>
      </c>
      <c r="D2670" s="604">
        <v>5.0926</v>
      </c>
    </row>
    <row r="2671" spans="1:4" ht="15" x14ac:dyDescent="0.25">
      <c r="A2671" s="604" t="s">
        <v>97</v>
      </c>
      <c r="B2671" s="604" t="s">
        <v>398</v>
      </c>
      <c r="C2671" s="605">
        <v>41929</v>
      </c>
      <c r="D2671" s="604">
        <v>0</v>
      </c>
    </row>
    <row r="2672" spans="1:4" ht="15" x14ac:dyDescent="0.25">
      <c r="A2672" s="604" t="s">
        <v>98</v>
      </c>
      <c r="B2672" s="604" t="s">
        <v>399</v>
      </c>
      <c r="C2672" s="605">
        <v>41929</v>
      </c>
      <c r="D2672" s="604">
        <v>0</v>
      </c>
    </row>
    <row r="2673" spans="1:4" ht="15" x14ac:dyDescent="0.25">
      <c r="A2673" s="604" t="s">
        <v>93</v>
      </c>
      <c r="B2673" s="604" t="s">
        <v>435</v>
      </c>
      <c r="C2673" s="605">
        <v>41930</v>
      </c>
      <c r="D2673" s="604">
        <v>0</v>
      </c>
    </row>
    <row r="2674" spans="1:4" ht="15" x14ac:dyDescent="0.25">
      <c r="A2674" s="604" t="s">
        <v>94</v>
      </c>
      <c r="B2674" s="604" t="s">
        <v>436</v>
      </c>
      <c r="C2674" s="605">
        <v>41930</v>
      </c>
      <c r="D2674" s="604">
        <v>1499.4803999999999</v>
      </c>
    </row>
    <row r="2675" spans="1:4" ht="15" x14ac:dyDescent="0.25">
      <c r="A2675" s="604" t="s">
        <v>113</v>
      </c>
      <c r="B2675" s="604" t="s">
        <v>437</v>
      </c>
      <c r="C2675" s="605">
        <v>41930</v>
      </c>
      <c r="D2675" s="604">
        <v>0</v>
      </c>
    </row>
    <row r="2676" spans="1:4" ht="15" x14ac:dyDescent="0.25">
      <c r="A2676" s="604" t="s">
        <v>114</v>
      </c>
      <c r="B2676" s="604" t="s">
        <v>438</v>
      </c>
      <c r="C2676" s="605">
        <v>41930</v>
      </c>
      <c r="D2676" s="604">
        <v>1536.7538</v>
      </c>
    </row>
    <row r="2677" spans="1:4" ht="15" x14ac:dyDescent="0.25">
      <c r="A2677" s="604" t="s">
        <v>123</v>
      </c>
      <c r="B2677" s="604" t="s">
        <v>439</v>
      </c>
      <c r="C2677" s="605">
        <v>41930</v>
      </c>
      <c r="D2677" s="604">
        <v>0</v>
      </c>
    </row>
    <row r="2678" spans="1:4" ht="15" x14ac:dyDescent="0.25">
      <c r="A2678" s="604" t="s">
        <v>124</v>
      </c>
      <c r="B2678" s="604" t="s">
        <v>440</v>
      </c>
      <c r="C2678" s="605">
        <v>41930</v>
      </c>
      <c r="D2678" s="604">
        <v>14670.918100000001</v>
      </c>
    </row>
    <row r="2679" spans="1:4" ht="15" x14ac:dyDescent="0.25">
      <c r="A2679" s="604" t="s">
        <v>91</v>
      </c>
      <c r="B2679" s="604" t="s">
        <v>441</v>
      </c>
      <c r="C2679" s="605">
        <v>41930</v>
      </c>
      <c r="D2679" s="604">
        <v>0</v>
      </c>
    </row>
    <row r="2680" spans="1:4" ht="15" x14ac:dyDescent="0.25">
      <c r="A2680" s="604" t="s">
        <v>92</v>
      </c>
      <c r="B2680" s="604" t="s">
        <v>442</v>
      </c>
      <c r="C2680" s="605">
        <v>41930</v>
      </c>
      <c r="D2680" s="604">
        <v>17196.75</v>
      </c>
    </row>
    <row r="2681" spans="1:4" ht="15" x14ac:dyDescent="0.25">
      <c r="A2681" s="604" t="s">
        <v>121</v>
      </c>
      <c r="B2681" s="604" t="s">
        <v>443</v>
      </c>
      <c r="C2681" s="605">
        <v>41930</v>
      </c>
      <c r="D2681" s="604">
        <v>11755.2932</v>
      </c>
    </row>
    <row r="2682" spans="1:4" ht="15" x14ac:dyDescent="0.25">
      <c r="A2682" s="604" t="s">
        <v>122</v>
      </c>
      <c r="B2682" s="604" t="s">
        <v>444</v>
      </c>
      <c r="C2682" s="605">
        <v>41930</v>
      </c>
      <c r="D2682" s="604">
        <v>0</v>
      </c>
    </row>
    <row r="2683" spans="1:4" ht="15" x14ac:dyDescent="0.25">
      <c r="A2683" s="604" t="s">
        <v>51</v>
      </c>
      <c r="B2683" s="604" t="s">
        <v>302</v>
      </c>
      <c r="C2683" s="605">
        <v>41930</v>
      </c>
      <c r="D2683" s="604">
        <v>0</v>
      </c>
    </row>
    <row r="2684" spans="1:4" ht="15" x14ac:dyDescent="0.25">
      <c r="A2684" s="604" t="s">
        <v>52</v>
      </c>
      <c r="B2684" s="604" t="s">
        <v>304</v>
      </c>
      <c r="C2684" s="605">
        <v>41930</v>
      </c>
      <c r="D2684" s="604">
        <v>2605.1624999999999</v>
      </c>
    </row>
    <row r="2685" spans="1:4" ht="15" x14ac:dyDescent="0.25">
      <c r="A2685" s="604" t="s">
        <v>53</v>
      </c>
      <c r="B2685" s="604" t="s">
        <v>305</v>
      </c>
      <c r="C2685" s="605">
        <v>41930</v>
      </c>
      <c r="D2685" s="604">
        <v>0</v>
      </c>
    </row>
    <row r="2686" spans="1:4" ht="15" x14ac:dyDescent="0.25">
      <c r="A2686" s="604" t="s">
        <v>54</v>
      </c>
      <c r="B2686" s="604" t="s">
        <v>306</v>
      </c>
      <c r="C2686" s="605">
        <v>41930</v>
      </c>
      <c r="D2686" s="604">
        <v>2591.6057999999998</v>
      </c>
    </row>
    <row r="2687" spans="1:4" ht="15" x14ac:dyDescent="0.25">
      <c r="A2687" s="604" t="s">
        <v>55</v>
      </c>
      <c r="B2687" s="604" t="s">
        <v>307</v>
      </c>
      <c r="C2687" s="605">
        <v>41930</v>
      </c>
      <c r="D2687" s="604">
        <v>0</v>
      </c>
    </row>
    <row r="2688" spans="1:4" ht="15" x14ac:dyDescent="0.25">
      <c r="A2688" s="604" t="s">
        <v>56</v>
      </c>
      <c r="B2688" s="604" t="s">
        <v>308</v>
      </c>
      <c r="C2688" s="605">
        <v>41930</v>
      </c>
      <c r="D2688" s="604">
        <v>2644.4807999999998</v>
      </c>
    </row>
    <row r="2689" spans="1:4" ht="15" x14ac:dyDescent="0.25">
      <c r="A2689" s="604" t="s">
        <v>89</v>
      </c>
      <c r="B2689" s="604" t="s">
        <v>309</v>
      </c>
      <c r="C2689" s="605">
        <v>41930</v>
      </c>
      <c r="D2689" s="604">
        <v>0</v>
      </c>
    </row>
    <row r="2690" spans="1:4" ht="15" x14ac:dyDescent="0.25">
      <c r="A2690" s="604" t="s">
        <v>90</v>
      </c>
      <c r="B2690" s="604" t="s">
        <v>311</v>
      </c>
      <c r="C2690" s="605">
        <v>41930</v>
      </c>
      <c r="D2690" s="604">
        <v>1711.3031000000001</v>
      </c>
    </row>
    <row r="2691" spans="1:4" ht="15" x14ac:dyDescent="0.25">
      <c r="A2691" s="604" t="s">
        <v>87</v>
      </c>
      <c r="B2691" s="604" t="s">
        <v>298</v>
      </c>
      <c r="C2691" s="605">
        <v>41930</v>
      </c>
      <c r="D2691" s="604">
        <v>0</v>
      </c>
    </row>
    <row r="2692" spans="1:4" ht="15" x14ac:dyDescent="0.25">
      <c r="A2692" s="604" t="s">
        <v>88</v>
      </c>
      <c r="B2692" s="604" t="s">
        <v>301</v>
      </c>
      <c r="C2692" s="605">
        <v>41930</v>
      </c>
      <c r="D2692" s="604">
        <v>1663.9259999999999</v>
      </c>
    </row>
    <row r="2693" spans="1:4" ht="15" x14ac:dyDescent="0.25">
      <c r="A2693" s="604" t="s">
        <v>85</v>
      </c>
      <c r="B2693" s="604" t="s">
        <v>312</v>
      </c>
      <c r="C2693" s="605">
        <v>41930</v>
      </c>
      <c r="D2693" s="604">
        <v>9664.5</v>
      </c>
    </row>
    <row r="2694" spans="1:4" ht="15" x14ac:dyDescent="0.25">
      <c r="A2694" s="604" t="s">
        <v>86</v>
      </c>
      <c r="B2694" s="604" t="s">
        <v>313</v>
      </c>
      <c r="C2694" s="605">
        <v>41930</v>
      </c>
      <c r="D2694" s="604">
        <v>0</v>
      </c>
    </row>
    <row r="2695" spans="1:4" ht="15" x14ac:dyDescent="0.25">
      <c r="A2695" s="604" t="s">
        <v>83</v>
      </c>
      <c r="B2695" s="604" t="s">
        <v>312</v>
      </c>
      <c r="C2695" s="605">
        <v>41930</v>
      </c>
      <c r="D2695" s="604">
        <v>0</v>
      </c>
    </row>
    <row r="2696" spans="1:4" ht="15" x14ac:dyDescent="0.25">
      <c r="A2696" s="604" t="s">
        <v>84</v>
      </c>
      <c r="B2696" s="604" t="s">
        <v>313</v>
      </c>
      <c r="C2696" s="605">
        <v>41930</v>
      </c>
      <c r="D2696" s="604">
        <v>13739.875</v>
      </c>
    </row>
    <row r="2697" spans="1:4" ht="15" x14ac:dyDescent="0.25">
      <c r="A2697" s="604" t="s">
        <v>73</v>
      </c>
      <c r="B2697" s="604" t="s">
        <v>314</v>
      </c>
      <c r="C2697" s="605">
        <v>41930</v>
      </c>
      <c r="D2697" s="604">
        <v>0</v>
      </c>
    </row>
    <row r="2698" spans="1:4" ht="15" x14ac:dyDescent="0.25">
      <c r="A2698" s="604" t="s">
        <v>74</v>
      </c>
      <c r="B2698" s="604" t="s">
        <v>316</v>
      </c>
      <c r="C2698" s="605">
        <v>41930</v>
      </c>
      <c r="D2698" s="604">
        <v>595.06500000000005</v>
      </c>
    </row>
    <row r="2699" spans="1:4" ht="15" x14ac:dyDescent="0.25">
      <c r="A2699" s="604" t="s">
        <v>75</v>
      </c>
      <c r="B2699" s="604" t="s">
        <v>317</v>
      </c>
      <c r="C2699" s="605">
        <v>41930</v>
      </c>
      <c r="D2699" s="604">
        <v>59.3125</v>
      </c>
    </row>
    <row r="2700" spans="1:4" ht="15" x14ac:dyDescent="0.25">
      <c r="A2700" s="604" t="s">
        <v>76</v>
      </c>
      <c r="B2700" s="604" t="s">
        <v>318</v>
      </c>
      <c r="C2700" s="605">
        <v>41930</v>
      </c>
      <c r="D2700" s="604">
        <v>3035.875</v>
      </c>
    </row>
    <row r="2701" spans="1:4" ht="15" x14ac:dyDescent="0.25">
      <c r="A2701" s="604" t="s">
        <v>77</v>
      </c>
      <c r="B2701" s="604" t="s">
        <v>317</v>
      </c>
      <c r="C2701" s="605">
        <v>41930</v>
      </c>
      <c r="D2701" s="604">
        <v>63.5</v>
      </c>
    </row>
    <row r="2702" spans="1:4" ht="15" x14ac:dyDescent="0.25">
      <c r="A2702" s="604" t="s">
        <v>78</v>
      </c>
      <c r="B2702" s="604" t="s">
        <v>318</v>
      </c>
      <c r="C2702" s="605">
        <v>41930</v>
      </c>
      <c r="D2702" s="604">
        <v>2893.125</v>
      </c>
    </row>
    <row r="2703" spans="1:4" ht="15" x14ac:dyDescent="0.25">
      <c r="A2703" s="604" t="s">
        <v>79</v>
      </c>
      <c r="B2703" s="604" t="s">
        <v>314</v>
      </c>
      <c r="C2703" s="605">
        <v>41930</v>
      </c>
      <c r="D2703" s="604">
        <v>0</v>
      </c>
    </row>
    <row r="2704" spans="1:4" ht="15" x14ac:dyDescent="0.25">
      <c r="A2704" s="604" t="s">
        <v>80</v>
      </c>
      <c r="B2704" s="604" t="s">
        <v>316</v>
      </c>
      <c r="C2704" s="605">
        <v>41930</v>
      </c>
      <c r="D2704" s="604">
        <v>1546.56</v>
      </c>
    </row>
    <row r="2705" spans="1:4" ht="15" x14ac:dyDescent="0.25">
      <c r="A2705" s="604" t="s">
        <v>867</v>
      </c>
      <c r="B2705" s="604" t="s">
        <v>997</v>
      </c>
      <c r="C2705" s="605">
        <v>41930</v>
      </c>
      <c r="D2705" s="604">
        <v>7.9000000000000001E-2</v>
      </c>
    </row>
    <row r="2706" spans="1:4" ht="15" x14ac:dyDescent="0.25">
      <c r="A2706" s="604" t="s">
        <v>868</v>
      </c>
      <c r="B2706" s="604" t="s">
        <v>998</v>
      </c>
      <c r="C2706" s="605">
        <v>41930</v>
      </c>
      <c r="D2706" s="604">
        <v>0.372</v>
      </c>
    </row>
    <row r="2707" spans="1:4" ht="15" x14ac:dyDescent="0.25">
      <c r="A2707" s="604" t="s">
        <v>109</v>
      </c>
      <c r="B2707" s="604" t="s">
        <v>445</v>
      </c>
      <c r="C2707" s="605">
        <v>41930</v>
      </c>
      <c r="D2707" s="604">
        <v>172.96199999999999</v>
      </c>
    </row>
    <row r="2708" spans="1:4" ht="15" x14ac:dyDescent="0.25">
      <c r="A2708" s="604" t="s">
        <v>110</v>
      </c>
      <c r="B2708" s="604" t="s">
        <v>446</v>
      </c>
      <c r="C2708" s="605">
        <v>41930</v>
      </c>
      <c r="D2708" s="604">
        <v>0</v>
      </c>
    </row>
    <row r="2709" spans="1:4" ht="15" x14ac:dyDescent="0.25">
      <c r="A2709" s="604" t="s">
        <v>65</v>
      </c>
      <c r="B2709" s="604" t="s">
        <v>321</v>
      </c>
      <c r="C2709" s="605">
        <v>41930</v>
      </c>
      <c r="D2709" s="604">
        <v>0</v>
      </c>
    </row>
    <row r="2710" spans="1:4" ht="15" x14ac:dyDescent="0.25">
      <c r="A2710" s="604" t="s">
        <v>66</v>
      </c>
      <c r="B2710" s="604" t="s">
        <v>323</v>
      </c>
      <c r="C2710" s="605">
        <v>41930</v>
      </c>
      <c r="D2710" s="604">
        <v>601.60969999999998</v>
      </c>
    </row>
    <row r="2711" spans="1:4" ht="15" x14ac:dyDescent="0.25">
      <c r="A2711" s="604" t="s">
        <v>67</v>
      </c>
      <c r="B2711" s="604" t="s">
        <v>324</v>
      </c>
      <c r="C2711" s="605">
        <v>41930</v>
      </c>
      <c r="D2711" s="604">
        <v>0</v>
      </c>
    </row>
    <row r="2712" spans="1:4" ht="15" x14ac:dyDescent="0.25">
      <c r="A2712" s="604" t="s">
        <v>68</v>
      </c>
      <c r="B2712" s="604" t="s">
        <v>325</v>
      </c>
      <c r="C2712" s="605">
        <v>41930</v>
      </c>
      <c r="D2712" s="604">
        <v>746.79200000000003</v>
      </c>
    </row>
    <row r="2713" spans="1:4" ht="15" x14ac:dyDescent="0.25">
      <c r="A2713" s="604" t="s">
        <v>69</v>
      </c>
      <c r="B2713" s="604" t="s">
        <v>326</v>
      </c>
      <c r="C2713" s="605">
        <v>41930</v>
      </c>
      <c r="D2713" s="604">
        <v>0</v>
      </c>
    </row>
    <row r="2714" spans="1:4" ht="15" x14ac:dyDescent="0.25">
      <c r="A2714" s="604" t="s">
        <v>70</v>
      </c>
      <c r="B2714" s="604" t="s">
        <v>327</v>
      </c>
      <c r="C2714" s="605">
        <v>41930</v>
      </c>
      <c r="D2714" s="604">
        <v>747.64210000000003</v>
      </c>
    </row>
    <row r="2715" spans="1:4" ht="15" x14ac:dyDescent="0.25">
      <c r="A2715" s="604" t="s">
        <v>43</v>
      </c>
      <c r="B2715" s="604" t="s">
        <v>328</v>
      </c>
      <c r="C2715" s="605">
        <v>41930</v>
      </c>
      <c r="D2715" s="604">
        <v>0</v>
      </c>
    </row>
    <row r="2716" spans="1:4" ht="15" x14ac:dyDescent="0.25">
      <c r="A2716" s="604" t="s">
        <v>44</v>
      </c>
      <c r="B2716" s="604" t="s">
        <v>330</v>
      </c>
      <c r="C2716" s="605">
        <v>41930</v>
      </c>
      <c r="D2716" s="604">
        <v>0</v>
      </c>
    </row>
    <row r="2717" spans="1:4" ht="15" x14ac:dyDescent="0.25">
      <c r="A2717" s="604" t="s">
        <v>45</v>
      </c>
      <c r="B2717" s="604" t="s">
        <v>331</v>
      </c>
      <c r="C2717" s="605">
        <v>41930</v>
      </c>
      <c r="D2717" s="604">
        <v>0</v>
      </c>
    </row>
    <row r="2718" spans="1:4" ht="15" x14ac:dyDescent="0.25">
      <c r="A2718" s="604" t="s">
        <v>46</v>
      </c>
      <c r="B2718" s="604" t="s">
        <v>332</v>
      </c>
      <c r="C2718" s="605">
        <v>41930</v>
      </c>
      <c r="D2718" s="604">
        <v>0</v>
      </c>
    </row>
    <row r="2719" spans="1:4" ht="15" x14ac:dyDescent="0.25">
      <c r="A2719" s="604" t="s">
        <v>173</v>
      </c>
      <c r="B2719" s="604" t="s">
        <v>333</v>
      </c>
      <c r="C2719" s="605">
        <v>41930</v>
      </c>
      <c r="D2719" s="604">
        <v>0.27</v>
      </c>
    </row>
    <row r="2720" spans="1:4" ht="15" x14ac:dyDescent="0.25">
      <c r="A2720" s="604" t="s">
        <v>174</v>
      </c>
      <c r="B2720" s="604" t="s">
        <v>334</v>
      </c>
      <c r="C2720" s="605">
        <v>41930</v>
      </c>
      <c r="D2720" s="604">
        <v>0</v>
      </c>
    </row>
    <row r="2721" spans="1:4" ht="15" x14ac:dyDescent="0.25">
      <c r="A2721" s="604" t="s">
        <v>39</v>
      </c>
      <c r="B2721" s="604" t="s">
        <v>335</v>
      </c>
      <c r="C2721" s="605">
        <v>41930</v>
      </c>
      <c r="D2721" s="604">
        <v>0</v>
      </c>
    </row>
    <row r="2722" spans="1:4" ht="15" x14ac:dyDescent="0.25">
      <c r="A2722" s="604" t="s">
        <v>40</v>
      </c>
      <c r="B2722" s="604" t="s">
        <v>336</v>
      </c>
      <c r="C2722" s="605">
        <v>41930</v>
      </c>
      <c r="D2722" s="604">
        <v>0</v>
      </c>
    </row>
    <row r="2723" spans="1:4" ht="15" x14ac:dyDescent="0.25">
      <c r="A2723" s="604" t="s">
        <v>41</v>
      </c>
      <c r="B2723" s="604" t="s">
        <v>337</v>
      </c>
      <c r="C2723" s="605">
        <v>41930</v>
      </c>
      <c r="D2723" s="604">
        <v>3.7755000000000001</v>
      </c>
    </row>
    <row r="2724" spans="1:4" ht="15" x14ac:dyDescent="0.25">
      <c r="A2724" s="604" t="s">
        <v>42</v>
      </c>
      <c r="B2724" s="604" t="s">
        <v>338</v>
      </c>
      <c r="C2724" s="605">
        <v>41930</v>
      </c>
      <c r="D2724" s="604">
        <v>0</v>
      </c>
    </row>
    <row r="2725" spans="1:4" ht="15" x14ac:dyDescent="0.25">
      <c r="A2725" s="604" t="s">
        <v>57</v>
      </c>
      <c r="B2725" s="604" t="s">
        <v>321</v>
      </c>
      <c r="C2725" s="605">
        <v>41930</v>
      </c>
      <c r="D2725" s="604">
        <v>0</v>
      </c>
    </row>
    <row r="2726" spans="1:4" ht="15" x14ac:dyDescent="0.25">
      <c r="A2726" s="604" t="s">
        <v>58</v>
      </c>
      <c r="B2726" s="604" t="s">
        <v>323</v>
      </c>
      <c r="C2726" s="605">
        <v>41930</v>
      </c>
      <c r="D2726" s="604">
        <v>805.49159999999995</v>
      </c>
    </row>
    <row r="2727" spans="1:4" ht="15" x14ac:dyDescent="0.25">
      <c r="A2727" s="604" t="s">
        <v>59</v>
      </c>
      <c r="B2727" s="604" t="s">
        <v>324</v>
      </c>
      <c r="C2727" s="605">
        <v>41930</v>
      </c>
      <c r="D2727" s="604">
        <v>0</v>
      </c>
    </row>
    <row r="2728" spans="1:4" ht="15" x14ac:dyDescent="0.25">
      <c r="A2728" s="604" t="s">
        <v>60</v>
      </c>
      <c r="B2728" s="604" t="s">
        <v>325</v>
      </c>
      <c r="C2728" s="605">
        <v>41930</v>
      </c>
      <c r="D2728" s="604">
        <v>826.22640000000001</v>
      </c>
    </row>
    <row r="2729" spans="1:4" ht="15" x14ac:dyDescent="0.25">
      <c r="A2729" s="604" t="s">
        <v>61</v>
      </c>
      <c r="B2729" s="604" t="s">
        <v>326</v>
      </c>
      <c r="C2729" s="605">
        <v>41930</v>
      </c>
      <c r="D2729" s="604">
        <v>0</v>
      </c>
    </row>
    <row r="2730" spans="1:4" ht="15" x14ac:dyDescent="0.25">
      <c r="A2730" s="604" t="s">
        <v>62</v>
      </c>
      <c r="B2730" s="604" t="s">
        <v>327</v>
      </c>
      <c r="C2730" s="605">
        <v>41930</v>
      </c>
      <c r="D2730" s="604">
        <v>0</v>
      </c>
    </row>
    <row r="2731" spans="1:4" ht="15" x14ac:dyDescent="0.25">
      <c r="A2731" s="604" t="s">
        <v>63</v>
      </c>
      <c r="B2731" s="604" t="s">
        <v>340</v>
      </c>
      <c r="C2731" s="605">
        <v>41930</v>
      </c>
      <c r="D2731" s="604">
        <v>0</v>
      </c>
    </row>
    <row r="2732" spans="1:4" ht="15" x14ac:dyDescent="0.25">
      <c r="A2732" s="604" t="s">
        <v>64</v>
      </c>
      <c r="B2732" s="604" t="s">
        <v>341</v>
      </c>
      <c r="C2732" s="605">
        <v>41930</v>
      </c>
      <c r="D2732" s="604">
        <v>820.04399999999998</v>
      </c>
    </row>
    <row r="2733" spans="1:4" ht="15" x14ac:dyDescent="0.25">
      <c r="A2733" s="604" t="s">
        <v>47</v>
      </c>
      <c r="B2733" s="604" t="s">
        <v>342</v>
      </c>
      <c r="C2733" s="605">
        <v>41930</v>
      </c>
      <c r="D2733" s="604">
        <v>0</v>
      </c>
    </row>
    <row r="2734" spans="1:4" ht="15" x14ac:dyDescent="0.25">
      <c r="A2734" s="604" t="s">
        <v>48</v>
      </c>
      <c r="B2734" s="604" t="s">
        <v>343</v>
      </c>
      <c r="C2734" s="605">
        <v>41930</v>
      </c>
      <c r="D2734" s="604">
        <v>0</v>
      </c>
    </row>
    <row r="2735" spans="1:4" ht="15" x14ac:dyDescent="0.25">
      <c r="A2735" s="604" t="s">
        <v>49</v>
      </c>
      <c r="B2735" s="604" t="s">
        <v>344</v>
      </c>
      <c r="C2735" s="605">
        <v>41930</v>
      </c>
      <c r="D2735" s="604">
        <v>4.2119999999999997</v>
      </c>
    </row>
    <row r="2736" spans="1:4" ht="15" x14ac:dyDescent="0.25">
      <c r="A2736" s="604" t="s">
        <v>50</v>
      </c>
      <c r="B2736" s="604" t="s">
        <v>345</v>
      </c>
      <c r="C2736" s="605">
        <v>41930</v>
      </c>
      <c r="D2736" s="604">
        <v>0</v>
      </c>
    </row>
    <row r="2737" spans="1:4" ht="15" x14ac:dyDescent="0.25">
      <c r="A2737" s="604" t="s">
        <v>861</v>
      </c>
      <c r="B2737" s="604" t="s">
        <v>999</v>
      </c>
      <c r="C2737" s="605">
        <v>41930</v>
      </c>
      <c r="D2737" s="604">
        <v>1.8009999999999999</v>
      </c>
    </row>
    <row r="2738" spans="1:4" ht="15" x14ac:dyDescent="0.25">
      <c r="A2738" s="604" t="s">
        <v>862</v>
      </c>
      <c r="B2738" s="604" t="s">
        <v>1000</v>
      </c>
      <c r="C2738" s="605">
        <v>41930</v>
      </c>
      <c r="D2738" s="604">
        <v>0</v>
      </c>
    </row>
    <row r="2739" spans="1:4" ht="15" x14ac:dyDescent="0.25">
      <c r="A2739" s="604" t="s">
        <v>982</v>
      </c>
      <c r="B2739" s="604" t="s">
        <v>1001</v>
      </c>
      <c r="C2739" s="605">
        <v>41930</v>
      </c>
      <c r="D2739" s="604">
        <v>7.2999999999999995E-2</v>
      </c>
    </row>
    <row r="2740" spans="1:4" ht="15" x14ac:dyDescent="0.25">
      <c r="A2740" s="604" t="s">
        <v>983</v>
      </c>
      <c r="B2740" s="604" t="s">
        <v>1002</v>
      </c>
      <c r="C2740" s="605">
        <v>41930</v>
      </c>
      <c r="D2740" s="604">
        <v>441.04599999999999</v>
      </c>
    </row>
    <row r="2741" spans="1:4" ht="15" x14ac:dyDescent="0.25">
      <c r="A2741" s="604" t="s">
        <v>1039</v>
      </c>
      <c r="B2741" s="604" t="s">
        <v>1001</v>
      </c>
      <c r="C2741" s="605">
        <v>41930</v>
      </c>
      <c r="D2741" s="604">
        <v>0.72</v>
      </c>
    </row>
    <row r="2742" spans="1:4" ht="15" x14ac:dyDescent="0.25">
      <c r="A2742" s="604" t="s">
        <v>1040</v>
      </c>
      <c r="B2742" s="604" t="s">
        <v>1002</v>
      </c>
      <c r="C2742" s="605">
        <v>41930</v>
      </c>
      <c r="D2742" s="604">
        <v>241.32</v>
      </c>
    </row>
    <row r="2743" spans="1:4" ht="15" x14ac:dyDescent="0.25">
      <c r="A2743" s="604" t="s">
        <v>989</v>
      </c>
      <c r="B2743" s="604" t="s">
        <v>1001</v>
      </c>
      <c r="C2743" s="605">
        <v>41930</v>
      </c>
      <c r="D2743" s="604">
        <v>0.6</v>
      </c>
    </row>
    <row r="2744" spans="1:4" ht="15" x14ac:dyDescent="0.25">
      <c r="A2744" s="604" t="s">
        <v>990</v>
      </c>
      <c r="B2744" s="604" t="s">
        <v>1002</v>
      </c>
      <c r="C2744" s="605">
        <v>41930</v>
      </c>
      <c r="D2744" s="604">
        <v>413.8</v>
      </c>
    </row>
    <row r="2745" spans="1:4" ht="15" x14ac:dyDescent="0.25">
      <c r="A2745" s="604" t="s">
        <v>71</v>
      </c>
      <c r="B2745" s="604" t="s">
        <v>346</v>
      </c>
      <c r="C2745" s="605">
        <v>41930</v>
      </c>
      <c r="D2745" s="604">
        <v>0</v>
      </c>
    </row>
    <row r="2746" spans="1:4" ht="15" x14ac:dyDescent="0.25">
      <c r="A2746" s="604" t="s">
        <v>72</v>
      </c>
      <c r="B2746" s="604" t="s">
        <v>349</v>
      </c>
      <c r="C2746" s="605">
        <v>41930</v>
      </c>
      <c r="D2746" s="604">
        <v>0</v>
      </c>
    </row>
    <row r="2747" spans="1:4" ht="15" x14ac:dyDescent="0.25">
      <c r="A2747" s="604" t="s">
        <v>750</v>
      </c>
      <c r="B2747" s="604" t="s">
        <v>751</v>
      </c>
      <c r="C2747" s="605">
        <v>41930</v>
      </c>
      <c r="D2747" s="604">
        <v>0.72099999999999997</v>
      </c>
    </row>
    <row r="2748" spans="1:4" ht="15" x14ac:dyDescent="0.25">
      <c r="A2748" s="604" t="s">
        <v>753</v>
      </c>
      <c r="B2748" s="604" t="s">
        <v>754</v>
      </c>
      <c r="C2748" s="605">
        <v>41930</v>
      </c>
      <c r="D2748" s="604">
        <v>0</v>
      </c>
    </row>
    <row r="2749" spans="1:4" ht="15" x14ac:dyDescent="0.25">
      <c r="A2749" s="604" t="s">
        <v>755</v>
      </c>
      <c r="B2749" s="604" t="s">
        <v>756</v>
      </c>
      <c r="C2749" s="605">
        <v>41930</v>
      </c>
      <c r="D2749" s="604">
        <v>9.2999999999999999E-2</v>
      </c>
    </row>
    <row r="2750" spans="1:4" ht="15" x14ac:dyDescent="0.25">
      <c r="A2750" s="604" t="s">
        <v>757</v>
      </c>
      <c r="B2750" s="604" t="s">
        <v>758</v>
      </c>
      <c r="C2750" s="605">
        <v>41930</v>
      </c>
      <c r="D2750" s="604">
        <v>0</v>
      </c>
    </row>
    <row r="2751" spans="1:4" ht="15" x14ac:dyDescent="0.25">
      <c r="A2751" s="604" t="s">
        <v>759</v>
      </c>
      <c r="B2751" s="604" t="s">
        <v>760</v>
      </c>
      <c r="C2751" s="605">
        <v>41930</v>
      </c>
      <c r="D2751" s="604">
        <v>0.35499999999999998</v>
      </c>
    </row>
    <row r="2752" spans="1:4" ht="15" x14ac:dyDescent="0.25">
      <c r="A2752" s="604" t="s">
        <v>762</v>
      </c>
      <c r="B2752" s="604" t="s">
        <v>763</v>
      </c>
      <c r="C2752" s="605">
        <v>41930</v>
      </c>
      <c r="D2752" s="604">
        <v>0</v>
      </c>
    </row>
    <row r="2753" spans="1:4" ht="15" x14ac:dyDescent="0.25">
      <c r="A2753" s="604" t="s">
        <v>764</v>
      </c>
      <c r="B2753" s="604" t="s">
        <v>765</v>
      </c>
      <c r="C2753" s="605">
        <v>41930</v>
      </c>
      <c r="D2753" s="604">
        <v>0.15</v>
      </c>
    </row>
    <row r="2754" spans="1:4" ht="15" x14ac:dyDescent="0.25">
      <c r="A2754" s="604" t="s">
        <v>766</v>
      </c>
      <c r="B2754" s="604" t="s">
        <v>767</v>
      </c>
      <c r="C2754" s="605">
        <v>41930</v>
      </c>
      <c r="D2754" s="604">
        <v>0</v>
      </c>
    </row>
    <row r="2755" spans="1:4" ht="15" x14ac:dyDescent="0.25">
      <c r="A2755" s="604" t="s">
        <v>877</v>
      </c>
      <c r="B2755" s="604" t="s">
        <v>1003</v>
      </c>
      <c r="C2755" s="605">
        <v>41930</v>
      </c>
      <c r="D2755" s="604">
        <v>0</v>
      </c>
    </row>
    <row r="2756" spans="1:4" ht="15" x14ac:dyDescent="0.25">
      <c r="A2756" s="604" t="s">
        <v>878</v>
      </c>
      <c r="B2756" s="604" t="s">
        <v>1004</v>
      </c>
      <c r="C2756" s="605">
        <v>41930</v>
      </c>
      <c r="D2756" s="604">
        <v>1185.5495000000001</v>
      </c>
    </row>
    <row r="2757" spans="1:4" ht="15" x14ac:dyDescent="0.25">
      <c r="A2757" s="604" t="s">
        <v>962</v>
      </c>
      <c r="B2757" s="604" t="s">
        <v>1005</v>
      </c>
      <c r="C2757" s="605">
        <v>41930</v>
      </c>
      <c r="D2757" s="604">
        <v>9.7000000000000003E-2</v>
      </c>
    </row>
    <row r="2758" spans="1:4" ht="15" x14ac:dyDescent="0.25">
      <c r="A2758" s="604" t="s">
        <v>963</v>
      </c>
      <c r="B2758" s="604" t="s">
        <v>1006</v>
      </c>
      <c r="C2758" s="605">
        <v>41930</v>
      </c>
      <c r="D2758" s="604">
        <v>435.17200000000003</v>
      </c>
    </row>
    <row r="2759" spans="1:4" ht="15" x14ac:dyDescent="0.25">
      <c r="A2759" s="604" t="s">
        <v>82</v>
      </c>
      <c r="B2759" s="604" t="s">
        <v>350</v>
      </c>
      <c r="C2759" s="605">
        <v>41930</v>
      </c>
      <c r="D2759" s="604">
        <v>0</v>
      </c>
    </row>
    <row r="2760" spans="1:4" ht="15" x14ac:dyDescent="0.25">
      <c r="A2760" s="604" t="s">
        <v>81</v>
      </c>
      <c r="B2760" s="604" t="s">
        <v>352</v>
      </c>
      <c r="C2760" s="605">
        <v>41930</v>
      </c>
      <c r="D2760" s="604">
        <v>0</v>
      </c>
    </row>
    <row r="2761" spans="1:4" ht="15" x14ac:dyDescent="0.25">
      <c r="A2761" s="604" t="s">
        <v>1007</v>
      </c>
      <c r="B2761" s="604" t="s">
        <v>1001</v>
      </c>
      <c r="C2761" s="605">
        <v>41930</v>
      </c>
      <c r="D2761" s="604">
        <v>0.41599999999999998</v>
      </c>
    </row>
    <row r="2762" spans="1:4" ht="15" x14ac:dyDescent="0.25">
      <c r="A2762" s="604" t="s">
        <v>1008</v>
      </c>
      <c r="B2762" s="604" t="s">
        <v>1002</v>
      </c>
      <c r="C2762" s="605">
        <v>41930</v>
      </c>
      <c r="D2762" s="604">
        <v>392.233</v>
      </c>
    </row>
    <row r="2763" spans="1:4" ht="15" x14ac:dyDescent="0.25">
      <c r="A2763" s="604" t="s">
        <v>100</v>
      </c>
      <c r="B2763" s="604" t="s">
        <v>321</v>
      </c>
      <c r="C2763" s="605">
        <v>41930</v>
      </c>
      <c r="D2763" s="604">
        <v>0</v>
      </c>
    </row>
    <row r="2764" spans="1:4" ht="15" x14ac:dyDescent="0.25">
      <c r="A2764" s="604" t="s">
        <v>101</v>
      </c>
      <c r="B2764" s="604" t="s">
        <v>354</v>
      </c>
      <c r="C2764" s="605">
        <v>41930</v>
      </c>
      <c r="D2764" s="604">
        <v>0</v>
      </c>
    </row>
    <row r="2765" spans="1:4" ht="15" x14ac:dyDescent="0.25">
      <c r="A2765" s="604" t="s">
        <v>102</v>
      </c>
      <c r="B2765" s="604" t="s">
        <v>324</v>
      </c>
      <c r="C2765" s="605">
        <v>41930</v>
      </c>
      <c r="D2765" s="604">
        <v>0</v>
      </c>
    </row>
    <row r="2766" spans="1:4" ht="15" x14ac:dyDescent="0.25">
      <c r="A2766" s="604" t="s">
        <v>103</v>
      </c>
      <c r="B2766" s="604" t="s">
        <v>325</v>
      </c>
      <c r="C2766" s="605">
        <v>41930</v>
      </c>
      <c r="D2766" s="604">
        <v>0</v>
      </c>
    </row>
    <row r="2767" spans="1:4" ht="15" x14ac:dyDescent="0.25">
      <c r="A2767" s="604" t="s">
        <v>104</v>
      </c>
      <c r="B2767" s="604" t="s">
        <v>326</v>
      </c>
      <c r="C2767" s="605">
        <v>41930</v>
      </c>
      <c r="D2767" s="604">
        <v>0</v>
      </c>
    </row>
    <row r="2768" spans="1:4" ht="15" x14ac:dyDescent="0.25">
      <c r="A2768" s="604" t="s">
        <v>105</v>
      </c>
      <c r="B2768" s="604" t="s">
        <v>327</v>
      </c>
      <c r="C2768" s="605">
        <v>41930</v>
      </c>
      <c r="D2768" s="604">
        <v>0</v>
      </c>
    </row>
    <row r="2769" spans="1:4" ht="15" x14ac:dyDescent="0.25">
      <c r="A2769" s="604" t="s">
        <v>106</v>
      </c>
      <c r="B2769" s="604" t="s">
        <v>340</v>
      </c>
      <c r="C2769" s="605">
        <v>41930</v>
      </c>
      <c r="D2769" s="604">
        <v>1.4490000000000001</v>
      </c>
    </row>
    <row r="2770" spans="1:4" ht="15" x14ac:dyDescent="0.25">
      <c r="A2770" s="604" t="s">
        <v>107</v>
      </c>
      <c r="B2770" s="604" t="s">
        <v>341</v>
      </c>
      <c r="C2770" s="605">
        <v>41930</v>
      </c>
      <c r="D2770" s="604">
        <v>0</v>
      </c>
    </row>
    <row r="2771" spans="1:4" ht="15" x14ac:dyDescent="0.25">
      <c r="A2771" s="604" t="s">
        <v>115</v>
      </c>
      <c r="B2771" s="604" t="s">
        <v>355</v>
      </c>
      <c r="C2771" s="605">
        <v>41930</v>
      </c>
      <c r="D2771" s="604">
        <v>1.6861999999999999</v>
      </c>
    </row>
    <row r="2772" spans="1:4" ht="15" x14ac:dyDescent="0.25">
      <c r="A2772" s="604" t="s">
        <v>116</v>
      </c>
      <c r="B2772" s="604" t="s">
        <v>356</v>
      </c>
      <c r="C2772" s="605">
        <v>41930</v>
      </c>
      <c r="D2772" s="604">
        <v>0</v>
      </c>
    </row>
    <row r="2773" spans="1:4" ht="15" x14ac:dyDescent="0.25">
      <c r="A2773" s="604" t="s">
        <v>117</v>
      </c>
      <c r="B2773" s="604" t="s">
        <v>357</v>
      </c>
      <c r="C2773" s="605">
        <v>41930</v>
      </c>
      <c r="D2773" s="604">
        <v>3.7199999999999997E-2</v>
      </c>
    </row>
    <row r="2774" spans="1:4" ht="15" x14ac:dyDescent="0.25">
      <c r="A2774" s="604" t="s">
        <v>118</v>
      </c>
      <c r="B2774" s="604" t="s">
        <v>358</v>
      </c>
      <c r="C2774" s="605">
        <v>41930</v>
      </c>
      <c r="D2774" s="604">
        <v>0</v>
      </c>
    </row>
    <row r="2775" spans="1:4" ht="15" x14ac:dyDescent="0.25">
      <c r="A2775" s="604" t="s">
        <v>735</v>
      </c>
      <c r="B2775" s="604" t="s">
        <v>736</v>
      </c>
      <c r="C2775" s="605">
        <v>41930</v>
      </c>
      <c r="D2775" s="604">
        <v>1.8580000000000001</v>
      </c>
    </row>
    <row r="2776" spans="1:4" ht="15" x14ac:dyDescent="0.25">
      <c r="A2776" s="604" t="s">
        <v>737</v>
      </c>
      <c r="B2776" s="604" t="s">
        <v>738</v>
      </c>
      <c r="C2776" s="605">
        <v>41930</v>
      </c>
      <c r="D2776" s="604">
        <v>0</v>
      </c>
    </row>
    <row r="2777" spans="1:4" ht="15" x14ac:dyDescent="0.25">
      <c r="A2777" s="604" t="s">
        <v>863</v>
      </c>
      <c r="B2777" s="604" t="s">
        <v>1009</v>
      </c>
      <c r="C2777" s="605">
        <v>41930</v>
      </c>
      <c r="D2777" s="604">
        <v>0</v>
      </c>
    </row>
    <row r="2778" spans="1:4" ht="15" x14ac:dyDescent="0.25">
      <c r="A2778" s="604" t="s">
        <v>864</v>
      </c>
      <c r="B2778" s="604" t="s">
        <v>1010</v>
      </c>
      <c r="C2778" s="605">
        <v>41930</v>
      </c>
      <c r="D2778" s="604">
        <v>0</v>
      </c>
    </row>
    <row r="2779" spans="1:4" ht="15" x14ac:dyDescent="0.25">
      <c r="A2779" s="604" t="s">
        <v>865</v>
      </c>
      <c r="B2779" s="604" t="s">
        <v>1011</v>
      </c>
      <c r="C2779" s="605">
        <v>41930</v>
      </c>
      <c r="D2779" s="604">
        <v>0</v>
      </c>
    </row>
    <row r="2780" spans="1:4" ht="15" x14ac:dyDescent="0.25">
      <c r="A2780" s="604" t="s">
        <v>866</v>
      </c>
      <c r="B2780" s="604" t="s">
        <v>1012</v>
      </c>
      <c r="C2780" s="605">
        <v>41930</v>
      </c>
      <c r="D2780" s="604">
        <v>0</v>
      </c>
    </row>
    <row r="2781" spans="1:4" ht="15" x14ac:dyDescent="0.25">
      <c r="A2781" s="604" t="s">
        <v>99</v>
      </c>
      <c r="B2781" s="604" t="s">
        <v>359</v>
      </c>
      <c r="C2781" s="605">
        <v>41930</v>
      </c>
      <c r="D2781" s="604">
        <v>2.1831999999999998</v>
      </c>
    </row>
    <row r="2782" spans="1:4" ht="15" x14ac:dyDescent="0.25">
      <c r="A2782" s="604" t="s">
        <v>958</v>
      </c>
      <c r="B2782" s="604" t="s">
        <v>1001</v>
      </c>
      <c r="C2782" s="605">
        <v>41930</v>
      </c>
      <c r="D2782" s="604">
        <v>0.28000000000000003</v>
      </c>
    </row>
    <row r="2783" spans="1:4" ht="15" x14ac:dyDescent="0.25">
      <c r="A2783" s="604" t="s">
        <v>959</v>
      </c>
      <c r="B2783" s="604" t="s">
        <v>1002</v>
      </c>
      <c r="C2783" s="605">
        <v>41930</v>
      </c>
      <c r="D2783" s="604">
        <v>419.4</v>
      </c>
    </row>
    <row r="2784" spans="1:4" ht="15" x14ac:dyDescent="0.25">
      <c r="A2784" s="604" t="s">
        <v>144</v>
      </c>
      <c r="B2784" s="604" t="s">
        <v>361</v>
      </c>
      <c r="C2784" s="605">
        <v>41930</v>
      </c>
      <c r="D2784" s="604">
        <v>0.5887</v>
      </c>
    </row>
    <row r="2785" spans="1:4" ht="15" x14ac:dyDescent="0.25">
      <c r="A2785" s="604" t="s">
        <v>145</v>
      </c>
      <c r="B2785" s="604" t="s">
        <v>363</v>
      </c>
      <c r="C2785" s="605">
        <v>41930</v>
      </c>
      <c r="D2785" s="604">
        <v>9.5904000000000007</v>
      </c>
    </row>
    <row r="2786" spans="1:4" ht="15" x14ac:dyDescent="0.25">
      <c r="A2786" s="604" t="s">
        <v>161</v>
      </c>
      <c r="B2786" s="604" t="s">
        <v>364</v>
      </c>
      <c r="C2786" s="605">
        <v>41930</v>
      </c>
      <c r="D2786" s="604">
        <v>0.16500000000000001</v>
      </c>
    </row>
    <row r="2787" spans="1:4" ht="15" x14ac:dyDescent="0.25">
      <c r="A2787" s="604" t="s">
        <v>162</v>
      </c>
      <c r="B2787" s="604" t="s">
        <v>365</v>
      </c>
      <c r="C2787" s="605">
        <v>41930</v>
      </c>
      <c r="D2787" s="604">
        <v>11.772</v>
      </c>
    </row>
    <row r="2788" spans="1:4" ht="15" x14ac:dyDescent="0.25">
      <c r="A2788" s="604" t="s">
        <v>293</v>
      </c>
      <c r="B2788" s="604" t="s">
        <v>366</v>
      </c>
      <c r="C2788" s="605">
        <v>41930</v>
      </c>
      <c r="D2788" s="604">
        <v>20.963999999999999</v>
      </c>
    </row>
    <row r="2789" spans="1:4" ht="15" x14ac:dyDescent="0.25">
      <c r="A2789" s="604" t="s">
        <v>294</v>
      </c>
      <c r="B2789" s="604" t="s">
        <v>368</v>
      </c>
      <c r="C2789" s="605">
        <v>41930</v>
      </c>
      <c r="D2789" s="604">
        <v>0</v>
      </c>
    </row>
    <row r="2790" spans="1:4" ht="15" x14ac:dyDescent="0.25">
      <c r="A2790" s="604" t="s">
        <v>167</v>
      </c>
      <c r="B2790" s="604" t="s">
        <v>369</v>
      </c>
      <c r="C2790" s="605">
        <v>41930</v>
      </c>
      <c r="D2790" s="604">
        <v>3.1294</v>
      </c>
    </row>
    <row r="2791" spans="1:4" ht="15" x14ac:dyDescent="0.25">
      <c r="A2791" s="604" t="s">
        <v>168</v>
      </c>
      <c r="B2791" s="604" t="s">
        <v>371</v>
      </c>
      <c r="C2791" s="605">
        <v>41930</v>
      </c>
      <c r="D2791" s="604">
        <v>118.8296</v>
      </c>
    </row>
    <row r="2792" spans="1:4" ht="15" x14ac:dyDescent="0.25">
      <c r="A2792" s="604" t="s">
        <v>869</v>
      </c>
      <c r="B2792" s="604" t="s">
        <v>997</v>
      </c>
      <c r="C2792" s="605">
        <v>41930</v>
      </c>
      <c r="D2792" s="604">
        <v>4.0010000000000003</v>
      </c>
    </row>
    <row r="2793" spans="1:4" ht="15" x14ac:dyDescent="0.25">
      <c r="A2793" s="604" t="s">
        <v>870</v>
      </c>
      <c r="B2793" s="604" t="s">
        <v>998</v>
      </c>
      <c r="C2793" s="605">
        <v>41930</v>
      </c>
      <c r="D2793" s="604">
        <v>6.9279999999999999</v>
      </c>
    </row>
    <row r="2794" spans="1:4" ht="15" x14ac:dyDescent="0.25">
      <c r="A2794" s="604" t="s">
        <v>146</v>
      </c>
      <c r="B2794" s="604" t="s">
        <v>372</v>
      </c>
      <c r="C2794" s="605">
        <v>41930</v>
      </c>
      <c r="D2794" s="604">
        <v>0.33800000000000002</v>
      </c>
    </row>
    <row r="2795" spans="1:4" ht="15" x14ac:dyDescent="0.25">
      <c r="A2795" s="604" t="s">
        <v>147</v>
      </c>
      <c r="B2795" s="604" t="s">
        <v>374</v>
      </c>
      <c r="C2795" s="605">
        <v>41930</v>
      </c>
      <c r="D2795" s="604">
        <v>0</v>
      </c>
    </row>
    <row r="2796" spans="1:4" ht="15" x14ac:dyDescent="0.25">
      <c r="A2796" s="604" t="s">
        <v>127</v>
      </c>
      <c r="B2796" s="604" t="s">
        <v>375</v>
      </c>
      <c r="C2796" s="605">
        <v>41930</v>
      </c>
      <c r="D2796" s="604">
        <v>0.27260000000000001</v>
      </c>
    </row>
    <row r="2797" spans="1:4" ht="15" x14ac:dyDescent="0.25">
      <c r="A2797" s="604" t="s">
        <v>126</v>
      </c>
      <c r="B2797" s="604" t="s">
        <v>377</v>
      </c>
      <c r="C2797" s="605">
        <v>41930</v>
      </c>
      <c r="D2797" s="604">
        <v>91.621799999999993</v>
      </c>
    </row>
    <row r="2798" spans="1:4" ht="15" x14ac:dyDescent="0.25">
      <c r="A2798" s="604" t="s">
        <v>206</v>
      </c>
      <c r="B2798" s="604" t="s">
        <v>378</v>
      </c>
      <c r="C2798" s="605">
        <v>41930</v>
      </c>
      <c r="D2798" s="604">
        <v>0.33479999999999999</v>
      </c>
    </row>
    <row r="2799" spans="1:4" ht="15" x14ac:dyDescent="0.25">
      <c r="A2799" s="604" t="s">
        <v>207</v>
      </c>
      <c r="B2799" s="604" t="s">
        <v>379</v>
      </c>
      <c r="C2799" s="605">
        <v>41930</v>
      </c>
      <c r="D2799" s="604">
        <v>66.298599999999993</v>
      </c>
    </row>
    <row r="2800" spans="1:4" ht="15" x14ac:dyDescent="0.25">
      <c r="A2800" s="604" t="s">
        <v>768</v>
      </c>
      <c r="B2800" s="604" t="s">
        <v>769</v>
      </c>
      <c r="C2800" s="605">
        <v>41930</v>
      </c>
      <c r="D2800" s="604">
        <v>2.948</v>
      </c>
    </row>
    <row r="2801" spans="1:4" ht="15" x14ac:dyDescent="0.25">
      <c r="A2801" s="604" t="s">
        <v>771</v>
      </c>
      <c r="B2801" s="604" t="s">
        <v>772</v>
      </c>
      <c r="C2801" s="605">
        <v>41930</v>
      </c>
      <c r="D2801" s="604">
        <v>17.385999999999999</v>
      </c>
    </row>
    <row r="2802" spans="1:4" ht="15" x14ac:dyDescent="0.25">
      <c r="A2802" s="604" t="s">
        <v>163</v>
      </c>
      <c r="B2802" s="604" t="s">
        <v>380</v>
      </c>
      <c r="C2802" s="605">
        <v>41930</v>
      </c>
      <c r="D2802" s="604">
        <v>0</v>
      </c>
    </row>
    <row r="2803" spans="1:4" ht="15" x14ac:dyDescent="0.25">
      <c r="A2803" s="604" t="s">
        <v>164</v>
      </c>
      <c r="B2803" s="604" t="s">
        <v>382</v>
      </c>
      <c r="C2803" s="605">
        <v>41930</v>
      </c>
      <c r="D2803" s="604">
        <v>208.39500000000001</v>
      </c>
    </row>
    <row r="2804" spans="1:4" ht="15" x14ac:dyDescent="0.25">
      <c r="A2804" s="604" t="s">
        <v>295</v>
      </c>
      <c r="B2804" s="604" t="s">
        <v>383</v>
      </c>
      <c r="C2804" s="605">
        <v>41930</v>
      </c>
      <c r="D2804" s="604">
        <v>0</v>
      </c>
    </row>
    <row r="2805" spans="1:4" ht="15" x14ac:dyDescent="0.25">
      <c r="A2805" s="604" t="s">
        <v>296</v>
      </c>
      <c r="B2805" s="604" t="s">
        <v>385</v>
      </c>
      <c r="C2805" s="605">
        <v>41930</v>
      </c>
      <c r="D2805" s="604">
        <v>242.012</v>
      </c>
    </row>
    <row r="2806" spans="1:4" ht="15" x14ac:dyDescent="0.25">
      <c r="A2806" s="604" t="s">
        <v>413</v>
      </c>
      <c r="B2806" s="604" t="s">
        <v>414</v>
      </c>
      <c r="C2806" s="605">
        <v>41930</v>
      </c>
      <c r="D2806" s="604">
        <v>0.14199999999999999</v>
      </c>
    </row>
    <row r="2807" spans="1:4" ht="15" x14ac:dyDescent="0.25">
      <c r="A2807" s="604" t="s">
        <v>416</v>
      </c>
      <c r="B2807" s="604" t="s">
        <v>417</v>
      </c>
      <c r="C2807" s="605">
        <v>41930</v>
      </c>
      <c r="D2807" s="604">
        <v>165.11600000000001</v>
      </c>
    </row>
    <row r="2808" spans="1:4" ht="15" x14ac:dyDescent="0.25">
      <c r="A2808" s="604" t="s">
        <v>222</v>
      </c>
      <c r="B2808" s="604" t="s">
        <v>386</v>
      </c>
      <c r="C2808" s="605">
        <v>41930</v>
      </c>
      <c r="D2808" s="604">
        <v>0.36899999999999999</v>
      </c>
    </row>
    <row r="2809" spans="1:4" ht="15" x14ac:dyDescent="0.25">
      <c r="A2809" s="604" t="s">
        <v>223</v>
      </c>
      <c r="B2809" s="604" t="s">
        <v>388</v>
      </c>
      <c r="C2809" s="605">
        <v>41930</v>
      </c>
      <c r="D2809" s="604">
        <v>0</v>
      </c>
    </row>
    <row r="2810" spans="1:4" ht="15" x14ac:dyDescent="0.25">
      <c r="A2810" s="604" t="s">
        <v>1013</v>
      </c>
      <c r="B2810" s="604" t="s">
        <v>997</v>
      </c>
      <c r="C2810" s="605">
        <v>41930</v>
      </c>
      <c r="D2810" s="604">
        <v>1E-3</v>
      </c>
    </row>
    <row r="2811" spans="1:4" ht="15" x14ac:dyDescent="0.25">
      <c r="A2811" s="604" t="s">
        <v>1014</v>
      </c>
      <c r="B2811" s="604" t="s">
        <v>998</v>
      </c>
      <c r="C2811" s="605">
        <v>41930</v>
      </c>
      <c r="D2811" s="604">
        <v>172.346</v>
      </c>
    </row>
    <row r="2812" spans="1:4" ht="15" x14ac:dyDescent="0.25">
      <c r="A2812" s="604" t="s">
        <v>1015</v>
      </c>
      <c r="B2812" s="604" t="s">
        <v>997</v>
      </c>
      <c r="C2812" s="605">
        <v>41930</v>
      </c>
      <c r="D2812" s="604">
        <v>0.157</v>
      </c>
    </row>
    <row r="2813" spans="1:4" ht="15" x14ac:dyDescent="0.25">
      <c r="A2813" s="604" t="s">
        <v>1016</v>
      </c>
      <c r="B2813" s="604" t="s">
        <v>998</v>
      </c>
      <c r="C2813" s="605">
        <v>41930</v>
      </c>
      <c r="D2813" s="604">
        <v>117.078</v>
      </c>
    </row>
    <row r="2814" spans="1:4" ht="15" x14ac:dyDescent="0.25">
      <c r="A2814" s="604" t="s">
        <v>176</v>
      </c>
      <c r="B2814" s="604" t="s">
        <v>389</v>
      </c>
      <c r="C2814" s="605">
        <v>41930</v>
      </c>
      <c r="D2814" s="604">
        <v>0.06</v>
      </c>
    </row>
    <row r="2815" spans="1:4" ht="15" x14ac:dyDescent="0.25">
      <c r="A2815" s="604" t="s">
        <v>177</v>
      </c>
      <c r="B2815" s="604" t="s">
        <v>391</v>
      </c>
      <c r="C2815" s="605">
        <v>41930</v>
      </c>
      <c r="D2815" s="604">
        <v>33.159999999999997</v>
      </c>
    </row>
    <row r="2816" spans="1:4" ht="15" x14ac:dyDescent="0.25">
      <c r="A2816" s="604" t="s">
        <v>710</v>
      </c>
      <c r="B2816" s="604" t="s">
        <v>711</v>
      </c>
      <c r="C2816" s="605">
        <v>41930</v>
      </c>
      <c r="D2816" s="604">
        <v>0</v>
      </c>
    </row>
    <row r="2817" spans="1:4" ht="15" x14ac:dyDescent="0.25">
      <c r="A2817" s="604" t="s">
        <v>713</v>
      </c>
      <c r="B2817" s="604" t="s">
        <v>714</v>
      </c>
      <c r="C2817" s="605">
        <v>41930</v>
      </c>
      <c r="D2817" s="604">
        <v>98.191000000000003</v>
      </c>
    </row>
    <row r="2818" spans="1:4" ht="15" x14ac:dyDescent="0.25">
      <c r="A2818" s="604" t="s">
        <v>152</v>
      </c>
      <c r="B2818" s="604" t="s">
        <v>374</v>
      </c>
      <c r="C2818" s="605">
        <v>41930</v>
      </c>
      <c r="D2818" s="604">
        <v>6.0000000000000001E-3</v>
      </c>
    </row>
    <row r="2819" spans="1:4" ht="15" x14ac:dyDescent="0.25">
      <c r="A2819" s="604" t="s">
        <v>991</v>
      </c>
      <c r="B2819" s="604" t="s">
        <v>997</v>
      </c>
      <c r="C2819" s="605">
        <v>41930</v>
      </c>
      <c r="D2819" s="604">
        <v>1E-3</v>
      </c>
    </row>
    <row r="2820" spans="1:4" ht="15" x14ac:dyDescent="0.25">
      <c r="A2820" s="604" t="s">
        <v>992</v>
      </c>
      <c r="B2820" s="604" t="s">
        <v>998</v>
      </c>
      <c r="C2820" s="605">
        <v>41930</v>
      </c>
      <c r="D2820" s="604">
        <v>67.516000000000005</v>
      </c>
    </row>
    <row r="2821" spans="1:4" ht="15" x14ac:dyDescent="0.25">
      <c r="A2821" s="604" t="s">
        <v>149</v>
      </c>
      <c r="B2821" s="604" t="s">
        <v>393</v>
      </c>
      <c r="C2821" s="605">
        <v>41930</v>
      </c>
      <c r="D2821" s="604">
        <v>3.165</v>
      </c>
    </row>
    <row r="2822" spans="1:4" ht="15" x14ac:dyDescent="0.25">
      <c r="A2822" s="604" t="s">
        <v>150</v>
      </c>
      <c r="B2822" s="604" t="s">
        <v>395</v>
      </c>
      <c r="C2822" s="605">
        <v>41930</v>
      </c>
      <c r="D2822" s="604">
        <v>5.0000000000000001E-3</v>
      </c>
    </row>
    <row r="2823" spans="1:4" ht="15" x14ac:dyDescent="0.25">
      <c r="A2823" s="604" t="s">
        <v>974</v>
      </c>
      <c r="B2823" s="604" t="s">
        <v>1001</v>
      </c>
      <c r="C2823" s="605">
        <v>41930</v>
      </c>
      <c r="D2823" s="604">
        <v>0</v>
      </c>
    </row>
    <row r="2824" spans="1:4" ht="15" x14ac:dyDescent="0.25">
      <c r="A2824" s="604" t="s">
        <v>975</v>
      </c>
      <c r="B2824" s="604" t="s">
        <v>1002</v>
      </c>
      <c r="C2824" s="605">
        <v>41930</v>
      </c>
      <c r="D2824" s="604">
        <v>6.0910000000000002</v>
      </c>
    </row>
    <row r="2825" spans="1:4" ht="15" x14ac:dyDescent="0.25">
      <c r="A2825" s="604" t="s">
        <v>151</v>
      </c>
      <c r="B2825" s="604" t="s">
        <v>374</v>
      </c>
      <c r="C2825" s="605">
        <v>41930</v>
      </c>
      <c r="D2825" s="604">
        <v>2.7759999999999998</v>
      </c>
    </row>
    <row r="2826" spans="1:4" ht="15" x14ac:dyDescent="0.25">
      <c r="A2826" s="604" t="s">
        <v>96</v>
      </c>
      <c r="B2826" s="604" t="s">
        <v>314</v>
      </c>
      <c r="C2826" s="605">
        <v>41930</v>
      </c>
      <c r="D2826" s="604">
        <v>0</v>
      </c>
    </row>
    <row r="2827" spans="1:4" ht="15" x14ac:dyDescent="0.25">
      <c r="A2827" s="604" t="s">
        <v>95</v>
      </c>
      <c r="B2827" s="604" t="s">
        <v>316</v>
      </c>
      <c r="C2827" s="605">
        <v>41930</v>
      </c>
      <c r="D2827" s="604">
        <v>5.6590999999999996</v>
      </c>
    </row>
    <row r="2828" spans="1:4" ht="15" x14ac:dyDescent="0.25">
      <c r="A2828" s="604" t="s">
        <v>97</v>
      </c>
      <c r="B2828" s="604" t="s">
        <v>398</v>
      </c>
      <c r="C2828" s="605">
        <v>41930</v>
      </c>
      <c r="D2828" s="604">
        <v>0</v>
      </c>
    </row>
    <row r="2829" spans="1:4" ht="15" x14ac:dyDescent="0.25">
      <c r="A2829" s="604" t="s">
        <v>98</v>
      </c>
      <c r="B2829" s="604" t="s">
        <v>399</v>
      </c>
      <c r="C2829" s="605">
        <v>41930</v>
      </c>
      <c r="D2829" s="604">
        <v>0</v>
      </c>
    </row>
    <row r="2830" spans="1:4" ht="15" x14ac:dyDescent="0.25">
      <c r="A2830" s="604" t="s">
        <v>93</v>
      </c>
      <c r="B2830" s="604" t="s">
        <v>435</v>
      </c>
      <c r="C2830" s="605">
        <v>41931</v>
      </c>
      <c r="D2830" s="604">
        <v>0</v>
      </c>
    </row>
    <row r="2831" spans="1:4" ht="15" x14ac:dyDescent="0.25">
      <c r="A2831" s="604" t="s">
        <v>94</v>
      </c>
      <c r="B2831" s="604" t="s">
        <v>436</v>
      </c>
      <c r="C2831" s="605">
        <v>41931</v>
      </c>
      <c r="D2831" s="604">
        <v>1266.1704</v>
      </c>
    </row>
    <row r="2832" spans="1:4" ht="15" x14ac:dyDescent="0.25">
      <c r="A2832" s="604" t="s">
        <v>113</v>
      </c>
      <c r="B2832" s="604" t="s">
        <v>437</v>
      </c>
      <c r="C2832" s="605">
        <v>41931</v>
      </c>
      <c r="D2832" s="604">
        <v>0</v>
      </c>
    </row>
    <row r="2833" spans="1:4" ht="15" x14ac:dyDescent="0.25">
      <c r="A2833" s="604" t="s">
        <v>114</v>
      </c>
      <c r="B2833" s="604" t="s">
        <v>438</v>
      </c>
      <c r="C2833" s="605">
        <v>41931</v>
      </c>
      <c r="D2833" s="604">
        <v>1300.9028000000001</v>
      </c>
    </row>
    <row r="2834" spans="1:4" ht="15" x14ac:dyDescent="0.25">
      <c r="A2834" s="604" t="s">
        <v>123</v>
      </c>
      <c r="B2834" s="604" t="s">
        <v>439</v>
      </c>
      <c r="C2834" s="605">
        <v>41931</v>
      </c>
      <c r="D2834" s="604">
        <v>0</v>
      </c>
    </row>
    <row r="2835" spans="1:4" ht="15" x14ac:dyDescent="0.25">
      <c r="A2835" s="604" t="s">
        <v>124</v>
      </c>
      <c r="B2835" s="604" t="s">
        <v>440</v>
      </c>
      <c r="C2835" s="605">
        <v>41931</v>
      </c>
      <c r="D2835" s="604">
        <v>17936.231899999999</v>
      </c>
    </row>
    <row r="2836" spans="1:4" ht="15" x14ac:dyDescent="0.25">
      <c r="A2836" s="604" t="s">
        <v>91</v>
      </c>
      <c r="B2836" s="604" t="s">
        <v>441</v>
      </c>
      <c r="C2836" s="605">
        <v>41931</v>
      </c>
      <c r="D2836" s="604">
        <v>0</v>
      </c>
    </row>
    <row r="2837" spans="1:4" ht="15" x14ac:dyDescent="0.25">
      <c r="A2837" s="604" t="s">
        <v>92</v>
      </c>
      <c r="B2837" s="604" t="s">
        <v>442</v>
      </c>
      <c r="C2837" s="605">
        <v>41931</v>
      </c>
      <c r="D2837" s="604">
        <v>18790.125</v>
      </c>
    </row>
    <row r="2838" spans="1:4" ht="15" x14ac:dyDescent="0.25">
      <c r="A2838" s="604" t="s">
        <v>121</v>
      </c>
      <c r="B2838" s="604" t="s">
        <v>443</v>
      </c>
      <c r="C2838" s="605">
        <v>41931</v>
      </c>
      <c r="D2838" s="604">
        <v>13003.7443</v>
      </c>
    </row>
    <row r="2839" spans="1:4" ht="15" x14ac:dyDescent="0.25">
      <c r="A2839" s="604" t="s">
        <v>122</v>
      </c>
      <c r="B2839" s="604" t="s">
        <v>444</v>
      </c>
      <c r="C2839" s="605">
        <v>41931</v>
      </c>
      <c r="D2839" s="604">
        <v>0</v>
      </c>
    </row>
    <row r="2840" spans="1:4" ht="15" x14ac:dyDescent="0.25">
      <c r="A2840" s="604" t="s">
        <v>51</v>
      </c>
      <c r="B2840" s="604" t="s">
        <v>302</v>
      </c>
      <c r="C2840" s="605">
        <v>41931</v>
      </c>
      <c r="D2840" s="604">
        <v>0</v>
      </c>
    </row>
    <row r="2841" spans="1:4" ht="15" x14ac:dyDescent="0.25">
      <c r="A2841" s="604" t="s">
        <v>52</v>
      </c>
      <c r="B2841" s="604" t="s">
        <v>304</v>
      </c>
      <c r="C2841" s="605">
        <v>41931</v>
      </c>
      <c r="D2841" s="604">
        <v>2628.45</v>
      </c>
    </row>
    <row r="2842" spans="1:4" ht="15" x14ac:dyDescent="0.25">
      <c r="A2842" s="604" t="s">
        <v>53</v>
      </c>
      <c r="B2842" s="604" t="s">
        <v>305</v>
      </c>
      <c r="C2842" s="605">
        <v>41931</v>
      </c>
      <c r="D2842" s="604">
        <v>0</v>
      </c>
    </row>
    <row r="2843" spans="1:4" ht="15" x14ac:dyDescent="0.25">
      <c r="A2843" s="604" t="s">
        <v>54</v>
      </c>
      <c r="B2843" s="604" t="s">
        <v>306</v>
      </c>
      <c r="C2843" s="605">
        <v>41931</v>
      </c>
      <c r="D2843" s="604">
        <v>2626.8191999999999</v>
      </c>
    </row>
    <row r="2844" spans="1:4" ht="15" x14ac:dyDescent="0.25">
      <c r="A2844" s="604" t="s">
        <v>55</v>
      </c>
      <c r="B2844" s="604" t="s">
        <v>307</v>
      </c>
      <c r="C2844" s="605">
        <v>41931</v>
      </c>
      <c r="D2844" s="604">
        <v>0</v>
      </c>
    </row>
    <row r="2845" spans="1:4" ht="15" x14ac:dyDescent="0.25">
      <c r="A2845" s="604" t="s">
        <v>56</v>
      </c>
      <c r="B2845" s="604" t="s">
        <v>308</v>
      </c>
      <c r="C2845" s="605">
        <v>41931</v>
      </c>
      <c r="D2845" s="604">
        <v>2644.9317000000001</v>
      </c>
    </row>
    <row r="2846" spans="1:4" ht="15" x14ac:dyDescent="0.25">
      <c r="A2846" s="604" t="s">
        <v>89</v>
      </c>
      <c r="B2846" s="604" t="s">
        <v>309</v>
      </c>
      <c r="C2846" s="605">
        <v>41931</v>
      </c>
      <c r="D2846" s="604">
        <v>0</v>
      </c>
    </row>
    <row r="2847" spans="1:4" ht="15" x14ac:dyDescent="0.25">
      <c r="A2847" s="604" t="s">
        <v>90</v>
      </c>
      <c r="B2847" s="604" t="s">
        <v>311</v>
      </c>
      <c r="C2847" s="605">
        <v>41931</v>
      </c>
      <c r="D2847" s="604">
        <v>1529.1306999999999</v>
      </c>
    </row>
    <row r="2848" spans="1:4" ht="15" x14ac:dyDescent="0.25">
      <c r="A2848" s="604" t="s">
        <v>87</v>
      </c>
      <c r="B2848" s="604" t="s">
        <v>298</v>
      </c>
      <c r="C2848" s="605">
        <v>41931</v>
      </c>
      <c r="D2848" s="604">
        <v>0</v>
      </c>
    </row>
    <row r="2849" spans="1:4" ht="15" x14ac:dyDescent="0.25">
      <c r="A2849" s="604" t="s">
        <v>88</v>
      </c>
      <c r="B2849" s="604" t="s">
        <v>301</v>
      </c>
      <c r="C2849" s="605">
        <v>41931</v>
      </c>
      <c r="D2849" s="604">
        <v>1504.404</v>
      </c>
    </row>
    <row r="2850" spans="1:4" ht="15" x14ac:dyDescent="0.25">
      <c r="A2850" s="604" t="s">
        <v>85</v>
      </c>
      <c r="B2850" s="604" t="s">
        <v>312</v>
      </c>
      <c r="C2850" s="605">
        <v>41931</v>
      </c>
      <c r="D2850" s="604">
        <v>10982.625</v>
      </c>
    </row>
    <row r="2851" spans="1:4" ht="15" x14ac:dyDescent="0.25">
      <c r="A2851" s="604" t="s">
        <v>86</v>
      </c>
      <c r="B2851" s="604" t="s">
        <v>313</v>
      </c>
      <c r="C2851" s="605">
        <v>41931</v>
      </c>
      <c r="D2851" s="604">
        <v>0</v>
      </c>
    </row>
    <row r="2852" spans="1:4" ht="15" x14ac:dyDescent="0.25">
      <c r="A2852" s="604" t="s">
        <v>83</v>
      </c>
      <c r="B2852" s="604" t="s">
        <v>312</v>
      </c>
      <c r="C2852" s="605">
        <v>41931</v>
      </c>
      <c r="D2852" s="604">
        <v>0</v>
      </c>
    </row>
    <row r="2853" spans="1:4" ht="15" x14ac:dyDescent="0.25">
      <c r="A2853" s="604" t="s">
        <v>84</v>
      </c>
      <c r="B2853" s="604" t="s">
        <v>313</v>
      </c>
      <c r="C2853" s="605">
        <v>41931</v>
      </c>
      <c r="D2853" s="604">
        <v>15116.625</v>
      </c>
    </row>
    <row r="2854" spans="1:4" ht="15" x14ac:dyDescent="0.25">
      <c r="A2854" s="604" t="s">
        <v>73</v>
      </c>
      <c r="B2854" s="604" t="s">
        <v>314</v>
      </c>
      <c r="C2854" s="605">
        <v>41931</v>
      </c>
      <c r="D2854" s="604">
        <v>0</v>
      </c>
    </row>
    <row r="2855" spans="1:4" ht="15" x14ac:dyDescent="0.25">
      <c r="A2855" s="604" t="s">
        <v>74</v>
      </c>
      <c r="B2855" s="604" t="s">
        <v>316</v>
      </c>
      <c r="C2855" s="605">
        <v>41931</v>
      </c>
      <c r="D2855" s="604">
        <v>405.09</v>
      </c>
    </row>
    <row r="2856" spans="1:4" ht="15" x14ac:dyDescent="0.25">
      <c r="A2856" s="604" t="s">
        <v>75</v>
      </c>
      <c r="B2856" s="604" t="s">
        <v>317</v>
      </c>
      <c r="C2856" s="605">
        <v>41931</v>
      </c>
      <c r="D2856" s="604">
        <v>174.8125</v>
      </c>
    </row>
    <row r="2857" spans="1:4" ht="15" x14ac:dyDescent="0.25">
      <c r="A2857" s="604" t="s">
        <v>76</v>
      </c>
      <c r="B2857" s="604" t="s">
        <v>318</v>
      </c>
      <c r="C2857" s="605">
        <v>41931</v>
      </c>
      <c r="D2857" s="604">
        <v>1868.625</v>
      </c>
    </row>
    <row r="2858" spans="1:4" ht="15" x14ac:dyDescent="0.25">
      <c r="A2858" s="604" t="s">
        <v>77</v>
      </c>
      <c r="B2858" s="604" t="s">
        <v>317</v>
      </c>
      <c r="C2858" s="605">
        <v>41931</v>
      </c>
      <c r="D2858" s="604">
        <v>178.875</v>
      </c>
    </row>
    <row r="2859" spans="1:4" ht="15" x14ac:dyDescent="0.25">
      <c r="A2859" s="604" t="s">
        <v>78</v>
      </c>
      <c r="B2859" s="604" t="s">
        <v>318</v>
      </c>
      <c r="C2859" s="605">
        <v>41931</v>
      </c>
      <c r="D2859" s="604">
        <v>1770</v>
      </c>
    </row>
    <row r="2860" spans="1:4" ht="15" x14ac:dyDescent="0.25">
      <c r="A2860" s="604" t="s">
        <v>79</v>
      </c>
      <c r="B2860" s="604" t="s">
        <v>314</v>
      </c>
      <c r="C2860" s="605">
        <v>41931</v>
      </c>
      <c r="D2860" s="604">
        <v>0</v>
      </c>
    </row>
    <row r="2861" spans="1:4" ht="15" x14ac:dyDescent="0.25">
      <c r="A2861" s="604" t="s">
        <v>80</v>
      </c>
      <c r="B2861" s="604" t="s">
        <v>316</v>
      </c>
      <c r="C2861" s="605">
        <v>41931</v>
      </c>
      <c r="D2861" s="604">
        <v>1272.645</v>
      </c>
    </row>
    <row r="2862" spans="1:4" ht="15" x14ac:dyDescent="0.25">
      <c r="A2862" s="604" t="s">
        <v>867</v>
      </c>
      <c r="B2862" s="604" t="s">
        <v>997</v>
      </c>
      <c r="C2862" s="605">
        <v>41931</v>
      </c>
      <c r="D2862" s="604">
        <v>5.1999999999999998E-2</v>
      </c>
    </row>
    <row r="2863" spans="1:4" ht="15" x14ac:dyDescent="0.25">
      <c r="A2863" s="604" t="s">
        <v>868</v>
      </c>
      <c r="B2863" s="604" t="s">
        <v>998</v>
      </c>
      <c r="C2863" s="605">
        <v>41931</v>
      </c>
      <c r="D2863" s="604">
        <v>1.9319999999999999</v>
      </c>
    </row>
    <row r="2864" spans="1:4" ht="15" x14ac:dyDescent="0.25">
      <c r="A2864" s="604" t="s">
        <v>109</v>
      </c>
      <c r="B2864" s="604" t="s">
        <v>445</v>
      </c>
      <c r="C2864" s="605">
        <v>41931</v>
      </c>
      <c r="D2864" s="604">
        <v>102.438</v>
      </c>
    </row>
    <row r="2865" spans="1:4" ht="15" x14ac:dyDescent="0.25">
      <c r="A2865" s="604" t="s">
        <v>110</v>
      </c>
      <c r="B2865" s="604" t="s">
        <v>446</v>
      </c>
      <c r="C2865" s="605">
        <v>41931</v>
      </c>
      <c r="D2865" s="604">
        <v>0</v>
      </c>
    </row>
    <row r="2866" spans="1:4" ht="15" x14ac:dyDescent="0.25">
      <c r="A2866" s="604" t="s">
        <v>65</v>
      </c>
      <c r="B2866" s="604" t="s">
        <v>321</v>
      </c>
      <c r="C2866" s="605">
        <v>41931</v>
      </c>
      <c r="D2866" s="604">
        <v>0</v>
      </c>
    </row>
    <row r="2867" spans="1:4" ht="15" x14ac:dyDescent="0.25">
      <c r="A2867" s="604" t="s">
        <v>66</v>
      </c>
      <c r="B2867" s="604" t="s">
        <v>323</v>
      </c>
      <c r="C2867" s="605">
        <v>41931</v>
      </c>
      <c r="D2867" s="604">
        <v>580.48860000000002</v>
      </c>
    </row>
    <row r="2868" spans="1:4" ht="15" x14ac:dyDescent="0.25">
      <c r="A2868" s="604" t="s">
        <v>67</v>
      </c>
      <c r="B2868" s="604" t="s">
        <v>324</v>
      </c>
      <c r="C2868" s="605">
        <v>41931</v>
      </c>
      <c r="D2868" s="604">
        <v>0</v>
      </c>
    </row>
    <row r="2869" spans="1:4" ht="15" x14ac:dyDescent="0.25">
      <c r="A2869" s="604" t="s">
        <v>68</v>
      </c>
      <c r="B2869" s="604" t="s">
        <v>325</v>
      </c>
      <c r="C2869" s="605">
        <v>41931</v>
      </c>
      <c r="D2869" s="604">
        <v>729.28610000000003</v>
      </c>
    </row>
    <row r="2870" spans="1:4" ht="15" x14ac:dyDescent="0.25">
      <c r="A2870" s="604" t="s">
        <v>69</v>
      </c>
      <c r="B2870" s="604" t="s">
        <v>326</v>
      </c>
      <c r="C2870" s="605">
        <v>41931</v>
      </c>
      <c r="D2870" s="604">
        <v>0</v>
      </c>
    </row>
    <row r="2871" spans="1:4" ht="15" x14ac:dyDescent="0.25">
      <c r="A2871" s="604" t="s">
        <v>70</v>
      </c>
      <c r="B2871" s="604" t="s">
        <v>327</v>
      </c>
      <c r="C2871" s="605">
        <v>41931</v>
      </c>
      <c r="D2871" s="604">
        <v>730.55169999999998</v>
      </c>
    </row>
    <row r="2872" spans="1:4" ht="15" x14ac:dyDescent="0.25">
      <c r="A2872" s="604" t="s">
        <v>43</v>
      </c>
      <c r="B2872" s="604" t="s">
        <v>328</v>
      </c>
      <c r="C2872" s="605">
        <v>41931</v>
      </c>
      <c r="D2872" s="604">
        <v>0</v>
      </c>
    </row>
    <row r="2873" spans="1:4" ht="15" x14ac:dyDescent="0.25">
      <c r="A2873" s="604" t="s">
        <v>44</v>
      </c>
      <c r="B2873" s="604" t="s">
        <v>330</v>
      </c>
      <c r="C2873" s="605">
        <v>41931</v>
      </c>
      <c r="D2873" s="604">
        <v>0</v>
      </c>
    </row>
    <row r="2874" spans="1:4" ht="15" x14ac:dyDescent="0.25">
      <c r="A2874" s="604" t="s">
        <v>45</v>
      </c>
      <c r="B2874" s="604" t="s">
        <v>331</v>
      </c>
      <c r="C2874" s="605">
        <v>41931</v>
      </c>
      <c r="D2874" s="604">
        <v>0</v>
      </c>
    </row>
    <row r="2875" spans="1:4" ht="15" x14ac:dyDescent="0.25">
      <c r="A2875" s="604" t="s">
        <v>46</v>
      </c>
      <c r="B2875" s="604" t="s">
        <v>332</v>
      </c>
      <c r="C2875" s="605">
        <v>41931</v>
      </c>
      <c r="D2875" s="604">
        <v>0</v>
      </c>
    </row>
    <row r="2876" spans="1:4" ht="15" x14ac:dyDescent="0.25">
      <c r="A2876" s="604" t="s">
        <v>173</v>
      </c>
      <c r="B2876" s="604" t="s">
        <v>333</v>
      </c>
      <c r="C2876" s="605">
        <v>41931</v>
      </c>
      <c r="D2876" s="604">
        <v>0.23549999999999999</v>
      </c>
    </row>
    <row r="2877" spans="1:4" ht="15" x14ac:dyDescent="0.25">
      <c r="A2877" s="604" t="s">
        <v>174</v>
      </c>
      <c r="B2877" s="604" t="s">
        <v>334</v>
      </c>
      <c r="C2877" s="605">
        <v>41931</v>
      </c>
      <c r="D2877" s="604">
        <v>0</v>
      </c>
    </row>
    <row r="2878" spans="1:4" ht="15" x14ac:dyDescent="0.25">
      <c r="A2878" s="604" t="s">
        <v>39</v>
      </c>
      <c r="B2878" s="604" t="s">
        <v>335</v>
      </c>
      <c r="C2878" s="605">
        <v>41931</v>
      </c>
      <c r="D2878" s="604">
        <v>0</v>
      </c>
    </row>
    <row r="2879" spans="1:4" ht="15" x14ac:dyDescent="0.25">
      <c r="A2879" s="604" t="s">
        <v>40</v>
      </c>
      <c r="B2879" s="604" t="s">
        <v>336</v>
      </c>
      <c r="C2879" s="605">
        <v>41931</v>
      </c>
      <c r="D2879" s="604">
        <v>0</v>
      </c>
    </row>
    <row r="2880" spans="1:4" ht="15" x14ac:dyDescent="0.25">
      <c r="A2880" s="604" t="s">
        <v>41</v>
      </c>
      <c r="B2880" s="604" t="s">
        <v>337</v>
      </c>
      <c r="C2880" s="605">
        <v>41931</v>
      </c>
      <c r="D2880" s="604">
        <v>3.8437000000000001</v>
      </c>
    </row>
    <row r="2881" spans="1:4" ht="15" x14ac:dyDescent="0.25">
      <c r="A2881" s="604" t="s">
        <v>42</v>
      </c>
      <c r="B2881" s="604" t="s">
        <v>338</v>
      </c>
      <c r="C2881" s="605">
        <v>41931</v>
      </c>
      <c r="D2881" s="604">
        <v>0</v>
      </c>
    </row>
    <row r="2882" spans="1:4" ht="15" x14ac:dyDescent="0.25">
      <c r="A2882" s="604" t="s">
        <v>57</v>
      </c>
      <c r="B2882" s="604" t="s">
        <v>321</v>
      </c>
      <c r="C2882" s="605">
        <v>41931</v>
      </c>
      <c r="D2882" s="604">
        <v>0</v>
      </c>
    </row>
    <row r="2883" spans="1:4" ht="15" x14ac:dyDescent="0.25">
      <c r="A2883" s="604" t="s">
        <v>58</v>
      </c>
      <c r="B2883" s="604" t="s">
        <v>323</v>
      </c>
      <c r="C2883" s="605">
        <v>41931</v>
      </c>
      <c r="D2883" s="604">
        <v>823.17600000000004</v>
      </c>
    </row>
    <row r="2884" spans="1:4" ht="15" x14ac:dyDescent="0.25">
      <c r="A2884" s="604" t="s">
        <v>59</v>
      </c>
      <c r="B2884" s="604" t="s">
        <v>324</v>
      </c>
      <c r="C2884" s="605">
        <v>41931</v>
      </c>
      <c r="D2884" s="604">
        <v>0</v>
      </c>
    </row>
    <row r="2885" spans="1:4" ht="15" x14ac:dyDescent="0.25">
      <c r="A2885" s="604" t="s">
        <v>60</v>
      </c>
      <c r="B2885" s="604" t="s">
        <v>325</v>
      </c>
      <c r="C2885" s="605">
        <v>41931</v>
      </c>
      <c r="D2885" s="604">
        <v>824.2296</v>
      </c>
    </row>
    <row r="2886" spans="1:4" ht="15" x14ac:dyDescent="0.25">
      <c r="A2886" s="604" t="s">
        <v>61</v>
      </c>
      <c r="B2886" s="604" t="s">
        <v>326</v>
      </c>
      <c r="C2886" s="605">
        <v>41931</v>
      </c>
      <c r="D2886" s="604">
        <v>0</v>
      </c>
    </row>
    <row r="2887" spans="1:4" ht="15" x14ac:dyDescent="0.25">
      <c r="A2887" s="604" t="s">
        <v>62</v>
      </c>
      <c r="B2887" s="604" t="s">
        <v>327</v>
      </c>
      <c r="C2887" s="605">
        <v>41931</v>
      </c>
      <c r="D2887" s="604">
        <v>0</v>
      </c>
    </row>
    <row r="2888" spans="1:4" ht="15" x14ac:dyDescent="0.25">
      <c r="A2888" s="604" t="s">
        <v>63</v>
      </c>
      <c r="B2888" s="604" t="s">
        <v>340</v>
      </c>
      <c r="C2888" s="605">
        <v>41931</v>
      </c>
      <c r="D2888" s="604">
        <v>0</v>
      </c>
    </row>
    <row r="2889" spans="1:4" ht="15" x14ac:dyDescent="0.25">
      <c r="A2889" s="604" t="s">
        <v>64</v>
      </c>
      <c r="B2889" s="604" t="s">
        <v>341</v>
      </c>
      <c r="C2889" s="605">
        <v>41931</v>
      </c>
      <c r="D2889" s="604">
        <v>804.76199999999994</v>
      </c>
    </row>
    <row r="2890" spans="1:4" ht="15" x14ac:dyDescent="0.25">
      <c r="A2890" s="604" t="s">
        <v>47</v>
      </c>
      <c r="B2890" s="604" t="s">
        <v>342</v>
      </c>
      <c r="C2890" s="605">
        <v>41931</v>
      </c>
      <c r="D2890" s="604">
        <v>0</v>
      </c>
    </row>
    <row r="2891" spans="1:4" ht="15" x14ac:dyDescent="0.25">
      <c r="A2891" s="604" t="s">
        <v>48</v>
      </c>
      <c r="B2891" s="604" t="s">
        <v>343</v>
      </c>
      <c r="C2891" s="605">
        <v>41931</v>
      </c>
      <c r="D2891" s="604">
        <v>0</v>
      </c>
    </row>
    <row r="2892" spans="1:4" ht="15" x14ac:dyDescent="0.25">
      <c r="A2892" s="604" t="s">
        <v>49</v>
      </c>
      <c r="B2892" s="604" t="s">
        <v>344</v>
      </c>
      <c r="C2892" s="605">
        <v>41931</v>
      </c>
      <c r="D2892" s="604">
        <v>3.8879999999999999</v>
      </c>
    </row>
    <row r="2893" spans="1:4" ht="15" x14ac:dyDescent="0.25">
      <c r="A2893" s="604" t="s">
        <v>50</v>
      </c>
      <c r="B2893" s="604" t="s">
        <v>345</v>
      </c>
      <c r="C2893" s="605">
        <v>41931</v>
      </c>
      <c r="D2893" s="604">
        <v>0</v>
      </c>
    </row>
    <row r="2894" spans="1:4" ht="15" x14ac:dyDescent="0.25">
      <c r="A2894" s="604" t="s">
        <v>861</v>
      </c>
      <c r="B2894" s="604" t="s">
        <v>999</v>
      </c>
      <c r="C2894" s="605">
        <v>41931</v>
      </c>
      <c r="D2894" s="604">
        <v>1.6319999999999999</v>
      </c>
    </row>
    <row r="2895" spans="1:4" ht="15" x14ac:dyDescent="0.25">
      <c r="A2895" s="604" t="s">
        <v>862</v>
      </c>
      <c r="B2895" s="604" t="s">
        <v>1000</v>
      </c>
      <c r="C2895" s="605">
        <v>41931</v>
      </c>
      <c r="D2895" s="604">
        <v>0</v>
      </c>
    </row>
    <row r="2896" spans="1:4" ht="15" x14ac:dyDescent="0.25">
      <c r="A2896" s="604" t="s">
        <v>982</v>
      </c>
      <c r="B2896" s="604" t="s">
        <v>1001</v>
      </c>
      <c r="C2896" s="605">
        <v>41931</v>
      </c>
      <c r="D2896" s="604">
        <v>0</v>
      </c>
    </row>
    <row r="2897" spans="1:4" ht="15" x14ac:dyDescent="0.25">
      <c r="A2897" s="604" t="s">
        <v>983</v>
      </c>
      <c r="B2897" s="604" t="s">
        <v>1002</v>
      </c>
      <c r="C2897" s="605">
        <v>41931</v>
      </c>
      <c r="D2897" s="604">
        <v>528.77300000000002</v>
      </c>
    </row>
    <row r="2898" spans="1:4" ht="15" x14ac:dyDescent="0.25">
      <c r="A2898" s="604" t="s">
        <v>1039</v>
      </c>
      <c r="B2898" s="604" t="s">
        <v>1001</v>
      </c>
      <c r="C2898" s="605">
        <v>41931</v>
      </c>
      <c r="D2898" s="604">
        <v>0.36</v>
      </c>
    </row>
    <row r="2899" spans="1:4" ht="15" x14ac:dyDescent="0.25">
      <c r="A2899" s="604" t="s">
        <v>1040</v>
      </c>
      <c r="B2899" s="604" t="s">
        <v>1002</v>
      </c>
      <c r="C2899" s="605">
        <v>41931</v>
      </c>
      <c r="D2899" s="604">
        <v>220.32</v>
      </c>
    </row>
    <row r="2900" spans="1:4" ht="15" x14ac:dyDescent="0.25">
      <c r="A2900" s="604" t="s">
        <v>989</v>
      </c>
      <c r="B2900" s="604" t="s">
        <v>1001</v>
      </c>
      <c r="C2900" s="605">
        <v>41931</v>
      </c>
      <c r="D2900" s="604">
        <v>0</v>
      </c>
    </row>
    <row r="2901" spans="1:4" ht="15" x14ac:dyDescent="0.25">
      <c r="A2901" s="604" t="s">
        <v>990</v>
      </c>
      <c r="B2901" s="604" t="s">
        <v>1002</v>
      </c>
      <c r="C2901" s="605">
        <v>41931</v>
      </c>
      <c r="D2901" s="604">
        <v>468.2</v>
      </c>
    </row>
    <row r="2902" spans="1:4" ht="15" x14ac:dyDescent="0.25">
      <c r="A2902" s="604" t="s">
        <v>71</v>
      </c>
      <c r="B2902" s="604" t="s">
        <v>346</v>
      </c>
      <c r="C2902" s="605">
        <v>41931</v>
      </c>
      <c r="D2902" s="604">
        <v>0</v>
      </c>
    </row>
    <row r="2903" spans="1:4" ht="15" x14ac:dyDescent="0.25">
      <c r="A2903" s="604" t="s">
        <v>72</v>
      </c>
      <c r="B2903" s="604" t="s">
        <v>349</v>
      </c>
      <c r="C2903" s="605">
        <v>41931</v>
      </c>
      <c r="D2903" s="604">
        <v>0</v>
      </c>
    </row>
    <row r="2904" spans="1:4" ht="15" x14ac:dyDescent="0.25">
      <c r="A2904" s="604" t="s">
        <v>750</v>
      </c>
      <c r="B2904" s="604" t="s">
        <v>751</v>
      </c>
      <c r="C2904" s="605">
        <v>41931</v>
      </c>
      <c r="D2904" s="604">
        <v>0.77200000000000002</v>
      </c>
    </row>
    <row r="2905" spans="1:4" ht="15" x14ac:dyDescent="0.25">
      <c r="A2905" s="604" t="s">
        <v>753</v>
      </c>
      <c r="B2905" s="604" t="s">
        <v>754</v>
      </c>
      <c r="C2905" s="605">
        <v>41931</v>
      </c>
      <c r="D2905" s="604">
        <v>0</v>
      </c>
    </row>
    <row r="2906" spans="1:4" ht="15" x14ac:dyDescent="0.25">
      <c r="A2906" s="604" t="s">
        <v>755</v>
      </c>
      <c r="B2906" s="604" t="s">
        <v>756</v>
      </c>
      <c r="C2906" s="605">
        <v>41931</v>
      </c>
      <c r="D2906" s="604">
        <v>9.0999999999999998E-2</v>
      </c>
    </row>
    <row r="2907" spans="1:4" ht="15" x14ac:dyDescent="0.25">
      <c r="A2907" s="604" t="s">
        <v>757</v>
      </c>
      <c r="B2907" s="604" t="s">
        <v>758</v>
      </c>
      <c r="C2907" s="605">
        <v>41931</v>
      </c>
      <c r="D2907" s="604">
        <v>0</v>
      </c>
    </row>
    <row r="2908" spans="1:4" ht="15" x14ac:dyDescent="0.25">
      <c r="A2908" s="604" t="s">
        <v>759</v>
      </c>
      <c r="B2908" s="604" t="s">
        <v>760</v>
      </c>
      <c r="C2908" s="605">
        <v>41931</v>
      </c>
      <c r="D2908" s="604">
        <v>0.34</v>
      </c>
    </row>
    <row r="2909" spans="1:4" ht="15" x14ac:dyDescent="0.25">
      <c r="A2909" s="604" t="s">
        <v>762</v>
      </c>
      <c r="B2909" s="604" t="s">
        <v>763</v>
      </c>
      <c r="C2909" s="605">
        <v>41931</v>
      </c>
      <c r="D2909" s="604">
        <v>0</v>
      </c>
    </row>
    <row r="2910" spans="1:4" ht="15" x14ac:dyDescent="0.25">
      <c r="A2910" s="604" t="s">
        <v>764</v>
      </c>
      <c r="B2910" s="604" t="s">
        <v>765</v>
      </c>
      <c r="C2910" s="605">
        <v>41931</v>
      </c>
      <c r="D2910" s="604">
        <v>0.14399999999999999</v>
      </c>
    </row>
    <row r="2911" spans="1:4" ht="15" x14ac:dyDescent="0.25">
      <c r="A2911" s="604" t="s">
        <v>766</v>
      </c>
      <c r="B2911" s="604" t="s">
        <v>767</v>
      </c>
      <c r="C2911" s="605">
        <v>41931</v>
      </c>
      <c r="D2911" s="604">
        <v>0</v>
      </c>
    </row>
    <row r="2912" spans="1:4" ht="15" x14ac:dyDescent="0.25">
      <c r="A2912" s="604" t="s">
        <v>877</v>
      </c>
      <c r="B2912" s="604" t="s">
        <v>1003</v>
      </c>
      <c r="C2912" s="605">
        <v>41931</v>
      </c>
      <c r="D2912" s="604">
        <v>0</v>
      </c>
    </row>
    <row r="2913" spans="1:4" ht="15" x14ac:dyDescent="0.25">
      <c r="A2913" s="604" t="s">
        <v>878</v>
      </c>
      <c r="B2913" s="604" t="s">
        <v>1004</v>
      </c>
      <c r="C2913" s="605">
        <v>41931</v>
      </c>
      <c r="D2913" s="604">
        <v>1190.2364</v>
      </c>
    </row>
    <row r="2914" spans="1:4" ht="15" x14ac:dyDescent="0.25">
      <c r="A2914" s="604" t="s">
        <v>962</v>
      </c>
      <c r="B2914" s="604" t="s">
        <v>1005</v>
      </c>
      <c r="C2914" s="605">
        <v>41931</v>
      </c>
      <c r="D2914" s="604">
        <v>0</v>
      </c>
    </row>
    <row r="2915" spans="1:4" ht="15" x14ac:dyDescent="0.25">
      <c r="A2915" s="604" t="s">
        <v>963</v>
      </c>
      <c r="B2915" s="604" t="s">
        <v>1006</v>
      </c>
      <c r="C2915" s="605">
        <v>41931</v>
      </c>
      <c r="D2915" s="604">
        <v>387.779</v>
      </c>
    </row>
    <row r="2916" spans="1:4" ht="15" x14ac:dyDescent="0.25">
      <c r="A2916" s="604" t="s">
        <v>82</v>
      </c>
      <c r="B2916" s="604" t="s">
        <v>350</v>
      </c>
      <c r="C2916" s="605">
        <v>41931</v>
      </c>
      <c r="D2916" s="604">
        <v>0</v>
      </c>
    </row>
    <row r="2917" spans="1:4" ht="15" x14ac:dyDescent="0.25">
      <c r="A2917" s="604" t="s">
        <v>81</v>
      </c>
      <c r="B2917" s="604" t="s">
        <v>352</v>
      </c>
      <c r="C2917" s="605">
        <v>41931</v>
      </c>
      <c r="D2917" s="604">
        <v>0</v>
      </c>
    </row>
    <row r="2918" spans="1:4" ht="15" x14ac:dyDescent="0.25">
      <c r="A2918" s="604" t="s">
        <v>1007</v>
      </c>
      <c r="B2918" s="604" t="s">
        <v>1001</v>
      </c>
      <c r="C2918" s="605">
        <v>41931</v>
      </c>
      <c r="D2918" s="604">
        <v>0</v>
      </c>
    </row>
    <row r="2919" spans="1:4" ht="15" x14ac:dyDescent="0.25">
      <c r="A2919" s="604" t="s">
        <v>1008</v>
      </c>
      <c r="B2919" s="604" t="s">
        <v>1002</v>
      </c>
      <c r="C2919" s="605">
        <v>41931</v>
      </c>
      <c r="D2919" s="604">
        <v>397.51</v>
      </c>
    </row>
    <row r="2920" spans="1:4" ht="15" x14ac:dyDescent="0.25">
      <c r="A2920" s="604" t="s">
        <v>100</v>
      </c>
      <c r="B2920" s="604" t="s">
        <v>321</v>
      </c>
      <c r="C2920" s="605">
        <v>41931</v>
      </c>
      <c r="D2920" s="604">
        <v>0</v>
      </c>
    </row>
    <row r="2921" spans="1:4" ht="15" x14ac:dyDescent="0.25">
      <c r="A2921" s="604" t="s">
        <v>101</v>
      </c>
      <c r="B2921" s="604" t="s">
        <v>354</v>
      </c>
      <c r="C2921" s="605">
        <v>41931</v>
      </c>
      <c r="D2921" s="604">
        <v>0</v>
      </c>
    </row>
    <row r="2922" spans="1:4" ht="15" x14ac:dyDescent="0.25">
      <c r="A2922" s="604" t="s">
        <v>102</v>
      </c>
      <c r="B2922" s="604" t="s">
        <v>324</v>
      </c>
      <c r="C2922" s="605">
        <v>41931</v>
      </c>
      <c r="D2922" s="604">
        <v>0</v>
      </c>
    </row>
    <row r="2923" spans="1:4" ht="15" x14ac:dyDescent="0.25">
      <c r="A2923" s="604" t="s">
        <v>103</v>
      </c>
      <c r="B2923" s="604" t="s">
        <v>325</v>
      </c>
      <c r="C2923" s="605">
        <v>41931</v>
      </c>
      <c r="D2923" s="604">
        <v>0</v>
      </c>
    </row>
    <row r="2924" spans="1:4" ht="15" x14ac:dyDescent="0.25">
      <c r="A2924" s="604" t="s">
        <v>104</v>
      </c>
      <c r="B2924" s="604" t="s">
        <v>326</v>
      </c>
      <c r="C2924" s="605">
        <v>41931</v>
      </c>
      <c r="D2924" s="604">
        <v>0</v>
      </c>
    </row>
    <row r="2925" spans="1:4" ht="15" x14ac:dyDescent="0.25">
      <c r="A2925" s="604" t="s">
        <v>105</v>
      </c>
      <c r="B2925" s="604" t="s">
        <v>327</v>
      </c>
      <c r="C2925" s="605">
        <v>41931</v>
      </c>
      <c r="D2925" s="604">
        <v>0</v>
      </c>
    </row>
    <row r="2926" spans="1:4" ht="15" x14ac:dyDescent="0.25">
      <c r="A2926" s="604" t="s">
        <v>106</v>
      </c>
      <c r="B2926" s="604" t="s">
        <v>340</v>
      </c>
      <c r="C2926" s="605">
        <v>41931</v>
      </c>
      <c r="D2926" s="604">
        <v>1.4487000000000001</v>
      </c>
    </row>
    <row r="2927" spans="1:4" ht="15" x14ac:dyDescent="0.25">
      <c r="A2927" s="604" t="s">
        <v>107</v>
      </c>
      <c r="B2927" s="604" t="s">
        <v>341</v>
      </c>
      <c r="C2927" s="605">
        <v>41931</v>
      </c>
      <c r="D2927" s="604">
        <v>0</v>
      </c>
    </row>
    <row r="2928" spans="1:4" ht="15" x14ac:dyDescent="0.25">
      <c r="A2928" s="604" t="s">
        <v>115</v>
      </c>
      <c r="B2928" s="604" t="s">
        <v>355</v>
      </c>
      <c r="C2928" s="605">
        <v>41931</v>
      </c>
      <c r="D2928" s="604">
        <v>1.6866000000000001</v>
      </c>
    </row>
    <row r="2929" spans="1:4" ht="15" x14ac:dyDescent="0.25">
      <c r="A2929" s="604" t="s">
        <v>116</v>
      </c>
      <c r="B2929" s="604" t="s">
        <v>356</v>
      </c>
      <c r="C2929" s="605">
        <v>41931</v>
      </c>
      <c r="D2929" s="604">
        <v>0</v>
      </c>
    </row>
    <row r="2930" spans="1:4" ht="15" x14ac:dyDescent="0.25">
      <c r="A2930" s="604" t="s">
        <v>117</v>
      </c>
      <c r="B2930" s="604" t="s">
        <v>357</v>
      </c>
      <c r="C2930" s="605">
        <v>41931</v>
      </c>
      <c r="D2930" s="604">
        <v>0</v>
      </c>
    </row>
    <row r="2931" spans="1:4" ht="15" x14ac:dyDescent="0.25">
      <c r="A2931" s="604" t="s">
        <v>118</v>
      </c>
      <c r="B2931" s="604" t="s">
        <v>358</v>
      </c>
      <c r="C2931" s="605">
        <v>41931</v>
      </c>
      <c r="D2931" s="604">
        <v>0</v>
      </c>
    </row>
    <row r="2932" spans="1:4" ht="15" x14ac:dyDescent="0.25">
      <c r="A2932" s="604" t="s">
        <v>735</v>
      </c>
      <c r="B2932" s="604" t="s">
        <v>736</v>
      </c>
      <c r="C2932" s="605">
        <v>41931</v>
      </c>
      <c r="D2932" s="604">
        <v>1.88</v>
      </c>
    </row>
    <row r="2933" spans="1:4" ht="15" x14ac:dyDescent="0.25">
      <c r="A2933" s="604" t="s">
        <v>737</v>
      </c>
      <c r="B2933" s="604" t="s">
        <v>738</v>
      </c>
      <c r="C2933" s="605">
        <v>41931</v>
      </c>
      <c r="D2933" s="604">
        <v>0</v>
      </c>
    </row>
    <row r="2934" spans="1:4" ht="15" x14ac:dyDescent="0.25">
      <c r="A2934" s="604" t="s">
        <v>863</v>
      </c>
      <c r="B2934" s="604" t="s">
        <v>1009</v>
      </c>
      <c r="C2934" s="605">
        <v>41931</v>
      </c>
      <c r="D2934" s="604">
        <v>0</v>
      </c>
    </row>
    <row r="2935" spans="1:4" ht="15" x14ac:dyDescent="0.25">
      <c r="A2935" s="604" t="s">
        <v>864</v>
      </c>
      <c r="B2935" s="604" t="s">
        <v>1010</v>
      </c>
      <c r="C2935" s="605">
        <v>41931</v>
      </c>
      <c r="D2935" s="604">
        <v>0</v>
      </c>
    </row>
    <row r="2936" spans="1:4" ht="15" x14ac:dyDescent="0.25">
      <c r="A2936" s="604" t="s">
        <v>865</v>
      </c>
      <c r="B2936" s="604" t="s">
        <v>1011</v>
      </c>
      <c r="C2936" s="605">
        <v>41931</v>
      </c>
      <c r="D2936" s="604">
        <v>0</v>
      </c>
    </row>
    <row r="2937" spans="1:4" ht="15" x14ac:dyDescent="0.25">
      <c r="A2937" s="604" t="s">
        <v>866</v>
      </c>
      <c r="B2937" s="604" t="s">
        <v>1012</v>
      </c>
      <c r="C2937" s="605">
        <v>41931</v>
      </c>
      <c r="D2937" s="604">
        <v>0</v>
      </c>
    </row>
    <row r="2938" spans="1:4" ht="15" x14ac:dyDescent="0.25">
      <c r="A2938" s="604" t="s">
        <v>99</v>
      </c>
      <c r="B2938" s="604" t="s">
        <v>359</v>
      </c>
      <c r="C2938" s="605">
        <v>41931</v>
      </c>
      <c r="D2938" s="604">
        <v>2.1446000000000001</v>
      </c>
    </row>
    <row r="2939" spans="1:4" ht="15" x14ac:dyDescent="0.25">
      <c r="A2939" s="604" t="s">
        <v>958</v>
      </c>
      <c r="B2939" s="604" t="s">
        <v>1001</v>
      </c>
      <c r="C2939" s="605">
        <v>41931</v>
      </c>
      <c r="D2939" s="604">
        <v>0</v>
      </c>
    </row>
    <row r="2940" spans="1:4" ht="15" x14ac:dyDescent="0.25">
      <c r="A2940" s="604" t="s">
        <v>959</v>
      </c>
      <c r="B2940" s="604" t="s">
        <v>1002</v>
      </c>
      <c r="C2940" s="605">
        <v>41931</v>
      </c>
      <c r="D2940" s="604">
        <v>482.85</v>
      </c>
    </row>
    <row r="2941" spans="1:4" ht="15" x14ac:dyDescent="0.25">
      <c r="A2941" s="604" t="s">
        <v>144</v>
      </c>
      <c r="B2941" s="604" t="s">
        <v>361</v>
      </c>
      <c r="C2941" s="605">
        <v>41931</v>
      </c>
      <c r="D2941" s="604">
        <v>5.3E-3</v>
      </c>
    </row>
    <row r="2942" spans="1:4" ht="15" x14ac:dyDescent="0.25">
      <c r="A2942" s="604" t="s">
        <v>145</v>
      </c>
      <c r="B2942" s="604" t="s">
        <v>363</v>
      </c>
      <c r="C2942" s="605">
        <v>41931</v>
      </c>
      <c r="D2942" s="604">
        <v>7.9432999999999998</v>
      </c>
    </row>
    <row r="2943" spans="1:4" ht="15" x14ac:dyDescent="0.25">
      <c r="A2943" s="604" t="s">
        <v>161</v>
      </c>
      <c r="B2943" s="604" t="s">
        <v>364</v>
      </c>
      <c r="C2943" s="605">
        <v>41931</v>
      </c>
      <c r="D2943" s="604">
        <v>1.0999999999999999E-2</v>
      </c>
    </row>
    <row r="2944" spans="1:4" ht="15" x14ac:dyDescent="0.25">
      <c r="A2944" s="604" t="s">
        <v>162</v>
      </c>
      <c r="B2944" s="604" t="s">
        <v>365</v>
      </c>
      <c r="C2944" s="605">
        <v>41931</v>
      </c>
      <c r="D2944" s="604">
        <v>22.207000000000001</v>
      </c>
    </row>
    <row r="2945" spans="1:4" ht="15" x14ac:dyDescent="0.25">
      <c r="A2945" s="604" t="s">
        <v>293</v>
      </c>
      <c r="B2945" s="604" t="s">
        <v>366</v>
      </c>
      <c r="C2945" s="605">
        <v>41931</v>
      </c>
      <c r="D2945" s="604">
        <v>4.7670000000000003</v>
      </c>
    </row>
    <row r="2946" spans="1:4" ht="15" x14ac:dyDescent="0.25">
      <c r="A2946" s="604" t="s">
        <v>294</v>
      </c>
      <c r="B2946" s="604" t="s">
        <v>368</v>
      </c>
      <c r="C2946" s="605">
        <v>41931</v>
      </c>
      <c r="D2946" s="604">
        <v>51.667000000000002</v>
      </c>
    </row>
    <row r="2947" spans="1:4" ht="15" x14ac:dyDescent="0.25">
      <c r="A2947" s="604" t="s">
        <v>167</v>
      </c>
      <c r="B2947" s="604" t="s">
        <v>369</v>
      </c>
      <c r="C2947" s="605">
        <v>41931</v>
      </c>
      <c r="D2947" s="604">
        <v>4.3117999999999999</v>
      </c>
    </row>
    <row r="2948" spans="1:4" ht="15" x14ac:dyDescent="0.25">
      <c r="A2948" s="604" t="s">
        <v>168</v>
      </c>
      <c r="B2948" s="604" t="s">
        <v>371</v>
      </c>
      <c r="C2948" s="605">
        <v>41931</v>
      </c>
      <c r="D2948" s="604">
        <v>0</v>
      </c>
    </row>
    <row r="2949" spans="1:4" ht="15" x14ac:dyDescent="0.25">
      <c r="A2949" s="604" t="s">
        <v>869</v>
      </c>
      <c r="B2949" s="604" t="s">
        <v>997</v>
      </c>
      <c r="C2949" s="605">
        <v>41931</v>
      </c>
      <c r="D2949" s="604">
        <v>3.0000000000000001E-3</v>
      </c>
    </row>
    <row r="2950" spans="1:4" ht="15" x14ac:dyDescent="0.25">
      <c r="A2950" s="604" t="s">
        <v>870</v>
      </c>
      <c r="B2950" s="604" t="s">
        <v>998</v>
      </c>
      <c r="C2950" s="605">
        <v>41931</v>
      </c>
      <c r="D2950" s="604">
        <v>14.997</v>
      </c>
    </row>
    <row r="2951" spans="1:4" ht="15" x14ac:dyDescent="0.25">
      <c r="A2951" s="604" t="s">
        <v>146</v>
      </c>
      <c r="B2951" s="604" t="s">
        <v>372</v>
      </c>
      <c r="C2951" s="605">
        <v>41931</v>
      </c>
      <c r="D2951" s="604">
        <v>0.28199999999999997</v>
      </c>
    </row>
    <row r="2952" spans="1:4" ht="15" x14ac:dyDescent="0.25">
      <c r="A2952" s="604" t="s">
        <v>147</v>
      </c>
      <c r="B2952" s="604" t="s">
        <v>374</v>
      </c>
      <c r="C2952" s="605">
        <v>41931</v>
      </c>
      <c r="D2952" s="604">
        <v>0</v>
      </c>
    </row>
    <row r="2953" spans="1:4" ht="15" x14ac:dyDescent="0.25">
      <c r="A2953" s="604" t="s">
        <v>127</v>
      </c>
      <c r="B2953" s="604" t="s">
        <v>375</v>
      </c>
      <c r="C2953" s="605">
        <v>41931</v>
      </c>
      <c r="D2953" s="604">
        <v>0</v>
      </c>
    </row>
    <row r="2954" spans="1:4" ht="15" x14ac:dyDescent="0.25">
      <c r="A2954" s="604" t="s">
        <v>126</v>
      </c>
      <c r="B2954" s="604" t="s">
        <v>377</v>
      </c>
      <c r="C2954" s="605">
        <v>41931</v>
      </c>
      <c r="D2954" s="604">
        <v>84.485799999999998</v>
      </c>
    </row>
    <row r="2955" spans="1:4" ht="15" x14ac:dyDescent="0.25">
      <c r="A2955" s="604" t="s">
        <v>206</v>
      </c>
      <c r="B2955" s="604" t="s">
        <v>378</v>
      </c>
      <c r="C2955" s="605">
        <v>41931</v>
      </c>
      <c r="D2955" s="604">
        <v>4.3200000000000002E-2</v>
      </c>
    </row>
    <row r="2956" spans="1:4" ht="15" x14ac:dyDescent="0.25">
      <c r="A2956" s="604" t="s">
        <v>207</v>
      </c>
      <c r="B2956" s="604" t="s">
        <v>379</v>
      </c>
      <c r="C2956" s="605">
        <v>41931</v>
      </c>
      <c r="D2956" s="604">
        <v>67.821200000000005</v>
      </c>
    </row>
    <row r="2957" spans="1:4" ht="15" x14ac:dyDescent="0.25">
      <c r="A2957" s="604" t="s">
        <v>768</v>
      </c>
      <c r="B2957" s="604" t="s">
        <v>769</v>
      </c>
      <c r="C2957" s="605">
        <v>41931</v>
      </c>
      <c r="D2957" s="604">
        <v>3.0000000000000001E-3</v>
      </c>
    </row>
    <row r="2958" spans="1:4" ht="15" x14ac:dyDescent="0.25">
      <c r="A2958" s="604" t="s">
        <v>771</v>
      </c>
      <c r="B2958" s="604" t="s">
        <v>772</v>
      </c>
      <c r="C2958" s="605">
        <v>41931</v>
      </c>
      <c r="D2958" s="604">
        <v>27.48</v>
      </c>
    </row>
    <row r="2959" spans="1:4" ht="15" x14ac:dyDescent="0.25">
      <c r="A2959" s="604" t="s">
        <v>163</v>
      </c>
      <c r="B2959" s="604" t="s">
        <v>380</v>
      </c>
      <c r="C2959" s="605">
        <v>41931</v>
      </c>
      <c r="D2959" s="604">
        <v>0</v>
      </c>
    </row>
    <row r="2960" spans="1:4" ht="15" x14ac:dyDescent="0.25">
      <c r="A2960" s="604" t="s">
        <v>164</v>
      </c>
      <c r="B2960" s="604" t="s">
        <v>382</v>
      </c>
      <c r="C2960" s="605">
        <v>41931</v>
      </c>
      <c r="D2960" s="604">
        <v>139.447</v>
      </c>
    </row>
    <row r="2961" spans="1:4" ht="15" x14ac:dyDescent="0.25">
      <c r="A2961" s="604" t="s">
        <v>295</v>
      </c>
      <c r="B2961" s="604" t="s">
        <v>383</v>
      </c>
      <c r="C2961" s="605">
        <v>41931</v>
      </c>
      <c r="D2961" s="604">
        <v>0</v>
      </c>
    </row>
    <row r="2962" spans="1:4" ht="15" x14ac:dyDescent="0.25">
      <c r="A2962" s="604" t="s">
        <v>296</v>
      </c>
      <c r="B2962" s="604" t="s">
        <v>385</v>
      </c>
      <c r="C2962" s="605">
        <v>41931</v>
      </c>
      <c r="D2962" s="604">
        <v>242.11799999999999</v>
      </c>
    </row>
    <row r="2963" spans="1:4" ht="15" x14ac:dyDescent="0.25">
      <c r="A2963" s="604" t="s">
        <v>413</v>
      </c>
      <c r="B2963" s="604" t="s">
        <v>414</v>
      </c>
      <c r="C2963" s="605">
        <v>41931</v>
      </c>
      <c r="D2963" s="604">
        <v>0</v>
      </c>
    </row>
    <row r="2964" spans="1:4" ht="15" x14ac:dyDescent="0.25">
      <c r="A2964" s="604" t="s">
        <v>416</v>
      </c>
      <c r="B2964" s="604" t="s">
        <v>417</v>
      </c>
      <c r="C2964" s="605">
        <v>41931</v>
      </c>
      <c r="D2964" s="604">
        <v>183.84100000000001</v>
      </c>
    </row>
    <row r="2965" spans="1:4" ht="15" x14ac:dyDescent="0.25">
      <c r="A2965" s="604" t="s">
        <v>222</v>
      </c>
      <c r="B2965" s="604" t="s">
        <v>386</v>
      </c>
      <c r="C2965" s="605">
        <v>41931</v>
      </c>
      <c r="D2965" s="604">
        <v>0.34699999999999998</v>
      </c>
    </row>
    <row r="2966" spans="1:4" ht="15" x14ac:dyDescent="0.25">
      <c r="A2966" s="604" t="s">
        <v>223</v>
      </c>
      <c r="B2966" s="604" t="s">
        <v>388</v>
      </c>
      <c r="C2966" s="605">
        <v>41931</v>
      </c>
      <c r="D2966" s="604">
        <v>0</v>
      </c>
    </row>
    <row r="2967" spans="1:4" ht="15" x14ac:dyDescent="0.25">
      <c r="A2967" s="604" t="s">
        <v>1013</v>
      </c>
      <c r="B2967" s="604" t="s">
        <v>997</v>
      </c>
      <c r="C2967" s="605">
        <v>41931</v>
      </c>
      <c r="D2967" s="604">
        <v>0</v>
      </c>
    </row>
    <row r="2968" spans="1:4" ht="15" x14ac:dyDescent="0.25">
      <c r="A2968" s="604" t="s">
        <v>1014</v>
      </c>
      <c r="B2968" s="604" t="s">
        <v>998</v>
      </c>
      <c r="C2968" s="605">
        <v>41931</v>
      </c>
      <c r="D2968" s="604">
        <v>171.494</v>
      </c>
    </row>
    <row r="2969" spans="1:4" ht="15" x14ac:dyDescent="0.25">
      <c r="A2969" s="604" t="s">
        <v>1015</v>
      </c>
      <c r="B2969" s="604" t="s">
        <v>997</v>
      </c>
      <c r="C2969" s="605">
        <v>41931</v>
      </c>
      <c r="D2969" s="604">
        <v>0</v>
      </c>
    </row>
    <row r="2970" spans="1:4" ht="15" x14ac:dyDescent="0.25">
      <c r="A2970" s="604" t="s">
        <v>1016</v>
      </c>
      <c r="B2970" s="604" t="s">
        <v>998</v>
      </c>
      <c r="C2970" s="605">
        <v>41931</v>
      </c>
      <c r="D2970" s="604">
        <v>119.02800000000001</v>
      </c>
    </row>
    <row r="2971" spans="1:4" ht="15" x14ac:dyDescent="0.25">
      <c r="A2971" s="604" t="s">
        <v>176</v>
      </c>
      <c r="B2971" s="604" t="s">
        <v>389</v>
      </c>
      <c r="C2971" s="605">
        <v>41931</v>
      </c>
      <c r="D2971" s="604">
        <v>7.0000000000000001E-3</v>
      </c>
    </row>
    <row r="2972" spans="1:4" ht="15" x14ac:dyDescent="0.25">
      <c r="A2972" s="604" t="s">
        <v>177</v>
      </c>
      <c r="B2972" s="604" t="s">
        <v>391</v>
      </c>
      <c r="C2972" s="605">
        <v>41931</v>
      </c>
      <c r="D2972" s="604">
        <v>54.307000000000002</v>
      </c>
    </row>
    <row r="2973" spans="1:4" ht="15" x14ac:dyDescent="0.25">
      <c r="A2973" s="604" t="s">
        <v>710</v>
      </c>
      <c r="B2973" s="604" t="s">
        <v>711</v>
      </c>
      <c r="C2973" s="605">
        <v>41931</v>
      </c>
      <c r="D2973" s="604">
        <v>0</v>
      </c>
    </row>
    <row r="2974" spans="1:4" ht="15" x14ac:dyDescent="0.25">
      <c r="A2974" s="604" t="s">
        <v>713</v>
      </c>
      <c r="B2974" s="604" t="s">
        <v>714</v>
      </c>
      <c r="C2974" s="605">
        <v>41931</v>
      </c>
      <c r="D2974" s="604">
        <v>89.272000000000006</v>
      </c>
    </row>
    <row r="2975" spans="1:4" ht="15" x14ac:dyDescent="0.25">
      <c r="A2975" s="604" t="s">
        <v>152</v>
      </c>
      <c r="B2975" s="604" t="s">
        <v>374</v>
      </c>
      <c r="C2975" s="605">
        <v>41931</v>
      </c>
      <c r="D2975" s="604">
        <v>0</v>
      </c>
    </row>
    <row r="2976" spans="1:4" ht="15" x14ac:dyDescent="0.25">
      <c r="A2976" s="604" t="s">
        <v>991</v>
      </c>
      <c r="B2976" s="604" t="s">
        <v>997</v>
      </c>
      <c r="C2976" s="605">
        <v>41931</v>
      </c>
      <c r="D2976" s="604">
        <v>0</v>
      </c>
    </row>
    <row r="2977" spans="1:4" ht="15" x14ac:dyDescent="0.25">
      <c r="A2977" s="604" t="s">
        <v>992</v>
      </c>
      <c r="B2977" s="604" t="s">
        <v>998</v>
      </c>
      <c r="C2977" s="605">
        <v>41931</v>
      </c>
      <c r="D2977" s="604">
        <v>98.519000000000005</v>
      </c>
    </row>
    <row r="2978" spans="1:4" ht="15" x14ac:dyDescent="0.25">
      <c r="A2978" s="604" t="s">
        <v>149</v>
      </c>
      <c r="B2978" s="604" t="s">
        <v>393</v>
      </c>
      <c r="C2978" s="605">
        <v>41931</v>
      </c>
      <c r="D2978" s="604">
        <v>1.5449999999999999</v>
      </c>
    </row>
    <row r="2979" spans="1:4" ht="15" x14ac:dyDescent="0.25">
      <c r="A2979" s="604" t="s">
        <v>150</v>
      </c>
      <c r="B2979" s="604" t="s">
        <v>395</v>
      </c>
      <c r="C2979" s="605">
        <v>41931</v>
      </c>
      <c r="D2979" s="604">
        <v>0.26600000000000001</v>
      </c>
    </row>
    <row r="2980" spans="1:4" ht="15" x14ac:dyDescent="0.25">
      <c r="A2980" s="604" t="s">
        <v>974</v>
      </c>
      <c r="B2980" s="604" t="s">
        <v>1001</v>
      </c>
      <c r="C2980" s="605">
        <v>41931</v>
      </c>
      <c r="D2980" s="604">
        <v>0</v>
      </c>
    </row>
    <row r="2981" spans="1:4" ht="15" x14ac:dyDescent="0.25">
      <c r="A2981" s="604" t="s">
        <v>975</v>
      </c>
      <c r="B2981" s="604" t="s">
        <v>1002</v>
      </c>
      <c r="C2981" s="605">
        <v>41931</v>
      </c>
      <c r="D2981" s="604">
        <v>6.1369999999999996</v>
      </c>
    </row>
    <row r="2982" spans="1:4" ht="15" x14ac:dyDescent="0.25">
      <c r="A2982" s="604" t="s">
        <v>151</v>
      </c>
      <c r="B2982" s="604" t="s">
        <v>374</v>
      </c>
      <c r="C2982" s="605">
        <v>41931</v>
      </c>
      <c r="D2982" s="604">
        <v>2.2559999999999998</v>
      </c>
    </row>
    <row r="2983" spans="1:4" ht="15" x14ac:dyDescent="0.25">
      <c r="A2983" s="604" t="s">
        <v>96</v>
      </c>
      <c r="B2983" s="604" t="s">
        <v>314</v>
      </c>
      <c r="C2983" s="605">
        <v>41931</v>
      </c>
      <c r="D2983" s="604">
        <v>0</v>
      </c>
    </row>
    <row r="2984" spans="1:4" ht="15" x14ac:dyDescent="0.25">
      <c r="A2984" s="604" t="s">
        <v>95</v>
      </c>
      <c r="B2984" s="604" t="s">
        <v>316</v>
      </c>
      <c r="C2984" s="605">
        <v>41931</v>
      </c>
      <c r="D2984" s="604">
        <v>6.5002000000000004</v>
      </c>
    </row>
    <row r="2985" spans="1:4" ht="15" x14ac:dyDescent="0.25">
      <c r="A2985" s="604" t="s">
        <v>97</v>
      </c>
      <c r="B2985" s="604" t="s">
        <v>398</v>
      </c>
      <c r="C2985" s="605">
        <v>41931</v>
      </c>
      <c r="D2985" s="604">
        <v>0</v>
      </c>
    </row>
    <row r="2986" spans="1:4" ht="15" x14ac:dyDescent="0.25">
      <c r="A2986" s="604" t="s">
        <v>98</v>
      </c>
      <c r="B2986" s="604" t="s">
        <v>399</v>
      </c>
      <c r="C2986" s="605">
        <v>41931</v>
      </c>
      <c r="D2986" s="604">
        <v>0</v>
      </c>
    </row>
    <row r="2987" spans="1:4" ht="15" x14ac:dyDescent="0.25">
      <c r="A2987" s="604" t="s">
        <v>93</v>
      </c>
      <c r="B2987" s="604" t="s">
        <v>435</v>
      </c>
      <c r="C2987" s="605">
        <v>41932</v>
      </c>
      <c r="D2987" s="604">
        <v>0</v>
      </c>
    </row>
    <row r="2988" spans="1:4" ht="15" x14ac:dyDescent="0.25">
      <c r="A2988" s="604" t="s">
        <v>94</v>
      </c>
      <c r="B2988" s="604" t="s">
        <v>436</v>
      </c>
      <c r="C2988" s="605">
        <v>41932</v>
      </c>
      <c r="D2988" s="604">
        <v>1385.6436000000001</v>
      </c>
    </row>
    <row r="2989" spans="1:4" ht="15" x14ac:dyDescent="0.25">
      <c r="A2989" s="604" t="s">
        <v>113</v>
      </c>
      <c r="B2989" s="604" t="s">
        <v>437</v>
      </c>
      <c r="C2989" s="605">
        <v>41932</v>
      </c>
      <c r="D2989" s="604">
        <v>0</v>
      </c>
    </row>
    <row r="2990" spans="1:4" ht="15" x14ac:dyDescent="0.25">
      <c r="A2990" s="604" t="s">
        <v>114</v>
      </c>
      <c r="B2990" s="604" t="s">
        <v>438</v>
      </c>
      <c r="C2990" s="605">
        <v>41932</v>
      </c>
      <c r="D2990" s="604">
        <v>1433.1796999999999</v>
      </c>
    </row>
    <row r="2991" spans="1:4" ht="15" x14ac:dyDescent="0.25">
      <c r="A2991" s="604" t="s">
        <v>123</v>
      </c>
      <c r="B2991" s="604" t="s">
        <v>439</v>
      </c>
      <c r="C2991" s="605">
        <v>41932</v>
      </c>
      <c r="D2991" s="604">
        <v>0</v>
      </c>
    </row>
    <row r="2992" spans="1:4" ht="15" x14ac:dyDescent="0.25">
      <c r="A2992" s="604" t="s">
        <v>124</v>
      </c>
      <c r="B2992" s="604" t="s">
        <v>440</v>
      </c>
      <c r="C2992" s="605">
        <v>41932</v>
      </c>
      <c r="D2992" s="604">
        <v>16801.876799999998</v>
      </c>
    </row>
    <row r="2993" spans="1:4" ht="15" x14ac:dyDescent="0.25">
      <c r="A2993" s="604" t="s">
        <v>91</v>
      </c>
      <c r="B2993" s="604" t="s">
        <v>441</v>
      </c>
      <c r="C2993" s="605">
        <v>41932</v>
      </c>
      <c r="D2993" s="604">
        <v>0</v>
      </c>
    </row>
    <row r="2994" spans="1:4" ht="15" x14ac:dyDescent="0.25">
      <c r="A2994" s="604" t="s">
        <v>92</v>
      </c>
      <c r="B2994" s="604" t="s">
        <v>442</v>
      </c>
      <c r="C2994" s="605">
        <v>41932</v>
      </c>
      <c r="D2994" s="604">
        <v>18473.625</v>
      </c>
    </row>
    <row r="2995" spans="1:4" ht="15" x14ac:dyDescent="0.25">
      <c r="A2995" s="604" t="s">
        <v>121</v>
      </c>
      <c r="B2995" s="604" t="s">
        <v>443</v>
      </c>
      <c r="C2995" s="605">
        <v>41932</v>
      </c>
      <c r="D2995" s="604">
        <v>13578.974700000001</v>
      </c>
    </row>
    <row r="2996" spans="1:4" ht="15" x14ac:dyDescent="0.25">
      <c r="A2996" s="604" t="s">
        <v>122</v>
      </c>
      <c r="B2996" s="604" t="s">
        <v>444</v>
      </c>
      <c r="C2996" s="605">
        <v>41932</v>
      </c>
      <c r="D2996" s="604">
        <v>0</v>
      </c>
    </row>
    <row r="2997" spans="1:4" ht="15" x14ac:dyDescent="0.25">
      <c r="A2997" s="604" t="s">
        <v>51</v>
      </c>
      <c r="B2997" s="604" t="s">
        <v>302</v>
      </c>
      <c r="C2997" s="605">
        <v>41932</v>
      </c>
      <c r="D2997" s="604">
        <v>0</v>
      </c>
    </row>
    <row r="2998" spans="1:4" ht="15" x14ac:dyDescent="0.25">
      <c r="A2998" s="604" t="s">
        <v>52</v>
      </c>
      <c r="B2998" s="604" t="s">
        <v>304</v>
      </c>
      <c r="C2998" s="605">
        <v>41932</v>
      </c>
      <c r="D2998" s="604">
        <v>2625.1316999999999</v>
      </c>
    </row>
    <row r="2999" spans="1:4" ht="15" x14ac:dyDescent="0.25">
      <c r="A2999" s="604" t="s">
        <v>53</v>
      </c>
      <c r="B2999" s="604" t="s">
        <v>305</v>
      </c>
      <c r="C2999" s="605">
        <v>41932</v>
      </c>
      <c r="D2999" s="604">
        <v>0</v>
      </c>
    </row>
    <row r="3000" spans="1:4" ht="15" x14ac:dyDescent="0.25">
      <c r="A3000" s="604" t="s">
        <v>54</v>
      </c>
      <c r="B3000" s="604" t="s">
        <v>306</v>
      </c>
      <c r="C3000" s="605">
        <v>41932</v>
      </c>
      <c r="D3000" s="604">
        <v>2625.0183000000002</v>
      </c>
    </row>
    <row r="3001" spans="1:4" ht="15" x14ac:dyDescent="0.25">
      <c r="A3001" s="604" t="s">
        <v>55</v>
      </c>
      <c r="B3001" s="604" t="s">
        <v>307</v>
      </c>
      <c r="C3001" s="605">
        <v>41932</v>
      </c>
      <c r="D3001" s="604">
        <v>0</v>
      </c>
    </row>
    <row r="3002" spans="1:4" ht="15" x14ac:dyDescent="0.25">
      <c r="A3002" s="604" t="s">
        <v>56</v>
      </c>
      <c r="B3002" s="604" t="s">
        <v>308</v>
      </c>
      <c r="C3002" s="605">
        <v>41932</v>
      </c>
      <c r="D3002" s="604">
        <v>2640.4875000000002</v>
      </c>
    </row>
    <row r="3003" spans="1:4" ht="15" x14ac:dyDescent="0.25">
      <c r="A3003" s="604" t="s">
        <v>89</v>
      </c>
      <c r="B3003" s="604" t="s">
        <v>309</v>
      </c>
      <c r="C3003" s="605">
        <v>41932</v>
      </c>
      <c r="D3003" s="604">
        <v>0</v>
      </c>
    </row>
    <row r="3004" spans="1:4" ht="15" x14ac:dyDescent="0.25">
      <c r="A3004" s="604" t="s">
        <v>90</v>
      </c>
      <c r="B3004" s="604" t="s">
        <v>311</v>
      </c>
      <c r="C3004" s="605">
        <v>41932</v>
      </c>
      <c r="D3004" s="604">
        <v>1746.3492000000001</v>
      </c>
    </row>
    <row r="3005" spans="1:4" ht="15" x14ac:dyDescent="0.25">
      <c r="A3005" s="604" t="s">
        <v>87</v>
      </c>
      <c r="B3005" s="604" t="s">
        <v>298</v>
      </c>
      <c r="C3005" s="605">
        <v>41932</v>
      </c>
      <c r="D3005" s="604">
        <v>0</v>
      </c>
    </row>
    <row r="3006" spans="1:4" ht="15" x14ac:dyDescent="0.25">
      <c r="A3006" s="604" t="s">
        <v>88</v>
      </c>
      <c r="B3006" s="604" t="s">
        <v>301</v>
      </c>
      <c r="C3006" s="605">
        <v>41932</v>
      </c>
      <c r="D3006" s="604">
        <v>1707.5124000000001</v>
      </c>
    </row>
    <row r="3007" spans="1:4" ht="15" x14ac:dyDescent="0.25">
      <c r="A3007" s="604" t="s">
        <v>85</v>
      </c>
      <c r="B3007" s="604" t="s">
        <v>312</v>
      </c>
      <c r="C3007" s="605">
        <v>41932</v>
      </c>
      <c r="D3007" s="604">
        <v>11426.875</v>
      </c>
    </row>
    <row r="3008" spans="1:4" ht="15" x14ac:dyDescent="0.25">
      <c r="A3008" s="604" t="s">
        <v>86</v>
      </c>
      <c r="B3008" s="604" t="s">
        <v>313</v>
      </c>
      <c r="C3008" s="605">
        <v>41932</v>
      </c>
      <c r="D3008" s="604">
        <v>0</v>
      </c>
    </row>
    <row r="3009" spans="1:4" ht="15" x14ac:dyDescent="0.25">
      <c r="A3009" s="604" t="s">
        <v>83</v>
      </c>
      <c r="B3009" s="604" t="s">
        <v>312</v>
      </c>
      <c r="C3009" s="605">
        <v>41932</v>
      </c>
      <c r="D3009" s="604">
        <v>0</v>
      </c>
    </row>
    <row r="3010" spans="1:4" ht="15" x14ac:dyDescent="0.25">
      <c r="A3010" s="604" t="s">
        <v>84</v>
      </c>
      <c r="B3010" s="604" t="s">
        <v>313</v>
      </c>
      <c r="C3010" s="605">
        <v>41932</v>
      </c>
      <c r="D3010" s="604">
        <v>14030.125</v>
      </c>
    </row>
    <row r="3011" spans="1:4" ht="15" x14ac:dyDescent="0.25">
      <c r="A3011" s="604" t="s">
        <v>73</v>
      </c>
      <c r="B3011" s="604" t="s">
        <v>314</v>
      </c>
      <c r="C3011" s="605">
        <v>41932</v>
      </c>
      <c r="D3011" s="604">
        <v>0</v>
      </c>
    </row>
    <row r="3012" spans="1:4" ht="15" x14ac:dyDescent="0.25">
      <c r="A3012" s="604" t="s">
        <v>74</v>
      </c>
      <c r="B3012" s="604" t="s">
        <v>316</v>
      </c>
      <c r="C3012" s="605">
        <v>41932</v>
      </c>
      <c r="D3012" s="604">
        <v>680.94749999999999</v>
      </c>
    </row>
    <row r="3013" spans="1:4" ht="15" x14ac:dyDescent="0.25">
      <c r="A3013" s="604" t="s">
        <v>75</v>
      </c>
      <c r="B3013" s="604" t="s">
        <v>317</v>
      </c>
      <c r="C3013" s="605">
        <v>41932</v>
      </c>
      <c r="D3013" s="604">
        <v>0</v>
      </c>
    </row>
    <row r="3014" spans="1:4" ht="15" x14ac:dyDescent="0.25">
      <c r="A3014" s="604" t="s">
        <v>76</v>
      </c>
      <c r="B3014" s="604" t="s">
        <v>318</v>
      </c>
      <c r="C3014" s="605">
        <v>41932</v>
      </c>
      <c r="D3014" s="604">
        <v>3997.5</v>
      </c>
    </row>
    <row r="3015" spans="1:4" ht="15" x14ac:dyDescent="0.25">
      <c r="A3015" s="604" t="s">
        <v>77</v>
      </c>
      <c r="B3015" s="604" t="s">
        <v>317</v>
      </c>
      <c r="C3015" s="605">
        <v>41932</v>
      </c>
      <c r="D3015" s="604">
        <v>0</v>
      </c>
    </row>
    <row r="3016" spans="1:4" ht="15" x14ac:dyDescent="0.25">
      <c r="A3016" s="604" t="s">
        <v>78</v>
      </c>
      <c r="B3016" s="604" t="s">
        <v>318</v>
      </c>
      <c r="C3016" s="605">
        <v>41932</v>
      </c>
      <c r="D3016" s="604">
        <v>3814.4375</v>
      </c>
    </row>
    <row r="3017" spans="1:4" ht="15" x14ac:dyDescent="0.25">
      <c r="A3017" s="604" t="s">
        <v>79</v>
      </c>
      <c r="B3017" s="604" t="s">
        <v>314</v>
      </c>
      <c r="C3017" s="605">
        <v>41932</v>
      </c>
      <c r="D3017" s="604">
        <v>0</v>
      </c>
    </row>
    <row r="3018" spans="1:4" ht="15" x14ac:dyDescent="0.25">
      <c r="A3018" s="604" t="s">
        <v>80</v>
      </c>
      <c r="B3018" s="604" t="s">
        <v>316</v>
      </c>
      <c r="C3018" s="605">
        <v>41932</v>
      </c>
      <c r="D3018" s="604">
        <v>1543.89</v>
      </c>
    </row>
    <row r="3019" spans="1:4" ht="15" x14ac:dyDescent="0.25">
      <c r="A3019" s="604" t="s">
        <v>867</v>
      </c>
      <c r="B3019" s="604" t="s">
        <v>997</v>
      </c>
      <c r="C3019" s="605">
        <v>41932</v>
      </c>
      <c r="D3019" s="604">
        <v>5.1999999999999998E-2</v>
      </c>
    </row>
    <row r="3020" spans="1:4" ht="15" x14ac:dyDescent="0.25">
      <c r="A3020" s="604" t="s">
        <v>868</v>
      </c>
      <c r="B3020" s="604" t="s">
        <v>998</v>
      </c>
      <c r="C3020" s="605">
        <v>41932</v>
      </c>
      <c r="D3020" s="604">
        <v>3.0049999999999999</v>
      </c>
    </row>
    <row r="3021" spans="1:4" ht="15" x14ac:dyDescent="0.25">
      <c r="A3021" s="604" t="s">
        <v>109</v>
      </c>
      <c r="B3021" s="604" t="s">
        <v>445</v>
      </c>
      <c r="C3021" s="605">
        <v>41932</v>
      </c>
      <c r="D3021" s="604">
        <v>219.96960000000001</v>
      </c>
    </row>
    <row r="3022" spans="1:4" ht="15" x14ac:dyDescent="0.25">
      <c r="A3022" s="604" t="s">
        <v>110</v>
      </c>
      <c r="B3022" s="604" t="s">
        <v>446</v>
      </c>
      <c r="C3022" s="605">
        <v>41932</v>
      </c>
      <c r="D3022" s="604">
        <v>0</v>
      </c>
    </row>
    <row r="3023" spans="1:4" ht="15" x14ac:dyDescent="0.25">
      <c r="A3023" s="604" t="s">
        <v>65</v>
      </c>
      <c r="B3023" s="604" t="s">
        <v>321</v>
      </c>
      <c r="C3023" s="605">
        <v>41932</v>
      </c>
      <c r="D3023" s="604">
        <v>0</v>
      </c>
    </row>
    <row r="3024" spans="1:4" ht="15" x14ac:dyDescent="0.25">
      <c r="A3024" s="604" t="s">
        <v>66</v>
      </c>
      <c r="B3024" s="604" t="s">
        <v>323</v>
      </c>
      <c r="C3024" s="605">
        <v>41932</v>
      </c>
      <c r="D3024" s="604">
        <v>571.36680000000001</v>
      </c>
    </row>
    <row r="3025" spans="1:4" ht="15" x14ac:dyDescent="0.25">
      <c r="A3025" s="604" t="s">
        <v>67</v>
      </c>
      <c r="B3025" s="604" t="s">
        <v>324</v>
      </c>
      <c r="C3025" s="605">
        <v>41932</v>
      </c>
      <c r="D3025" s="604">
        <v>0</v>
      </c>
    </row>
    <row r="3026" spans="1:4" ht="15" x14ac:dyDescent="0.25">
      <c r="A3026" s="604" t="s">
        <v>68</v>
      </c>
      <c r="B3026" s="604" t="s">
        <v>325</v>
      </c>
      <c r="C3026" s="605">
        <v>41932</v>
      </c>
      <c r="D3026" s="604">
        <v>714.67560000000003</v>
      </c>
    </row>
    <row r="3027" spans="1:4" ht="15" x14ac:dyDescent="0.25">
      <c r="A3027" s="604" t="s">
        <v>69</v>
      </c>
      <c r="B3027" s="604" t="s">
        <v>326</v>
      </c>
      <c r="C3027" s="605">
        <v>41932</v>
      </c>
      <c r="D3027" s="604">
        <v>0</v>
      </c>
    </row>
    <row r="3028" spans="1:4" ht="15" x14ac:dyDescent="0.25">
      <c r="A3028" s="604" t="s">
        <v>70</v>
      </c>
      <c r="B3028" s="604" t="s">
        <v>327</v>
      </c>
      <c r="C3028" s="605">
        <v>41932</v>
      </c>
      <c r="D3028" s="604">
        <v>716.35599999999999</v>
      </c>
    </row>
    <row r="3029" spans="1:4" ht="15" x14ac:dyDescent="0.25">
      <c r="A3029" s="604" t="s">
        <v>43</v>
      </c>
      <c r="B3029" s="604" t="s">
        <v>328</v>
      </c>
      <c r="C3029" s="605">
        <v>41932</v>
      </c>
      <c r="D3029" s="604">
        <v>0</v>
      </c>
    </row>
    <row r="3030" spans="1:4" ht="15" x14ac:dyDescent="0.25">
      <c r="A3030" s="604" t="s">
        <v>44</v>
      </c>
      <c r="B3030" s="604" t="s">
        <v>330</v>
      </c>
      <c r="C3030" s="605">
        <v>41932</v>
      </c>
      <c r="D3030" s="604">
        <v>0</v>
      </c>
    </row>
    <row r="3031" spans="1:4" ht="15" x14ac:dyDescent="0.25">
      <c r="A3031" s="604" t="s">
        <v>45</v>
      </c>
      <c r="B3031" s="604" t="s">
        <v>331</v>
      </c>
      <c r="C3031" s="605">
        <v>41932</v>
      </c>
      <c r="D3031" s="604">
        <v>0</v>
      </c>
    </row>
    <row r="3032" spans="1:4" ht="15" x14ac:dyDescent="0.25">
      <c r="A3032" s="604" t="s">
        <v>46</v>
      </c>
      <c r="B3032" s="604" t="s">
        <v>332</v>
      </c>
      <c r="C3032" s="605">
        <v>41932</v>
      </c>
      <c r="D3032" s="604">
        <v>0</v>
      </c>
    </row>
    <row r="3033" spans="1:4" ht="15" x14ac:dyDescent="0.25">
      <c r="A3033" s="604" t="s">
        <v>173</v>
      </c>
      <c r="B3033" s="604" t="s">
        <v>333</v>
      </c>
      <c r="C3033" s="605">
        <v>41932</v>
      </c>
      <c r="D3033" s="604">
        <v>0.10199999999999999</v>
      </c>
    </row>
    <row r="3034" spans="1:4" ht="15" x14ac:dyDescent="0.25">
      <c r="A3034" s="604" t="s">
        <v>174</v>
      </c>
      <c r="B3034" s="604" t="s">
        <v>334</v>
      </c>
      <c r="C3034" s="605">
        <v>41932</v>
      </c>
      <c r="D3034" s="604">
        <v>0</v>
      </c>
    </row>
    <row r="3035" spans="1:4" ht="15" x14ac:dyDescent="0.25">
      <c r="A3035" s="604" t="s">
        <v>39</v>
      </c>
      <c r="B3035" s="604" t="s">
        <v>335</v>
      </c>
      <c r="C3035" s="605">
        <v>41932</v>
      </c>
      <c r="D3035" s="604">
        <v>0</v>
      </c>
    </row>
    <row r="3036" spans="1:4" ht="15" x14ac:dyDescent="0.25">
      <c r="A3036" s="604" t="s">
        <v>40</v>
      </c>
      <c r="B3036" s="604" t="s">
        <v>336</v>
      </c>
      <c r="C3036" s="605">
        <v>41932</v>
      </c>
      <c r="D3036" s="604">
        <v>0</v>
      </c>
    </row>
    <row r="3037" spans="1:4" ht="15" x14ac:dyDescent="0.25">
      <c r="A3037" s="604" t="s">
        <v>41</v>
      </c>
      <c r="B3037" s="604" t="s">
        <v>337</v>
      </c>
      <c r="C3037" s="605">
        <v>41932</v>
      </c>
      <c r="D3037" s="604">
        <v>3.7755000000000001</v>
      </c>
    </row>
    <row r="3038" spans="1:4" ht="15" x14ac:dyDescent="0.25">
      <c r="A3038" s="604" t="s">
        <v>42</v>
      </c>
      <c r="B3038" s="604" t="s">
        <v>338</v>
      </c>
      <c r="C3038" s="605">
        <v>41932</v>
      </c>
      <c r="D3038" s="604">
        <v>0</v>
      </c>
    </row>
    <row r="3039" spans="1:4" ht="15" x14ac:dyDescent="0.25">
      <c r="A3039" s="604" t="s">
        <v>57</v>
      </c>
      <c r="B3039" s="604" t="s">
        <v>321</v>
      </c>
      <c r="C3039" s="605">
        <v>41932</v>
      </c>
      <c r="D3039" s="604">
        <v>0</v>
      </c>
    </row>
    <row r="3040" spans="1:4" ht="15" x14ac:dyDescent="0.25">
      <c r="A3040" s="604" t="s">
        <v>58</v>
      </c>
      <c r="B3040" s="604" t="s">
        <v>323</v>
      </c>
      <c r="C3040" s="605">
        <v>41932</v>
      </c>
      <c r="D3040" s="604">
        <v>817.61400000000003</v>
      </c>
    </row>
    <row r="3041" spans="1:4" ht="15" x14ac:dyDescent="0.25">
      <c r="A3041" s="604" t="s">
        <v>59</v>
      </c>
      <c r="B3041" s="604" t="s">
        <v>324</v>
      </c>
      <c r="C3041" s="605">
        <v>41932</v>
      </c>
      <c r="D3041" s="604">
        <v>0</v>
      </c>
    </row>
    <row r="3042" spans="1:4" ht="15" x14ac:dyDescent="0.25">
      <c r="A3042" s="604" t="s">
        <v>60</v>
      </c>
      <c r="B3042" s="604" t="s">
        <v>325</v>
      </c>
      <c r="C3042" s="605">
        <v>41932</v>
      </c>
      <c r="D3042" s="604">
        <v>818.74800000000005</v>
      </c>
    </row>
    <row r="3043" spans="1:4" ht="15" x14ac:dyDescent="0.25">
      <c r="A3043" s="604" t="s">
        <v>61</v>
      </c>
      <c r="B3043" s="604" t="s">
        <v>326</v>
      </c>
      <c r="C3043" s="605">
        <v>41932</v>
      </c>
      <c r="D3043" s="604">
        <v>0</v>
      </c>
    </row>
    <row r="3044" spans="1:4" ht="15" x14ac:dyDescent="0.25">
      <c r="A3044" s="604" t="s">
        <v>62</v>
      </c>
      <c r="B3044" s="604" t="s">
        <v>327</v>
      </c>
      <c r="C3044" s="605">
        <v>41932</v>
      </c>
      <c r="D3044" s="604">
        <v>0</v>
      </c>
    </row>
    <row r="3045" spans="1:4" ht="15" x14ac:dyDescent="0.25">
      <c r="A3045" s="604" t="s">
        <v>63</v>
      </c>
      <c r="B3045" s="604" t="s">
        <v>340</v>
      </c>
      <c r="C3045" s="605">
        <v>41932</v>
      </c>
      <c r="D3045" s="604">
        <v>0</v>
      </c>
    </row>
    <row r="3046" spans="1:4" ht="15" x14ac:dyDescent="0.25">
      <c r="A3046" s="604" t="s">
        <v>64</v>
      </c>
      <c r="B3046" s="604" t="s">
        <v>341</v>
      </c>
      <c r="C3046" s="605">
        <v>41932</v>
      </c>
      <c r="D3046" s="604">
        <v>804.33</v>
      </c>
    </row>
    <row r="3047" spans="1:4" ht="15" x14ac:dyDescent="0.25">
      <c r="A3047" s="604" t="s">
        <v>47</v>
      </c>
      <c r="B3047" s="604" t="s">
        <v>342</v>
      </c>
      <c r="C3047" s="605">
        <v>41932</v>
      </c>
      <c r="D3047" s="604">
        <v>0</v>
      </c>
    </row>
    <row r="3048" spans="1:4" ht="15" x14ac:dyDescent="0.25">
      <c r="A3048" s="604" t="s">
        <v>48</v>
      </c>
      <c r="B3048" s="604" t="s">
        <v>343</v>
      </c>
      <c r="C3048" s="605">
        <v>41932</v>
      </c>
      <c r="D3048" s="604">
        <v>0</v>
      </c>
    </row>
    <row r="3049" spans="1:4" ht="15" x14ac:dyDescent="0.25">
      <c r="A3049" s="604" t="s">
        <v>49</v>
      </c>
      <c r="B3049" s="604" t="s">
        <v>344</v>
      </c>
      <c r="C3049" s="605">
        <v>41932</v>
      </c>
      <c r="D3049" s="604">
        <v>2.3490000000000002</v>
      </c>
    </row>
    <row r="3050" spans="1:4" ht="15" x14ac:dyDescent="0.25">
      <c r="A3050" s="604" t="s">
        <v>50</v>
      </c>
      <c r="B3050" s="604" t="s">
        <v>345</v>
      </c>
      <c r="C3050" s="605">
        <v>41932</v>
      </c>
      <c r="D3050" s="604">
        <v>0</v>
      </c>
    </row>
    <row r="3051" spans="1:4" ht="15" x14ac:dyDescent="0.25">
      <c r="A3051" s="604" t="s">
        <v>861</v>
      </c>
      <c r="B3051" s="604" t="s">
        <v>999</v>
      </c>
      <c r="C3051" s="605">
        <v>41932</v>
      </c>
      <c r="D3051" s="604">
        <v>1.49</v>
      </c>
    </row>
    <row r="3052" spans="1:4" ht="15" x14ac:dyDescent="0.25">
      <c r="A3052" s="604" t="s">
        <v>862</v>
      </c>
      <c r="B3052" s="604" t="s">
        <v>1000</v>
      </c>
      <c r="C3052" s="605">
        <v>41932</v>
      </c>
      <c r="D3052" s="604">
        <v>255.48500000000001</v>
      </c>
    </row>
    <row r="3053" spans="1:4" ht="15" x14ac:dyDescent="0.25">
      <c r="A3053" s="604" t="s">
        <v>982</v>
      </c>
      <c r="B3053" s="604" t="s">
        <v>1001</v>
      </c>
      <c r="C3053" s="605">
        <v>41932</v>
      </c>
      <c r="D3053" s="604">
        <v>1.1279999999999999</v>
      </c>
    </row>
    <row r="3054" spans="1:4" ht="15" x14ac:dyDescent="0.25">
      <c r="A3054" s="604" t="s">
        <v>983</v>
      </c>
      <c r="B3054" s="604" t="s">
        <v>1002</v>
      </c>
      <c r="C3054" s="605">
        <v>41932</v>
      </c>
      <c r="D3054" s="604">
        <v>224.489</v>
      </c>
    </row>
    <row r="3055" spans="1:4" ht="15" x14ac:dyDescent="0.25">
      <c r="A3055" s="604" t="s">
        <v>1039</v>
      </c>
      <c r="B3055" s="604" t="s">
        <v>1001</v>
      </c>
      <c r="C3055" s="605">
        <v>41932</v>
      </c>
      <c r="D3055" s="604">
        <v>0</v>
      </c>
    </row>
    <row r="3056" spans="1:4" ht="15" x14ac:dyDescent="0.25">
      <c r="A3056" s="604" t="s">
        <v>1040</v>
      </c>
      <c r="B3056" s="604" t="s">
        <v>1002</v>
      </c>
      <c r="C3056" s="605">
        <v>41932</v>
      </c>
      <c r="D3056" s="604">
        <v>274.68</v>
      </c>
    </row>
    <row r="3057" spans="1:4" ht="15" x14ac:dyDescent="0.25">
      <c r="A3057" s="604" t="s">
        <v>989</v>
      </c>
      <c r="B3057" s="604" t="s">
        <v>1001</v>
      </c>
      <c r="C3057" s="605">
        <v>41932</v>
      </c>
      <c r="D3057" s="604">
        <v>2.4</v>
      </c>
    </row>
    <row r="3058" spans="1:4" ht="15" x14ac:dyDescent="0.25">
      <c r="A3058" s="604" t="s">
        <v>990</v>
      </c>
      <c r="B3058" s="604" t="s">
        <v>1002</v>
      </c>
      <c r="C3058" s="605">
        <v>41932</v>
      </c>
      <c r="D3058" s="604">
        <v>216.9</v>
      </c>
    </row>
    <row r="3059" spans="1:4" ht="15" x14ac:dyDescent="0.25">
      <c r="A3059" s="604" t="s">
        <v>71</v>
      </c>
      <c r="B3059" s="604" t="s">
        <v>346</v>
      </c>
      <c r="C3059" s="605">
        <v>41932</v>
      </c>
      <c r="D3059" s="604">
        <v>0</v>
      </c>
    </row>
    <row r="3060" spans="1:4" ht="15" x14ac:dyDescent="0.25">
      <c r="A3060" s="604" t="s">
        <v>72</v>
      </c>
      <c r="B3060" s="604" t="s">
        <v>349</v>
      </c>
      <c r="C3060" s="605">
        <v>41932</v>
      </c>
      <c r="D3060" s="604">
        <v>0</v>
      </c>
    </row>
    <row r="3061" spans="1:4" ht="15" x14ac:dyDescent="0.25">
      <c r="A3061" s="604" t="s">
        <v>750</v>
      </c>
      <c r="B3061" s="604" t="s">
        <v>751</v>
      </c>
      <c r="C3061" s="605">
        <v>41932</v>
      </c>
      <c r="D3061" s="604">
        <v>0.748</v>
      </c>
    </row>
    <row r="3062" spans="1:4" ht="15" x14ac:dyDescent="0.25">
      <c r="A3062" s="604" t="s">
        <v>753</v>
      </c>
      <c r="B3062" s="604" t="s">
        <v>754</v>
      </c>
      <c r="C3062" s="605">
        <v>41932</v>
      </c>
      <c r="D3062" s="604">
        <v>0</v>
      </c>
    </row>
    <row r="3063" spans="1:4" ht="15" x14ac:dyDescent="0.25">
      <c r="A3063" s="604" t="s">
        <v>755</v>
      </c>
      <c r="B3063" s="604" t="s">
        <v>756</v>
      </c>
      <c r="C3063" s="605">
        <v>41932</v>
      </c>
      <c r="D3063" s="604">
        <v>7.6999999999999999E-2</v>
      </c>
    </row>
    <row r="3064" spans="1:4" ht="15" x14ac:dyDescent="0.25">
      <c r="A3064" s="604" t="s">
        <v>757</v>
      </c>
      <c r="B3064" s="604" t="s">
        <v>758</v>
      </c>
      <c r="C3064" s="605">
        <v>41932</v>
      </c>
      <c r="D3064" s="604">
        <v>0</v>
      </c>
    </row>
    <row r="3065" spans="1:4" ht="15" x14ac:dyDescent="0.25">
      <c r="A3065" s="604" t="s">
        <v>759</v>
      </c>
      <c r="B3065" s="604" t="s">
        <v>760</v>
      </c>
      <c r="C3065" s="605">
        <v>41932</v>
      </c>
      <c r="D3065" s="604">
        <v>0.377</v>
      </c>
    </row>
    <row r="3066" spans="1:4" ht="15" x14ac:dyDescent="0.25">
      <c r="A3066" s="604" t="s">
        <v>762</v>
      </c>
      <c r="B3066" s="604" t="s">
        <v>763</v>
      </c>
      <c r="C3066" s="605">
        <v>41932</v>
      </c>
      <c r="D3066" s="604">
        <v>0</v>
      </c>
    </row>
    <row r="3067" spans="1:4" ht="15" x14ac:dyDescent="0.25">
      <c r="A3067" s="604" t="s">
        <v>764</v>
      </c>
      <c r="B3067" s="604" t="s">
        <v>765</v>
      </c>
      <c r="C3067" s="605">
        <v>41932</v>
      </c>
      <c r="D3067" s="604">
        <v>0.124</v>
      </c>
    </row>
    <row r="3068" spans="1:4" ht="15" x14ac:dyDescent="0.25">
      <c r="A3068" s="604" t="s">
        <v>766</v>
      </c>
      <c r="B3068" s="604" t="s">
        <v>767</v>
      </c>
      <c r="C3068" s="605">
        <v>41932</v>
      </c>
      <c r="D3068" s="604">
        <v>0</v>
      </c>
    </row>
    <row r="3069" spans="1:4" ht="15" x14ac:dyDescent="0.25">
      <c r="A3069" s="604" t="s">
        <v>877</v>
      </c>
      <c r="B3069" s="604" t="s">
        <v>1003</v>
      </c>
      <c r="C3069" s="605">
        <v>41932</v>
      </c>
      <c r="D3069" s="604">
        <v>0</v>
      </c>
    </row>
    <row r="3070" spans="1:4" ht="15" x14ac:dyDescent="0.25">
      <c r="A3070" s="604" t="s">
        <v>878</v>
      </c>
      <c r="B3070" s="604" t="s">
        <v>1004</v>
      </c>
      <c r="C3070" s="605">
        <v>41932</v>
      </c>
      <c r="D3070" s="604">
        <v>1191.2002</v>
      </c>
    </row>
    <row r="3071" spans="1:4" ht="15" x14ac:dyDescent="0.25">
      <c r="A3071" s="604" t="s">
        <v>962</v>
      </c>
      <c r="B3071" s="604" t="s">
        <v>1005</v>
      </c>
      <c r="C3071" s="605">
        <v>41932</v>
      </c>
      <c r="D3071" s="604">
        <v>1.2889999999999999</v>
      </c>
    </row>
    <row r="3072" spans="1:4" ht="15" x14ac:dyDescent="0.25">
      <c r="A3072" s="604" t="s">
        <v>963</v>
      </c>
      <c r="B3072" s="604" t="s">
        <v>1006</v>
      </c>
      <c r="C3072" s="605">
        <v>41932</v>
      </c>
      <c r="D3072" s="604">
        <v>144.614</v>
      </c>
    </row>
    <row r="3073" spans="1:4" ht="15" x14ac:dyDescent="0.25">
      <c r="A3073" s="604" t="s">
        <v>82</v>
      </c>
      <c r="B3073" s="604" t="s">
        <v>350</v>
      </c>
      <c r="C3073" s="605">
        <v>41932</v>
      </c>
      <c r="D3073" s="604">
        <v>0</v>
      </c>
    </row>
    <row r="3074" spans="1:4" ht="15" x14ac:dyDescent="0.25">
      <c r="A3074" s="604" t="s">
        <v>81</v>
      </c>
      <c r="B3074" s="604" t="s">
        <v>352</v>
      </c>
      <c r="C3074" s="605">
        <v>41932</v>
      </c>
      <c r="D3074" s="604">
        <v>0</v>
      </c>
    </row>
    <row r="3075" spans="1:4" ht="15" x14ac:dyDescent="0.25">
      <c r="A3075" s="604" t="s">
        <v>1007</v>
      </c>
      <c r="B3075" s="604" t="s">
        <v>1001</v>
      </c>
      <c r="C3075" s="605">
        <v>41932</v>
      </c>
      <c r="D3075" s="604">
        <v>0.10299999999999999</v>
      </c>
    </row>
    <row r="3076" spans="1:4" ht="15" x14ac:dyDescent="0.25">
      <c r="A3076" s="604" t="s">
        <v>1008</v>
      </c>
      <c r="B3076" s="604" t="s">
        <v>1002</v>
      </c>
      <c r="C3076" s="605">
        <v>41932</v>
      </c>
      <c r="D3076" s="604">
        <v>242.83600000000001</v>
      </c>
    </row>
    <row r="3077" spans="1:4" ht="15" x14ac:dyDescent="0.25">
      <c r="A3077" s="604" t="s">
        <v>100</v>
      </c>
      <c r="B3077" s="604" t="s">
        <v>321</v>
      </c>
      <c r="C3077" s="605">
        <v>41932</v>
      </c>
      <c r="D3077" s="604">
        <v>0</v>
      </c>
    </row>
    <row r="3078" spans="1:4" ht="15" x14ac:dyDescent="0.25">
      <c r="A3078" s="604" t="s">
        <v>101</v>
      </c>
      <c r="B3078" s="604" t="s">
        <v>354</v>
      </c>
      <c r="C3078" s="605">
        <v>41932</v>
      </c>
      <c r="D3078" s="604">
        <v>0</v>
      </c>
    </row>
    <row r="3079" spans="1:4" ht="15" x14ac:dyDescent="0.25">
      <c r="A3079" s="604" t="s">
        <v>102</v>
      </c>
      <c r="B3079" s="604" t="s">
        <v>324</v>
      </c>
      <c r="C3079" s="605">
        <v>41932</v>
      </c>
      <c r="D3079" s="604">
        <v>1.2200000000000001E-2</v>
      </c>
    </row>
    <row r="3080" spans="1:4" ht="15" x14ac:dyDescent="0.25">
      <c r="A3080" s="604" t="s">
        <v>103</v>
      </c>
      <c r="B3080" s="604" t="s">
        <v>325</v>
      </c>
      <c r="C3080" s="605">
        <v>41932</v>
      </c>
      <c r="D3080" s="604">
        <v>0</v>
      </c>
    </row>
    <row r="3081" spans="1:4" ht="15" x14ac:dyDescent="0.25">
      <c r="A3081" s="604" t="s">
        <v>104</v>
      </c>
      <c r="B3081" s="604" t="s">
        <v>326</v>
      </c>
      <c r="C3081" s="605">
        <v>41932</v>
      </c>
      <c r="D3081" s="604">
        <v>0</v>
      </c>
    </row>
    <row r="3082" spans="1:4" ht="15" x14ac:dyDescent="0.25">
      <c r="A3082" s="604" t="s">
        <v>105</v>
      </c>
      <c r="B3082" s="604" t="s">
        <v>327</v>
      </c>
      <c r="C3082" s="605">
        <v>41932</v>
      </c>
      <c r="D3082" s="604">
        <v>0</v>
      </c>
    </row>
    <row r="3083" spans="1:4" ht="15" x14ac:dyDescent="0.25">
      <c r="A3083" s="604" t="s">
        <v>106</v>
      </c>
      <c r="B3083" s="604" t="s">
        <v>340</v>
      </c>
      <c r="C3083" s="605">
        <v>41932</v>
      </c>
      <c r="D3083" s="604">
        <v>1.4219999999999999</v>
      </c>
    </row>
    <row r="3084" spans="1:4" ht="15" x14ac:dyDescent="0.25">
      <c r="A3084" s="604" t="s">
        <v>107</v>
      </c>
      <c r="B3084" s="604" t="s">
        <v>341</v>
      </c>
      <c r="C3084" s="605">
        <v>41932</v>
      </c>
      <c r="D3084" s="604">
        <v>0</v>
      </c>
    </row>
    <row r="3085" spans="1:4" ht="15" x14ac:dyDescent="0.25">
      <c r="A3085" s="604" t="s">
        <v>115</v>
      </c>
      <c r="B3085" s="604" t="s">
        <v>355</v>
      </c>
      <c r="C3085" s="605">
        <v>41932</v>
      </c>
      <c r="D3085" s="604">
        <v>2.3313999999999999</v>
      </c>
    </row>
    <row r="3086" spans="1:4" ht="15" x14ac:dyDescent="0.25">
      <c r="A3086" s="604" t="s">
        <v>116</v>
      </c>
      <c r="B3086" s="604" t="s">
        <v>356</v>
      </c>
      <c r="C3086" s="605">
        <v>41932</v>
      </c>
      <c r="D3086" s="604">
        <v>0</v>
      </c>
    </row>
    <row r="3087" spans="1:4" ht="15" x14ac:dyDescent="0.25">
      <c r="A3087" s="604" t="s">
        <v>117</v>
      </c>
      <c r="B3087" s="604" t="s">
        <v>357</v>
      </c>
      <c r="C3087" s="605">
        <v>41932</v>
      </c>
      <c r="D3087" s="604">
        <v>0</v>
      </c>
    </row>
    <row r="3088" spans="1:4" ht="15" x14ac:dyDescent="0.25">
      <c r="A3088" s="604" t="s">
        <v>118</v>
      </c>
      <c r="B3088" s="604" t="s">
        <v>358</v>
      </c>
      <c r="C3088" s="605">
        <v>41932</v>
      </c>
      <c r="D3088" s="604">
        <v>0</v>
      </c>
    </row>
    <row r="3089" spans="1:4" ht="15" x14ac:dyDescent="0.25">
      <c r="A3089" s="604" t="s">
        <v>735</v>
      </c>
      <c r="B3089" s="604" t="s">
        <v>736</v>
      </c>
      <c r="C3089" s="605">
        <v>41932</v>
      </c>
      <c r="D3089" s="604">
        <v>1.835</v>
      </c>
    </row>
    <row r="3090" spans="1:4" ht="15" x14ac:dyDescent="0.25">
      <c r="A3090" s="604" t="s">
        <v>737</v>
      </c>
      <c r="B3090" s="604" t="s">
        <v>738</v>
      </c>
      <c r="C3090" s="605">
        <v>41932</v>
      </c>
      <c r="D3090" s="604">
        <v>0</v>
      </c>
    </row>
    <row r="3091" spans="1:4" ht="15" x14ac:dyDescent="0.25">
      <c r="A3091" s="604" t="s">
        <v>863</v>
      </c>
      <c r="B3091" s="604" t="s">
        <v>1009</v>
      </c>
      <c r="C3091" s="605">
        <v>41932</v>
      </c>
      <c r="D3091" s="604">
        <v>0</v>
      </c>
    </row>
    <row r="3092" spans="1:4" ht="15" x14ac:dyDescent="0.25">
      <c r="A3092" s="604" t="s">
        <v>864</v>
      </c>
      <c r="B3092" s="604" t="s">
        <v>1010</v>
      </c>
      <c r="C3092" s="605">
        <v>41932</v>
      </c>
      <c r="D3092" s="604">
        <v>0</v>
      </c>
    </row>
    <row r="3093" spans="1:4" ht="15" x14ac:dyDescent="0.25">
      <c r="A3093" s="604" t="s">
        <v>865</v>
      </c>
      <c r="B3093" s="604" t="s">
        <v>1011</v>
      </c>
      <c r="C3093" s="605">
        <v>41932</v>
      </c>
      <c r="D3093" s="604">
        <v>0</v>
      </c>
    </row>
    <row r="3094" spans="1:4" ht="15" x14ac:dyDescent="0.25">
      <c r="A3094" s="604" t="s">
        <v>866</v>
      </c>
      <c r="B3094" s="604" t="s">
        <v>1012</v>
      </c>
      <c r="C3094" s="605">
        <v>41932</v>
      </c>
      <c r="D3094" s="604">
        <v>0</v>
      </c>
    </row>
    <row r="3095" spans="1:4" ht="15" x14ac:dyDescent="0.25">
      <c r="A3095" s="604" t="s">
        <v>99</v>
      </c>
      <c r="B3095" s="604" t="s">
        <v>359</v>
      </c>
      <c r="C3095" s="605">
        <v>41932</v>
      </c>
      <c r="D3095" s="604">
        <v>2.129</v>
      </c>
    </row>
    <row r="3096" spans="1:4" ht="15" x14ac:dyDescent="0.25">
      <c r="A3096" s="604" t="s">
        <v>958</v>
      </c>
      <c r="B3096" s="604" t="s">
        <v>1001</v>
      </c>
      <c r="C3096" s="605">
        <v>41932</v>
      </c>
      <c r="D3096" s="604">
        <v>0.02</v>
      </c>
    </row>
    <row r="3097" spans="1:4" ht="15" x14ac:dyDescent="0.25">
      <c r="A3097" s="604" t="s">
        <v>959</v>
      </c>
      <c r="B3097" s="604" t="s">
        <v>1002</v>
      </c>
      <c r="C3097" s="605">
        <v>41932</v>
      </c>
      <c r="D3097" s="604">
        <v>224.46</v>
      </c>
    </row>
    <row r="3098" spans="1:4" ht="15" x14ac:dyDescent="0.25">
      <c r="A3098" s="604" t="s">
        <v>144</v>
      </c>
      <c r="B3098" s="604" t="s">
        <v>361</v>
      </c>
      <c r="C3098" s="605">
        <v>41932</v>
      </c>
      <c r="D3098" s="604">
        <v>0.26469999999999999</v>
      </c>
    </row>
    <row r="3099" spans="1:4" ht="15" x14ac:dyDescent="0.25">
      <c r="A3099" s="604" t="s">
        <v>145</v>
      </c>
      <c r="B3099" s="604" t="s">
        <v>363</v>
      </c>
      <c r="C3099" s="605">
        <v>41932</v>
      </c>
      <c r="D3099" s="604">
        <v>2.484</v>
      </c>
    </row>
    <row r="3100" spans="1:4" ht="15" x14ac:dyDescent="0.25">
      <c r="A3100" s="604" t="s">
        <v>161</v>
      </c>
      <c r="B3100" s="604" t="s">
        <v>364</v>
      </c>
      <c r="C3100" s="605">
        <v>41932</v>
      </c>
      <c r="D3100" s="604">
        <v>2.8000000000000001E-2</v>
      </c>
    </row>
    <row r="3101" spans="1:4" ht="15" x14ac:dyDescent="0.25">
      <c r="A3101" s="604" t="s">
        <v>162</v>
      </c>
      <c r="B3101" s="604" t="s">
        <v>365</v>
      </c>
      <c r="C3101" s="605">
        <v>41932</v>
      </c>
      <c r="D3101" s="604">
        <v>6.6779999999999999</v>
      </c>
    </row>
    <row r="3102" spans="1:4" ht="15" x14ac:dyDescent="0.25">
      <c r="A3102" s="604" t="s">
        <v>293</v>
      </c>
      <c r="B3102" s="604" t="s">
        <v>366</v>
      </c>
      <c r="C3102" s="605">
        <v>41932</v>
      </c>
      <c r="D3102" s="604">
        <v>0</v>
      </c>
    </row>
    <row r="3103" spans="1:4" ht="15" x14ac:dyDescent="0.25">
      <c r="A3103" s="604" t="s">
        <v>294</v>
      </c>
      <c r="B3103" s="604" t="s">
        <v>368</v>
      </c>
      <c r="C3103" s="605">
        <v>41932</v>
      </c>
      <c r="D3103" s="604">
        <v>65.948999999999998</v>
      </c>
    </row>
    <row r="3104" spans="1:4" ht="15" x14ac:dyDescent="0.25">
      <c r="A3104" s="604" t="s">
        <v>167</v>
      </c>
      <c r="B3104" s="604" t="s">
        <v>369</v>
      </c>
      <c r="C3104" s="605">
        <v>41932</v>
      </c>
      <c r="D3104" s="604">
        <v>5.7725999999999997</v>
      </c>
    </row>
    <row r="3105" spans="1:4" ht="15" x14ac:dyDescent="0.25">
      <c r="A3105" s="604" t="s">
        <v>168</v>
      </c>
      <c r="B3105" s="604" t="s">
        <v>371</v>
      </c>
      <c r="C3105" s="605">
        <v>41932</v>
      </c>
      <c r="D3105" s="604">
        <v>0</v>
      </c>
    </row>
    <row r="3106" spans="1:4" ht="15" x14ac:dyDescent="0.25">
      <c r="A3106" s="604" t="s">
        <v>869</v>
      </c>
      <c r="B3106" s="604" t="s">
        <v>997</v>
      </c>
      <c r="C3106" s="605">
        <v>41932</v>
      </c>
      <c r="D3106" s="604">
        <v>8.0719999999999992</v>
      </c>
    </row>
    <row r="3107" spans="1:4" ht="15" x14ac:dyDescent="0.25">
      <c r="A3107" s="604" t="s">
        <v>870</v>
      </c>
      <c r="B3107" s="604" t="s">
        <v>998</v>
      </c>
      <c r="C3107" s="605">
        <v>41932</v>
      </c>
      <c r="D3107" s="604">
        <v>1.2270000000000001</v>
      </c>
    </row>
    <row r="3108" spans="1:4" ht="15" x14ac:dyDescent="0.25">
      <c r="A3108" s="604" t="s">
        <v>146</v>
      </c>
      <c r="B3108" s="604" t="s">
        <v>372</v>
      </c>
      <c r="C3108" s="605">
        <v>41932</v>
      </c>
      <c r="D3108" s="604">
        <v>0.70899999999999996</v>
      </c>
    </row>
    <row r="3109" spans="1:4" ht="15" x14ac:dyDescent="0.25">
      <c r="A3109" s="604" t="s">
        <v>147</v>
      </c>
      <c r="B3109" s="604" t="s">
        <v>374</v>
      </c>
      <c r="C3109" s="605">
        <v>41932</v>
      </c>
      <c r="D3109" s="604">
        <v>0</v>
      </c>
    </row>
    <row r="3110" spans="1:4" ht="15" x14ac:dyDescent="0.25">
      <c r="A3110" s="604" t="s">
        <v>127</v>
      </c>
      <c r="B3110" s="604" t="s">
        <v>375</v>
      </c>
      <c r="C3110" s="605">
        <v>41932</v>
      </c>
      <c r="D3110" s="604">
        <v>7.2999999999999995E-2</v>
      </c>
    </row>
    <row r="3111" spans="1:4" ht="15" x14ac:dyDescent="0.25">
      <c r="A3111" s="604" t="s">
        <v>126</v>
      </c>
      <c r="B3111" s="604" t="s">
        <v>377</v>
      </c>
      <c r="C3111" s="605">
        <v>41932</v>
      </c>
      <c r="D3111" s="604">
        <v>44.344799999999999</v>
      </c>
    </row>
    <row r="3112" spans="1:4" ht="15" x14ac:dyDescent="0.25">
      <c r="A3112" s="604" t="s">
        <v>206</v>
      </c>
      <c r="B3112" s="604" t="s">
        <v>378</v>
      </c>
      <c r="C3112" s="605">
        <v>41932</v>
      </c>
      <c r="D3112" s="604">
        <v>0.1106</v>
      </c>
    </row>
    <row r="3113" spans="1:4" ht="15" x14ac:dyDescent="0.25">
      <c r="A3113" s="604" t="s">
        <v>207</v>
      </c>
      <c r="B3113" s="604" t="s">
        <v>379</v>
      </c>
      <c r="C3113" s="605">
        <v>41932</v>
      </c>
      <c r="D3113" s="604">
        <v>37.416600000000003</v>
      </c>
    </row>
    <row r="3114" spans="1:4" ht="15" x14ac:dyDescent="0.25">
      <c r="A3114" s="604" t="s">
        <v>768</v>
      </c>
      <c r="B3114" s="604" t="s">
        <v>769</v>
      </c>
      <c r="C3114" s="605">
        <v>41932</v>
      </c>
      <c r="D3114" s="604">
        <v>5.53</v>
      </c>
    </row>
    <row r="3115" spans="1:4" ht="15" x14ac:dyDescent="0.25">
      <c r="A3115" s="604" t="s">
        <v>771</v>
      </c>
      <c r="B3115" s="604" t="s">
        <v>772</v>
      </c>
      <c r="C3115" s="605">
        <v>41932</v>
      </c>
      <c r="D3115" s="604">
        <v>10.294</v>
      </c>
    </row>
    <row r="3116" spans="1:4" ht="15" x14ac:dyDescent="0.25">
      <c r="A3116" s="604" t="s">
        <v>163</v>
      </c>
      <c r="B3116" s="604" t="s">
        <v>380</v>
      </c>
      <c r="C3116" s="605">
        <v>41932</v>
      </c>
      <c r="D3116" s="604">
        <v>0</v>
      </c>
    </row>
    <row r="3117" spans="1:4" ht="15" x14ac:dyDescent="0.25">
      <c r="A3117" s="604" t="s">
        <v>164</v>
      </c>
      <c r="B3117" s="604" t="s">
        <v>382</v>
      </c>
      <c r="C3117" s="605">
        <v>41932</v>
      </c>
      <c r="D3117" s="604">
        <v>176.09</v>
      </c>
    </row>
    <row r="3118" spans="1:4" ht="15" x14ac:dyDescent="0.25">
      <c r="A3118" s="604" t="s">
        <v>295</v>
      </c>
      <c r="B3118" s="604" t="s">
        <v>383</v>
      </c>
      <c r="C3118" s="605">
        <v>41932</v>
      </c>
      <c r="D3118" s="604">
        <v>0</v>
      </c>
    </row>
    <row r="3119" spans="1:4" ht="15" x14ac:dyDescent="0.25">
      <c r="A3119" s="604" t="s">
        <v>296</v>
      </c>
      <c r="B3119" s="604" t="s">
        <v>385</v>
      </c>
      <c r="C3119" s="605">
        <v>41932</v>
      </c>
      <c r="D3119" s="604">
        <v>236.023</v>
      </c>
    </row>
    <row r="3120" spans="1:4" ht="15" x14ac:dyDescent="0.25">
      <c r="A3120" s="604" t="s">
        <v>413</v>
      </c>
      <c r="B3120" s="604" t="s">
        <v>414</v>
      </c>
      <c r="C3120" s="605">
        <v>41932</v>
      </c>
      <c r="D3120" s="604">
        <v>4.0000000000000001E-3</v>
      </c>
    </row>
    <row r="3121" spans="1:4" ht="15" x14ac:dyDescent="0.25">
      <c r="A3121" s="604" t="s">
        <v>416</v>
      </c>
      <c r="B3121" s="604" t="s">
        <v>417</v>
      </c>
      <c r="C3121" s="605">
        <v>41932</v>
      </c>
      <c r="D3121" s="604">
        <v>85.241</v>
      </c>
    </row>
    <row r="3122" spans="1:4" ht="15" x14ac:dyDescent="0.25">
      <c r="A3122" s="604" t="s">
        <v>222</v>
      </c>
      <c r="B3122" s="604" t="s">
        <v>386</v>
      </c>
      <c r="C3122" s="605">
        <v>41932</v>
      </c>
      <c r="D3122" s="604">
        <v>0.34200000000000003</v>
      </c>
    </row>
    <row r="3123" spans="1:4" ht="15" x14ac:dyDescent="0.25">
      <c r="A3123" s="604" t="s">
        <v>223</v>
      </c>
      <c r="B3123" s="604" t="s">
        <v>388</v>
      </c>
      <c r="C3123" s="605">
        <v>41932</v>
      </c>
      <c r="D3123" s="604">
        <v>0</v>
      </c>
    </row>
    <row r="3124" spans="1:4" ht="15" x14ac:dyDescent="0.25">
      <c r="A3124" s="604" t="s">
        <v>1013</v>
      </c>
      <c r="B3124" s="604" t="s">
        <v>997</v>
      </c>
      <c r="C3124" s="605">
        <v>41932</v>
      </c>
      <c r="D3124" s="604">
        <v>0.58199999999999996</v>
      </c>
    </row>
    <row r="3125" spans="1:4" ht="15" x14ac:dyDescent="0.25">
      <c r="A3125" s="604" t="s">
        <v>1014</v>
      </c>
      <c r="B3125" s="604" t="s">
        <v>998</v>
      </c>
      <c r="C3125" s="605">
        <v>41932</v>
      </c>
      <c r="D3125" s="604">
        <v>88.475999999999999</v>
      </c>
    </row>
    <row r="3126" spans="1:4" ht="15" x14ac:dyDescent="0.25">
      <c r="A3126" s="604" t="s">
        <v>1015</v>
      </c>
      <c r="B3126" s="604" t="s">
        <v>997</v>
      </c>
      <c r="C3126" s="605">
        <v>41932</v>
      </c>
      <c r="D3126" s="604">
        <v>0.63700000000000001</v>
      </c>
    </row>
    <row r="3127" spans="1:4" ht="15" x14ac:dyDescent="0.25">
      <c r="A3127" s="604" t="s">
        <v>1016</v>
      </c>
      <c r="B3127" s="604" t="s">
        <v>998</v>
      </c>
      <c r="C3127" s="605">
        <v>41932</v>
      </c>
      <c r="D3127" s="604">
        <v>41.423999999999999</v>
      </c>
    </row>
    <row r="3128" spans="1:4" ht="15" x14ac:dyDescent="0.25">
      <c r="A3128" s="604" t="s">
        <v>176</v>
      </c>
      <c r="B3128" s="604" t="s">
        <v>389</v>
      </c>
      <c r="C3128" s="605">
        <v>41932</v>
      </c>
      <c r="D3128" s="604">
        <v>0.36599999999999999</v>
      </c>
    </row>
    <row r="3129" spans="1:4" ht="15" x14ac:dyDescent="0.25">
      <c r="A3129" s="604" t="s">
        <v>177</v>
      </c>
      <c r="B3129" s="604" t="s">
        <v>391</v>
      </c>
      <c r="C3129" s="605">
        <v>41932</v>
      </c>
      <c r="D3129" s="604">
        <v>36.020000000000003</v>
      </c>
    </row>
    <row r="3130" spans="1:4" ht="15" x14ac:dyDescent="0.25">
      <c r="A3130" s="604" t="s">
        <v>710</v>
      </c>
      <c r="B3130" s="604" t="s">
        <v>711</v>
      </c>
      <c r="C3130" s="605">
        <v>41932</v>
      </c>
      <c r="D3130" s="604">
        <v>0</v>
      </c>
    </row>
    <row r="3131" spans="1:4" ht="15" x14ac:dyDescent="0.25">
      <c r="A3131" s="604" t="s">
        <v>713</v>
      </c>
      <c r="B3131" s="604" t="s">
        <v>714</v>
      </c>
      <c r="C3131" s="605">
        <v>41932</v>
      </c>
      <c r="D3131" s="604">
        <v>105.372</v>
      </c>
    </row>
    <row r="3132" spans="1:4" ht="15" x14ac:dyDescent="0.25">
      <c r="A3132" s="604" t="s">
        <v>152</v>
      </c>
      <c r="B3132" s="604" t="s">
        <v>374</v>
      </c>
      <c r="C3132" s="605">
        <v>41932</v>
      </c>
      <c r="D3132" s="604">
        <v>0</v>
      </c>
    </row>
    <row r="3133" spans="1:4" ht="15" x14ac:dyDescent="0.25">
      <c r="A3133" s="604" t="s">
        <v>991</v>
      </c>
      <c r="B3133" s="604" t="s">
        <v>997</v>
      </c>
      <c r="C3133" s="605">
        <v>41932</v>
      </c>
      <c r="D3133" s="604">
        <v>6.9000000000000006E-2</v>
      </c>
    </row>
    <row r="3134" spans="1:4" ht="15" x14ac:dyDescent="0.25">
      <c r="A3134" s="604" t="s">
        <v>992</v>
      </c>
      <c r="B3134" s="604" t="s">
        <v>998</v>
      </c>
      <c r="C3134" s="605">
        <v>41932</v>
      </c>
      <c r="D3134" s="604">
        <v>38.890999999999998</v>
      </c>
    </row>
    <row r="3135" spans="1:4" ht="15" x14ac:dyDescent="0.25">
      <c r="A3135" s="604" t="s">
        <v>149</v>
      </c>
      <c r="B3135" s="604" t="s">
        <v>393</v>
      </c>
      <c r="C3135" s="605">
        <v>41932</v>
      </c>
      <c r="D3135" s="604">
        <v>5.0209999999999999</v>
      </c>
    </row>
    <row r="3136" spans="1:4" ht="15" x14ac:dyDescent="0.25">
      <c r="A3136" s="604" t="s">
        <v>150</v>
      </c>
      <c r="B3136" s="604" t="s">
        <v>395</v>
      </c>
      <c r="C3136" s="605">
        <v>41932</v>
      </c>
      <c r="D3136" s="604">
        <v>0</v>
      </c>
    </row>
    <row r="3137" spans="1:4" ht="15" x14ac:dyDescent="0.25">
      <c r="A3137" s="604" t="s">
        <v>974</v>
      </c>
      <c r="B3137" s="604" t="s">
        <v>1001</v>
      </c>
      <c r="C3137" s="605">
        <v>41932</v>
      </c>
      <c r="D3137" s="604">
        <v>0</v>
      </c>
    </row>
    <row r="3138" spans="1:4" ht="15" x14ac:dyDescent="0.25">
      <c r="A3138" s="604" t="s">
        <v>975</v>
      </c>
      <c r="B3138" s="604" t="s">
        <v>1002</v>
      </c>
      <c r="C3138" s="605">
        <v>41932</v>
      </c>
      <c r="D3138" s="604">
        <v>5.76</v>
      </c>
    </row>
    <row r="3139" spans="1:4" ht="15" x14ac:dyDescent="0.25">
      <c r="A3139" s="604" t="s">
        <v>151</v>
      </c>
      <c r="B3139" s="604" t="s">
        <v>374</v>
      </c>
      <c r="C3139" s="605">
        <v>41932</v>
      </c>
      <c r="D3139" s="604">
        <v>2.9340000000000002</v>
      </c>
    </row>
    <row r="3140" spans="1:4" ht="15" x14ac:dyDescent="0.25">
      <c r="A3140" s="604" t="s">
        <v>96</v>
      </c>
      <c r="B3140" s="604" t="s">
        <v>314</v>
      </c>
      <c r="C3140" s="605">
        <v>41932</v>
      </c>
      <c r="D3140" s="604">
        <v>0</v>
      </c>
    </row>
    <row r="3141" spans="1:4" ht="15" x14ac:dyDescent="0.25">
      <c r="A3141" s="604" t="s">
        <v>95</v>
      </c>
      <c r="B3141" s="604" t="s">
        <v>316</v>
      </c>
      <c r="C3141" s="605">
        <v>41932</v>
      </c>
      <c r="D3141" s="604">
        <v>5.64</v>
      </c>
    </row>
    <row r="3142" spans="1:4" ht="15" x14ac:dyDescent="0.25">
      <c r="A3142" s="604" t="s">
        <v>97</v>
      </c>
      <c r="B3142" s="604" t="s">
        <v>398</v>
      </c>
      <c r="C3142" s="605">
        <v>41932</v>
      </c>
      <c r="D3142" s="604">
        <v>0</v>
      </c>
    </row>
    <row r="3143" spans="1:4" ht="15" x14ac:dyDescent="0.25">
      <c r="A3143" s="604" t="s">
        <v>98</v>
      </c>
      <c r="B3143" s="604" t="s">
        <v>399</v>
      </c>
      <c r="C3143" s="605">
        <v>41932</v>
      </c>
      <c r="D3143" s="604">
        <v>0</v>
      </c>
    </row>
    <row r="3144" spans="1:4" ht="15" x14ac:dyDescent="0.25">
      <c r="A3144" s="604" t="s">
        <v>93</v>
      </c>
      <c r="B3144" s="604" t="s">
        <v>435</v>
      </c>
      <c r="C3144" s="605">
        <v>41933</v>
      </c>
      <c r="D3144" s="604">
        <v>0</v>
      </c>
    </row>
    <row r="3145" spans="1:4" ht="15" x14ac:dyDescent="0.25">
      <c r="A3145" s="604" t="s">
        <v>94</v>
      </c>
      <c r="B3145" s="604" t="s">
        <v>436</v>
      </c>
      <c r="C3145" s="605">
        <v>41933</v>
      </c>
      <c r="D3145" s="604">
        <v>1567.4603999999999</v>
      </c>
    </row>
    <row r="3146" spans="1:4" ht="15" x14ac:dyDescent="0.25">
      <c r="A3146" s="604" t="s">
        <v>113</v>
      </c>
      <c r="B3146" s="604" t="s">
        <v>437</v>
      </c>
      <c r="C3146" s="605">
        <v>41933</v>
      </c>
      <c r="D3146" s="604">
        <v>0</v>
      </c>
    </row>
    <row r="3147" spans="1:4" ht="15" x14ac:dyDescent="0.25">
      <c r="A3147" s="604" t="s">
        <v>114</v>
      </c>
      <c r="B3147" s="604" t="s">
        <v>438</v>
      </c>
      <c r="C3147" s="605">
        <v>41933</v>
      </c>
      <c r="D3147" s="604">
        <v>1617.0522000000001</v>
      </c>
    </row>
    <row r="3148" spans="1:4" ht="15" x14ac:dyDescent="0.25">
      <c r="A3148" s="604" t="s">
        <v>123</v>
      </c>
      <c r="B3148" s="604" t="s">
        <v>439</v>
      </c>
      <c r="C3148" s="605">
        <v>41933</v>
      </c>
      <c r="D3148" s="604">
        <v>0</v>
      </c>
    </row>
    <row r="3149" spans="1:4" ht="15" x14ac:dyDescent="0.25">
      <c r="A3149" s="604" t="s">
        <v>124</v>
      </c>
      <c r="B3149" s="604" t="s">
        <v>440</v>
      </c>
      <c r="C3149" s="605">
        <v>41933</v>
      </c>
      <c r="D3149" s="604">
        <v>15848.0414</v>
      </c>
    </row>
    <row r="3150" spans="1:4" ht="15" x14ac:dyDescent="0.25">
      <c r="A3150" s="604" t="s">
        <v>91</v>
      </c>
      <c r="B3150" s="604" t="s">
        <v>441</v>
      </c>
      <c r="C3150" s="605">
        <v>41933</v>
      </c>
      <c r="D3150" s="604">
        <v>0</v>
      </c>
    </row>
    <row r="3151" spans="1:4" ht="15" x14ac:dyDescent="0.25">
      <c r="A3151" s="604" t="s">
        <v>92</v>
      </c>
      <c r="B3151" s="604" t="s">
        <v>442</v>
      </c>
      <c r="C3151" s="605">
        <v>41933</v>
      </c>
      <c r="D3151" s="604">
        <v>17696.875</v>
      </c>
    </row>
    <row r="3152" spans="1:4" ht="15" x14ac:dyDescent="0.25">
      <c r="A3152" s="604" t="s">
        <v>121</v>
      </c>
      <c r="B3152" s="604" t="s">
        <v>443</v>
      </c>
      <c r="C3152" s="605">
        <v>41933</v>
      </c>
      <c r="D3152" s="604">
        <v>11868.820100000001</v>
      </c>
    </row>
    <row r="3153" spans="1:4" ht="15" x14ac:dyDescent="0.25">
      <c r="A3153" s="604" t="s">
        <v>122</v>
      </c>
      <c r="B3153" s="604" t="s">
        <v>444</v>
      </c>
      <c r="C3153" s="605">
        <v>41933</v>
      </c>
      <c r="D3153" s="604">
        <v>0</v>
      </c>
    </row>
    <row r="3154" spans="1:4" ht="15" x14ac:dyDescent="0.25">
      <c r="A3154" s="604" t="s">
        <v>51</v>
      </c>
      <c r="B3154" s="604" t="s">
        <v>302</v>
      </c>
      <c r="C3154" s="605">
        <v>41933</v>
      </c>
      <c r="D3154" s="604">
        <v>0</v>
      </c>
    </row>
    <row r="3155" spans="1:4" ht="15" x14ac:dyDescent="0.25">
      <c r="A3155" s="604" t="s">
        <v>52</v>
      </c>
      <c r="B3155" s="604" t="s">
        <v>304</v>
      </c>
      <c r="C3155" s="605">
        <v>41933</v>
      </c>
      <c r="D3155" s="604">
        <v>2622.7683000000002</v>
      </c>
    </row>
    <row r="3156" spans="1:4" ht="15" x14ac:dyDescent="0.25">
      <c r="A3156" s="604" t="s">
        <v>53</v>
      </c>
      <c r="B3156" s="604" t="s">
        <v>305</v>
      </c>
      <c r="C3156" s="605">
        <v>41933</v>
      </c>
      <c r="D3156" s="604">
        <v>0</v>
      </c>
    </row>
    <row r="3157" spans="1:4" ht="15" x14ac:dyDescent="0.25">
      <c r="A3157" s="604" t="s">
        <v>54</v>
      </c>
      <c r="B3157" s="604" t="s">
        <v>306</v>
      </c>
      <c r="C3157" s="605">
        <v>41933</v>
      </c>
      <c r="D3157" s="604">
        <v>2624.9067</v>
      </c>
    </row>
    <row r="3158" spans="1:4" ht="15" x14ac:dyDescent="0.25">
      <c r="A3158" s="604" t="s">
        <v>55</v>
      </c>
      <c r="B3158" s="604" t="s">
        <v>307</v>
      </c>
      <c r="C3158" s="605">
        <v>41933</v>
      </c>
      <c r="D3158" s="604">
        <v>0</v>
      </c>
    </row>
    <row r="3159" spans="1:4" ht="15" x14ac:dyDescent="0.25">
      <c r="A3159" s="604" t="s">
        <v>56</v>
      </c>
      <c r="B3159" s="604" t="s">
        <v>308</v>
      </c>
      <c r="C3159" s="605">
        <v>41933</v>
      </c>
      <c r="D3159" s="604">
        <v>2637.6183000000001</v>
      </c>
    </row>
    <row r="3160" spans="1:4" ht="15" x14ac:dyDescent="0.25">
      <c r="A3160" s="604" t="s">
        <v>89</v>
      </c>
      <c r="B3160" s="604" t="s">
        <v>309</v>
      </c>
      <c r="C3160" s="605">
        <v>41933</v>
      </c>
      <c r="D3160" s="604">
        <v>0</v>
      </c>
    </row>
    <row r="3161" spans="1:4" ht="15" x14ac:dyDescent="0.25">
      <c r="A3161" s="604" t="s">
        <v>90</v>
      </c>
      <c r="B3161" s="604" t="s">
        <v>311</v>
      </c>
      <c r="C3161" s="605">
        <v>41933</v>
      </c>
      <c r="D3161" s="604">
        <v>1827.7272</v>
      </c>
    </row>
    <row r="3162" spans="1:4" ht="15" x14ac:dyDescent="0.25">
      <c r="A3162" s="604" t="s">
        <v>87</v>
      </c>
      <c r="B3162" s="604" t="s">
        <v>298</v>
      </c>
      <c r="C3162" s="605">
        <v>41933</v>
      </c>
      <c r="D3162" s="604">
        <v>0</v>
      </c>
    </row>
    <row r="3163" spans="1:4" ht="15" x14ac:dyDescent="0.25">
      <c r="A3163" s="604" t="s">
        <v>88</v>
      </c>
      <c r="B3163" s="604" t="s">
        <v>301</v>
      </c>
      <c r="C3163" s="605">
        <v>41933</v>
      </c>
      <c r="D3163" s="604">
        <v>1790.91</v>
      </c>
    </row>
    <row r="3164" spans="1:4" ht="15" x14ac:dyDescent="0.25">
      <c r="A3164" s="604" t="s">
        <v>85</v>
      </c>
      <c r="B3164" s="604" t="s">
        <v>312</v>
      </c>
      <c r="C3164" s="605">
        <v>41933</v>
      </c>
      <c r="D3164" s="604">
        <v>9448.375</v>
      </c>
    </row>
    <row r="3165" spans="1:4" ht="15" x14ac:dyDescent="0.25">
      <c r="A3165" s="604" t="s">
        <v>86</v>
      </c>
      <c r="B3165" s="604" t="s">
        <v>313</v>
      </c>
      <c r="C3165" s="605">
        <v>41933</v>
      </c>
      <c r="D3165" s="604">
        <v>0</v>
      </c>
    </row>
    <row r="3166" spans="1:4" ht="15" x14ac:dyDescent="0.25">
      <c r="A3166" s="604" t="s">
        <v>83</v>
      </c>
      <c r="B3166" s="604" t="s">
        <v>312</v>
      </c>
      <c r="C3166" s="605">
        <v>41933</v>
      </c>
      <c r="D3166" s="604">
        <v>0</v>
      </c>
    </row>
    <row r="3167" spans="1:4" ht="15" x14ac:dyDescent="0.25">
      <c r="A3167" s="604" t="s">
        <v>84</v>
      </c>
      <c r="B3167" s="604" t="s">
        <v>313</v>
      </c>
      <c r="C3167" s="605">
        <v>41933</v>
      </c>
      <c r="D3167" s="604">
        <v>15070.625</v>
      </c>
    </row>
    <row r="3168" spans="1:4" ht="15" x14ac:dyDescent="0.25">
      <c r="A3168" s="604" t="s">
        <v>73</v>
      </c>
      <c r="B3168" s="604" t="s">
        <v>314</v>
      </c>
      <c r="C3168" s="605">
        <v>41933</v>
      </c>
      <c r="D3168" s="604">
        <v>0</v>
      </c>
    </row>
    <row r="3169" spans="1:4" ht="15" x14ac:dyDescent="0.25">
      <c r="A3169" s="604" t="s">
        <v>74</v>
      </c>
      <c r="B3169" s="604" t="s">
        <v>316</v>
      </c>
      <c r="C3169" s="605">
        <v>41933</v>
      </c>
      <c r="D3169" s="604">
        <v>685.8</v>
      </c>
    </row>
    <row r="3170" spans="1:4" ht="15" x14ac:dyDescent="0.25">
      <c r="A3170" s="604" t="s">
        <v>75</v>
      </c>
      <c r="B3170" s="604" t="s">
        <v>317</v>
      </c>
      <c r="C3170" s="605">
        <v>41933</v>
      </c>
      <c r="D3170" s="604">
        <v>9.25</v>
      </c>
    </row>
    <row r="3171" spans="1:4" ht="15" x14ac:dyDescent="0.25">
      <c r="A3171" s="604" t="s">
        <v>76</v>
      </c>
      <c r="B3171" s="604" t="s">
        <v>318</v>
      </c>
      <c r="C3171" s="605">
        <v>41933</v>
      </c>
      <c r="D3171" s="604">
        <v>3547.3125</v>
      </c>
    </row>
    <row r="3172" spans="1:4" ht="15" x14ac:dyDescent="0.25">
      <c r="A3172" s="604" t="s">
        <v>77</v>
      </c>
      <c r="B3172" s="604" t="s">
        <v>317</v>
      </c>
      <c r="C3172" s="605">
        <v>41933</v>
      </c>
      <c r="D3172" s="604">
        <v>12.0625</v>
      </c>
    </row>
    <row r="3173" spans="1:4" ht="15" x14ac:dyDescent="0.25">
      <c r="A3173" s="604" t="s">
        <v>78</v>
      </c>
      <c r="B3173" s="604" t="s">
        <v>318</v>
      </c>
      <c r="C3173" s="605">
        <v>41933</v>
      </c>
      <c r="D3173" s="604">
        <v>3382.3125</v>
      </c>
    </row>
    <row r="3174" spans="1:4" ht="15" x14ac:dyDescent="0.25">
      <c r="A3174" s="604" t="s">
        <v>79</v>
      </c>
      <c r="B3174" s="604" t="s">
        <v>314</v>
      </c>
      <c r="C3174" s="605">
        <v>41933</v>
      </c>
      <c r="D3174" s="604">
        <v>0</v>
      </c>
    </row>
    <row r="3175" spans="1:4" ht="15" x14ac:dyDescent="0.25">
      <c r="A3175" s="604" t="s">
        <v>80</v>
      </c>
      <c r="B3175" s="604" t="s">
        <v>316</v>
      </c>
      <c r="C3175" s="605">
        <v>41933</v>
      </c>
      <c r="D3175" s="604">
        <v>1485.72</v>
      </c>
    </row>
    <row r="3176" spans="1:4" ht="15" x14ac:dyDescent="0.25">
      <c r="A3176" s="604" t="s">
        <v>867</v>
      </c>
      <c r="B3176" s="604" t="s">
        <v>997</v>
      </c>
      <c r="C3176" s="605">
        <v>41933</v>
      </c>
      <c r="D3176" s="604">
        <v>5.2999999999999999E-2</v>
      </c>
    </row>
    <row r="3177" spans="1:4" ht="15" x14ac:dyDescent="0.25">
      <c r="A3177" s="604" t="s">
        <v>868</v>
      </c>
      <c r="B3177" s="604" t="s">
        <v>998</v>
      </c>
      <c r="C3177" s="605">
        <v>41933</v>
      </c>
      <c r="D3177" s="604">
        <v>2.9969999999999999</v>
      </c>
    </row>
    <row r="3178" spans="1:4" ht="15" x14ac:dyDescent="0.25">
      <c r="A3178" s="604" t="s">
        <v>109</v>
      </c>
      <c r="B3178" s="604" t="s">
        <v>445</v>
      </c>
      <c r="C3178" s="605">
        <v>41933</v>
      </c>
      <c r="D3178" s="604">
        <v>323.75639999999999</v>
      </c>
    </row>
    <row r="3179" spans="1:4" ht="15" x14ac:dyDescent="0.25">
      <c r="A3179" s="604" t="s">
        <v>110</v>
      </c>
      <c r="B3179" s="604" t="s">
        <v>446</v>
      </c>
      <c r="C3179" s="605">
        <v>41933</v>
      </c>
      <c r="D3179" s="604">
        <v>70.956000000000003</v>
      </c>
    </row>
    <row r="3180" spans="1:4" ht="15" x14ac:dyDescent="0.25">
      <c r="A3180" s="604" t="s">
        <v>65</v>
      </c>
      <c r="B3180" s="604" t="s">
        <v>321</v>
      </c>
      <c r="C3180" s="605">
        <v>41933</v>
      </c>
      <c r="D3180" s="604">
        <v>0</v>
      </c>
    </row>
    <row r="3181" spans="1:4" ht="15" x14ac:dyDescent="0.25">
      <c r="A3181" s="604" t="s">
        <v>66</v>
      </c>
      <c r="B3181" s="604" t="s">
        <v>323</v>
      </c>
      <c r="C3181" s="605">
        <v>41933</v>
      </c>
      <c r="D3181" s="604">
        <v>567.21450000000004</v>
      </c>
    </row>
    <row r="3182" spans="1:4" ht="15" x14ac:dyDescent="0.25">
      <c r="A3182" s="604" t="s">
        <v>67</v>
      </c>
      <c r="B3182" s="604" t="s">
        <v>324</v>
      </c>
      <c r="C3182" s="605">
        <v>41933</v>
      </c>
      <c r="D3182" s="604">
        <v>0</v>
      </c>
    </row>
    <row r="3183" spans="1:4" ht="15" x14ac:dyDescent="0.25">
      <c r="A3183" s="604" t="s">
        <v>68</v>
      </c>
      <c r="B3183" s="604" t="s">
        <v>325</v>
      </c>
      <c r="C3183" s="605">
        <v>41933</v>
      </c>
      <c r="D3183" s="604">
        <v>733.85209999999995</v>
      </c>
    </row>
    <row r="3184" spans="1:4" ht="15" x14ac:dyDescent="0.25">
      <c r="A3184" s="604" t="s">
        <v>69</v>
      </c>
      <c r="B3184" s="604" t="s">
        <v>326</v>
      </c>
      <c r="C3184" s="605">
        <v>41933</v>
      </c>
      <c r="D3184" s="604">
        <v>0</v>
      </c>
    </row>
    <row r="3185" spans="1:4" ht="15" x14ac:dyDescent="0.25">
      <c r="A3185" s="604" t="s">
        <v>70</v>
      </c>
      <c r="B3185" s="604" t="s">
        <v>327</v>
      </c>
      <c r="C3185" s="605">
        <v>41933</v>
      </c>
      <c r="D3185" s="604">
        <v>725.75250000000005</v>
      </c>
    </row>
    <row r="3186" spans="1:4" ht="15" x14ac:dyDescent="0.25">
      <c r="A3186" s="604" t="s">
        <v>43</v>
      </c>
      <c r="B3186" s="604" t="s">
        <v>328</v>
      </c>
      <c r="C3186" s="605">
        <v>41933</v>
      </c>
      <c r="D3186" s="604">
        <v>0</v>
      </c>
    </row>
    <row r="3187" spans="1:4" ht="15" x14ac:dyDescent="0.25">
      <c r="A3187" s="604" t="s">
        <v>44</v>
      </c>
      <c r="B3187" s="604" t="s">
        <v>330</v>
      </c>
      <c r="C3187" s="605">
        <v>41933</v>
      </c>
      <c r="D3187" s="604">
        <v>0</v>
      </c>
    </row>
    <row r="3188" spans="1:4" ht="15" x14ac:dyDescent="0.25">
      <c r="A3188" s="604" t="s">
        <v>45</v>
      </c>
      <c r="B3188" s="604" t="s">
        <v>331</v>
      </c>
      <c r="C3188" s="605">
        <v>41933</v>
      </c>
      <c r="D3188" s="604">
        <v>0</v>
      </c>
    </row>
    <row r="3189" spans="1:4" ht="15" x14ac:dyDescent="0.25">
      <c r="A3189" s="604" t="s">
        <v>46</v>
      </c>
      <c r="B3189" s="604" t="s">
        <v>332</v>
      </c>
      <c r="C3189" s="605">
        <v>41933</v>
      </c>
      <c r="D3189" s="604">
        <v>0</v>
      </c>
    </row>
    <row r="3190" spans="1:4" ht="15" x14ac:dyDescent="0.25">
      <c r="A3190" s="604" t="s">
        <v>173</v>
      </c>
      <c r="B3190" s="604" t="s">
        <v>333</v>
      </c>
      <c r="C3190" s="605">
        <v>41933</v>
      </c>
      <c r="D3190" s="604">
        <v>0.10050000000000001</v>
      </c>
    </row>
    <row r="3191" spans="1:4" ht="15" x14ac:dyDescent="0.25">
      <c r="A3191" s="604" t="s">
        <v>174</v>
      </c>
      <c r="B3191" s="604" t="s">
        <v>334</v>
      </c>
      <c r="C3191" s="605">
        <v>41933</v>
      </c>
      <c r="D3191" s="604">
        <v>0</v>
      </c>
    </row>
    <row r="3192" spans="1:4" ht="15" x14ac:dyDescent="0.25">
      <c r="A3192" s="604" t="s">
        <v>39</v>
      </c>
      <c r="B3192" s="604" t="s">
        <v>335</v>
      </c>
      <c r="C3192" s="605">
        <v>41933</v>
      </c>
      <c r="D3192" s="604">
        <v>0</v>
      </c>
    </row>
    <row r="3193" spans="1:4" ht="15" x14ac:dyDescent="0.25">
      <c r="A3193" s="604" t="s">
        <v>40</v>
      </c>
      <c r="B3193" s="604" t="s">
        <v>336</v>
      </c>
      <c r="C3193" s="605">
        <v>41933</v>
      </c>
      <c r="D3193" s="604">
        <v>0</v>
      </c>
    </row>
    <row r="3194" spans="1:4" ht="15" x14ac:dyDescent="0.25">
      <c r="A3194" s="604" t="s">
        <v>41</v>
      </c>
      <c r="B3194" s="604" t="s">
        <v>337</v>
      </c>
      <c r="C3194" s="605">
        <v>41933</v>
      </c>
      <c r="D3194" s="604">
        <v>3.7921999999999998</v>
      </c>
    </row>
    <row r="3195" spans="1:4" ht="15" x14ac:dyDescent="0.25">
      <c r="A3195" s="604" t="s">
        <v>42</v>
      </c>
      <c r="B3195" s="604" t="s">
        <v>338</v>
      </c>
      <c r="C3195" s="605">
        <v>41933</v>
      </c>
      <c r="D3195" s="604">
        <v>0</v>
      </c>
    </row>
    <row r="3196" spans="1:4" ht="15" x14ac:dyDescent="0.25">
      <c r="A3196" s="604" t="s">
        <v>57</v>
      </c>
      <c r="B3196" s="604" t="s">
        <v>321</v>
      </c>
      <c r="C3196" s="605">
        <v>41933</v>
      </c>
      <c r="D3196" s="604">
        <v>0</v>
      </c>
    </row>
    <row r="3197" spans="1:4" ht="15" x14ac:dyDescent="0.25">
      <c r="A3197" s="604" t="s">
        <v>58</v>
      </c>
      <c r="B3197" s="604" t="s">
        <v>323</v>
      </c>
      <c r="C3197" s="605">
        <v>41933</v>
      </c>
      <c r="D3197" s="604">
        <v>812.97</v>
      </c>
    </row>
    <row r="3198" spans="1:4" ht="15" x14ac:dyDescent="0.25">
      <c r="A3198" s="604" t="s">
        <v>59</v>
      </c>
      <c r="B3198" s="604" t="s">
        <v>324</v>
      </c>
      <c r="C3198" s="605">
        <v>41933</v>
      </c>
      <c r="D3198" s="604">
        <v>0</v>
      </c>
    </row>
    <row r="3199" spans="1:4" ht="15" x14ac:dyDescent="0.25">
      <c r="A3199" s="604" t="s">
        <v>60</v>
      </c>
      <c r="B3199" s="604" t="s">
        <v>325</v>
      </c>
      <c r="C3199" s="605">
        <v>41933</v>
      </c>
      <c r="D3199" s="604">
        <v>812.59199999999998</v>
      </c>
    </row>
    <row r="3200" spans="1:4" ht="15" x14ac:dyDescent="0.25">
      <c r="A3200" s="604" t="s">
        <v>61</v>
      </c>
      <c r="B3200" s="604" t="s">
        <v>326</v>
      </c>
      <c r="C3200" s="605">
        <v>41933</v>
      </c>
      <c r="D3200" s="604">
        <v>0</v>
      </c>
    </row>
    <row r="3201" spans="1:4" ht="15" x14ac:dyDescent="0.25">
      <c r="A3201" s="604" t="s">
        <v>62</v>
      </c>
      <c r="B3201" s="604" t="s">
        <v>327</v>
      </c>
      <c r="C3201" s="605">
        <v>41933</v>
      </c>
      <c r="D3201" s="604">
        <v>0</v>
      </c>
    </row>
    <row r="3202" spans="1:4" ht="15" x14ac:dyDescent="0.25">
      <c r="A3202" s="604" t="s">
        <v>63</v>
      </c>
      <c r="B3202" s="604" t="s">
        <v>340</v>
      </c>
      <c r="C3202" s="605">
        <v>41933</v>
      </c>
      <c r="D3202" s="604">
        <v>0</v>
      </c>
    </row>
    <row r="3203" spans="1:4" ht="15" x14ac:dyDescent="0.25">
      <c r="A3203" s="604" t="s">
        <v>64</v>
      </c>
      <c r="B3203" s="604" t="s">
        <v>341</v>
      </c>
      <c r="C3203" s="605">
        <v>41933</v>
      </c>
      <c r="D3203" s="604">
        <v>804.51959999999997</v>
      </c>
    </row>
    <row r="3204" spans="1:4" ht="15" x14ac:dyDescent="0.25">
      <c r="A3204" s="604" t="s">
        <v>47</v>
      </c>
      <c r="B3204" s="604" t="s">
        <v>342</v>
      </c>
      <c r="C3204" s="605">
        <v>41933</v>
      </c>
      <c r="D3204" s="604">
        <v>0</v>
      </c>
    </row>
    <row r="3205" spans="1:4" ht="15" x14ac:dyDescent="0.25">
      <c r="A3205" s="604" t="s">
        <v>48</v>
      </c>
      <c r="B3205" s="604" t="s">
        <v>343</v>
      </c>
      <c r="C3205" s="605">
        <v>41933</v>
      </c>
      <c r="D3205" s="604">
        <v>0</v>
      </c>
    </row>
    <row r="3206" spans="1:4" ht="15" x14ac:dyDescent="0.25">
      <c r="A3206" s="604" t="s">
        <v>49</v>
      </c>
      <c r="B3206" s="604" t="s">
        <v>344</v>
      </c>
      <c r="C3206" s="605">
        <v>41933</v>
      </c>
      <c r="D3206" s="604">
        <v>0.89100000000000001</v>
      </c>
    </row>
    <row r="3207" spans="1:4" ht="15" x14ac:dyDescent="0.25">
      <c r="A3207" s="604" t="s">
        <v>50</v>
      </c>
      <c r="B3207" s="604" t="s">
        <v>345</v>
      </c>
      <c r="C3207" s="605">
        <v>41933</v>
      </c>
      <c r="D3207" s="604">
        <v>0</v>
      </c>
    </row>
    <row r="3208" spans="1:4" ht="15" x14ac:dyDescent="0.25">
      <c r="A3208" s="604" t="s">
        <v>861</v>
      </c>
      <c r="B3208" s="604" t="s">
        <v>999</v>
      </c>
      <c r="C3208" s="605">
        <v>41933</v>
      </c>
      <c r="D3208" s="604">
        <v>1.9850000000000001</v>
      </c>
    </row>
    <row r="3209" spans="1:4" ht="15" x14ac:dyDescent="0.25">
      <c r="A3209" s="604" t="s">
        <v>862</v>
      </c>
      <c r="B3209" s="604" t="s">
        <v>1000</v>
      </c>
      <c r="C3209" s="605">
        <v>41933</v>
      </c>
      <c r="D3209" s="604">
        <v>0</v>
      </c>
    </row>
    <row r="3210" spans="1:4" ht="15" x14ac:dyDescent="0.25">
      <c r="A3210" s="604" t="s">
        <v>982</v>
      </c>
      <c r="B3210" s="604" t="s">
        <v>1001</v>
      </c>
      <c r="C3210" s="605">
        <v>41933</v>
      </c>
      <c r="D3210" s="604">
        <v>0</v>
      </c>
    </row>
    <row r="3211" spans="1:4" ht="15" x14ac:dyDescent="0.25">
      <c r="A3211" s="604" t="s">
        <v>983</v>
      </c>
      <c r="B3211" s="604" t="s">
        <v>1002</v>
      </c>
      <c r="C3211" s="605">
        <v>41933</v>
      </c>
      <c r="D3211" s="604">
        <v>485.07100000000003</v>
      </c>
    </row>
    <row r="3212" spans="1:4" ht="15" x14ac:dyDescent="0.25">
      <c r="A3212" s="604" t="s">
        <v>1039</v>
      </c>
      <c r="B3212" s="604" t="s">
        <v>1001</v>
      </c>
      <c r="C3212" s="605">
        <v>41933</v>
      </c>
      <c r="D3212" s="604">
        <v>1.2E-2</v>
      </c>
    </row>
    <row r="3213" spans="1:4" ht="15" x14ac:dyDescent="0.25">
      <c r="A3213" s="604" t="s">
        <v>1040</v>
      </c>
      <c r="B3213" s="604" t="s">
        <v>1002</v>
      </c>
      <c r="C3213" s="605">
        <v>41933</v>
      </c>
      <c r="D3213" s="604">
        <v>328.38</v>
      </c>
    </row>
    <row r="3214" spans="1:4" ht="15" x14ac:dyDescent="0.25">
      <c r="A3214" s="604" t="s">
        <v>989</v>
      </c>
      <c r="B3214" s="604" t="s">
        <v>1001</v>
      </c>
      <c r="C3214" s="605">
        <v>41933</v>
      </c>
      <c r="D3214" s="604">
        <v>0</v>
      </c>
    </row>
    <row r="3215" spans="1:4" ht="15" x14ac:dyDescent="0.25">
      <c r="A3215" s="604" t="s">
        <v>990</v>
      </c>
      <c r="B3215" s="604" t="s">
        <v>1002</v>
      </c>
      <c r="C3215" s="605">
        <v>41933</v>
      </c>
      <c r="D3215" s="604">
        <v>609.79999999999995</v>
      </c>
    </row>
    <row r="3216" spans="1:4" ht="15" x14ac:dyDescent="0.25">
      <c r="A3216" s="604" t="s">
        <v>71</v>
      </c>
      <c r="B3216" s="604" t="s">
        <v>346</v>
      </c>
      <c r="C3216" s="605">
        <v>41933</v>
      </c>
      <c r="D3216" s="604">
        <v>0</v>
      </c>
    </row>
    <row r="3217" spans="1:4" ht="15" x14ac:dyDescent="0.25">
      <c r="A3217" s="604" t="s">
        <v>72</v>
      </c>
      <c r="B3217" s="604" t="s">
        <v>349</v>
      </c>
      <c r="C3217" s="605">
        <v>41933</v>
      </c>
      <c r="D3217" s="604">
        <v>0</v>
      </c>
    </row>
    <row r="3218" spans="1:4" ht="15" x14ac:dyDescent="0.25">
      <c r="A3218" s="604" t="s">
        <v>750</v>
      </c>
      <c r="B3218" s="604" t="s">
        <v>751</v>
      </c>
      <c r="C3218" s="605">
        <v>41933</v>
      </c>
      <c r="D3218" s="604">
        <v>0.75800000000000001</v>
      </c>
    </row>
    <row r="3219" spans="1:4" ht="15" x14ac:dyDescent="0.25">
      <c r="A3219" s="604" t="s">
        <v>753</v>
      </c>
      <c r="B3219" s="604" t="s">
        <v>754</v>
      </c>
      <c r="C3219" s="605">
        <v>41933</v>
      </c>
      <c r="D3219" s="604">
        <v>0</v>
      </c>
    </row>
    <row r="3220" spans="1:4" ht="15" x14ac:dyDescent="0.25">
      <c r="A3220" s="604" t="s">
        <v>755</v>
      </c>
      <c r="B3220" s="604" t="s">
        <v>756</v>
      </c>
      <c r="C3220" s="605">
        <v>41933</v>
      </c>
      <c r="D3220" s="604">
        <v>9.6000000000000002E-2</v>
      </c>
    </row>
    <row r="3221" spans="1:4" ht="15" x14ac:dyDescent="0.25">
      <c r="A3221" s="604" t="s">
        <v>757</v>
      </c>
      <c r="B3221" s="604" t="s">
        <v>758</v>
      </c>
      <c r="C3221" s="605">
        <v>41933</v>
      </c>
      <c r="D3221" s="604">
        <v>0</v>
      </c>
    </row>
    <row r="3222" spans="1:4" ht="15" x14ac:dyDescent="0.25">
      <c r="A3222" s="604" t="s">
        <v>759</v>
      </c>
      <c r="B3222" s="604" t="s">
        <v>760</v>
      </c>
      <c r="C3222" s="605">
        <v>41933</v>
      </c>
      <c r="D3222" s="604">
        <v>0.39700000000000002</v>
      </c>
    </row>
    <row r="3223" spans="1:4" ht="15" x14ac:dyDescent="0.25">
      <c r="A3223" s="604" t="s">
        <v>762</v>
      </c>
      <c r="B3223" s="604" t="s">
        <v>763</v>
      </c>
      <c r="C3223" s="605">
        <v>41933</v>
      </c>
      <c r="D3223" s="604">
        <v>0</v>
      </c>
    </row>
    <row r="3224" spans="1:4" ht="15" x14ac:dyDescent="0.25">
      <c r="A3224" s="604" t="s">
        <v>764</v>
      </c>
      <c r="B3224" s="604" t="s">
        <v>765</v>
      </c>
      <c r="C3224" s="605">
        <v>41933</v>
      </c>
      <c r="D3224" s="604">
        <v>0.13700000000000001</v>
      </c>
    </row>
    <row r="3225" spans="1:4" ht="15" x14ac:dyDescent="0.25">
      <c r="A3225" s="604" t="s">
        <v>766</v>
      </c>
      <c r="B3225" s="604" t="s">
        <v>767</v>
      </c>
      <c r="C3225" s="605">
        <v>41933</v>
      </c>
      <c r="D3225" s="604">
        <v>0</v>
      </c>
    </row>
    <row r="3226" spans="1:4" ht="15" x14ac:dyDescent="0.25">
      <c r="A3226" s="604" t="s">
        <v>877</v>
      </c>
      <c r="B3226" s="604" t="s">
        <v>1003</v>
      </c>
      <c r="C3226" s="605">
        <v>41933</v>
      </c>
      <c r="D3226" s="604">
        <v>1.1000000000000001E-3</v>
      </c>
    </row>
    <row r="3227" spans="1:4" ht="15" x14ac:dyDescent="0.25">
      <c r="A3227" s="604" t="s">
        <v>878</v>
      </c>
      <c r="B3227" s="604" t="s">
        <v>1004</v>
      </c>
      <c r="C3227" s="605">
        <v>41933</v>
      </c>
      <c r="D3227" s="604">
        <v>1007.0312</v>
      </c>
    </row>
    <row r="3228" spans="1:4" ht="15" x14ac:dyDescent="0.25">
      <c r="A3228" s="604" t="s">
        <v>962</v>
      </c>
      <c r="B3228" s="604" t="s">
        <v>1005</v>
      </c>
      <c r="C3228" s="605">
        <v>41933</v>
      </c>
      <c r="D3228" s="604">
        <v>0</v>
      </c>
    </row>
    <row r="3229" spans="1:4" ht="15" x14ac:dyDescent="0.25">
      <c r="A3229" s="604" t="s">
        <v>963</v>
      </c>
      <c r="B3229" s="604" t="s">
        <v>1006</v>
      </c>
      <c r="C3229" s="605">
        <v>41933</v>
      </c>
      <c r="D3229" s="604">
        <v>383.63900000000001</v>
      </c>
    </row>
    <row r="3230" spans="1:4" ht="15" x14ac:dyDescent="0.25">
      <c r="A3230" s="604" t="s">
        <v>82</v>
      </c>
      <c r="B3230" s="604" t="s">
        <v>350</v>
      </c>
      <c r="C3230" s="605">
        <v>41933</v>
      </c>
      <c r="D3230" s="604">
        <v>0</v>
      </c>
    </row>
    <row r="3231" spans="1:4" ht="15" x14ac:dyDescent="0.25">
      <c r="A3231" s="604" t="s">
        <v>81</v>
      </c>
      <c r="B3231" s="604" t="s">
        <v>352</v>
      </c>
      <c r="C3231" s="605">
        <v>41933</v>
      </c>
      <c r="D3231" s="604">
        <v>0</v>
      </c>
    </row>
    <row r="3232" spans="1:4" ht="15" x14ac:dyDescent="0.25">
      <c r="A3232" s="604" t="s">
        <v>1007</v>
      </c>
      <c r="B3232" s="604" t="s">
        <v>1001</v>
      </c>
      <c r="C3232" s="605">
        <v>41933</v>
      </c>
      <c r="D3232" s="604">
        <v>0</v>
      </c>
    </row>
    <row r="3233" spans="1:4" ht="15" x14ac:dyDescent="0.25">
      <c r="A3233" s="604" t="s">
        <v>1008</v>
      </c>
      <c r="B3233" s="604" t="s">
        <v>1002</v>
      </c>
      <c r="C3233" s="605">
        <v>41933</v>
      </c>
      <c r="D3233" s="604">
        <v>692.11800000000005</v>
      </c>
    </row>
    <row r="3234" spans="1:4" ht="15" x14ac:dyDescent="0.25">
      <c r="A3234" s="604" t="s">
        <v>100</v>
      </c>
      <c r="B3234" s="604" t="s">
        <v>321</v>
      </c>
      <c r="C3234" s="605">
        <v>41933</v>
      </c>
      <c r="D3234" s="604">
        <v>0</v>
      </c>
    </row>
    <row r="3235" spans="1:4" ht="15" x14ac:dyDescent="0.25">
      <c r="A3235" s="604" t="s">
        <v>101</v>
      </c>
      <c r="B3235" s="604" t="s">
        <v>354</v>
      </c>
      <c r="C3235" s="605">
        <v>41933</v>
      </c>
      <c r="D3235" s="604">
        <v>0</v>
      </c>
    </row>
    <row r="3236" spans="1:4" ht="15" x14ac:dyDescent="0.25">
      <c r="A3236" s="604" t="s">
        <v>102</v>
      </c>
      <c r="B3236" s="604" t="s">
        <v>324</v>
      </c>
      <c r="C3236" s="605">
        <v>41933</v>
      </c>
      <c r="D3236" s="604">
        <v>0</v>
      </c>
    </row>
    <row r="3237" spans="1:4" ht="15" x14ac:dyDescent="0.25">
      <c r="A3237" s="604" t="s">
        <v>103</v>
      </c>
      <c r="B3237" s="604" t="s">
        <v>325</v>
      </c>
      <c r="C3237" s="605">
        <v>41933</v>
      </c>
      <c r="D3237" s="604">
        <v>0</v>
      </c>
    </row>
    <row r="3238" spans="1:4" ht="15" x14ac:dyDescent="0.25">
      <c r="A3238" s="604" t="s">
        <v>104</v>
      </c>
      <c r="B3238" s="604" t="s">
        <v>326</v>
      </c>
      <c r="C3238" s="605">
        <v>41933</v>
      </c>
      <c r="D3238" s="604">
        <v>0</v>
      </c>
    </row>
    <row r="3239" spans="1:4" ht="15" x14ac:dyDescent="0.25">
      <c r="A3239" s="604" t="s">
        <v>105</v>
      </c>
      <c r="B3239" s="604" t="s">
        <v>327</v>
      </c>
      <c r="C3239" s="605">
        <v>41933</v>
      </c>
      <c r="D3239" s="604">
        <v>0</v>
      </c>
    </row>
    <row r="3240" spans="1:4" ht="15" x14ac:dyDescent="0.25">
      <c r="A3240" s="604" t="s">
        <v>106</v>
      </c>
      <c r="B3240" s="604" t="s">
        <v>340</v>
      </c>
      <c r="C3240" s="605">
        <v>41933</v>
      </c>
      <c r="D3240" s="604">
        <v>1.3804000000000001</v>
      </c>
    </row>
    <row r="3241" spans="1:4" ht="15" x14ac:dyDescent="0.25">
      <c r="A3241" s="604" t="s">
        <v>107</v>
      </c>
      <c r="B3241" s="604" t="s">
        <v>341</v>
      </c>
      <c r="C3241" s="605">
        <v>41933</v>
      </c>
      <c r="D3241" s="604">
        <v>0</v>
      </c>
    </row>
    <row r="3242" spans="1:4" ht="15" x14ac:dyDescent="0.25">
      <c r="A3242" s="604" t="s">
        <v>115</v>
      </c>
      <c r="B3242" s="604" t="s">
        <v>355</v>
      </c>
      <c r="C3242" s="605">
        <v>41933</v>
      </c>
      <c r="D3242" s="604">
        <v>1.6749000000000001</v>
      </c>
    </row>
    <row r="3243" spans="1:4" ht="15" x14ac:dyDescent="0.25">
      <c r="A3243" s="604" t="s">
        <v>116</v>
      </c>
      <c r="B3243" s="604" t="s">
        <v>356</v>
      </c>
      <c r="C3243" s="605">
        <v>41933</v>
      </c>
      <c r="D3243" s="604">
        <v>0</v>
      </c>
    </row>
    <row r="3244" spans="1:4" ht="15" x14ac:dyDescent="0.25">
      <c r="A3244" s="604" t="s">
        <v>117</v>
      </c>
      <c r="B3244" s="604" t="s">
        <v>357</v>
      </c>
      <c r="C3244" s="605">
        <v>41933</v>
      </c>
      <c r="D3244" s="604">
        <v>0</v>
      </c>
    </row>
    <row r="3245" spans="1:4" ht="15" x14ac:dyDescent="0.25">
      <c r="A3245" s="604" t="s">
        <v>118</v>
      </c>
      <c r="B3245" s="604" t="s">
        <v>358</v>
      </c>
      <c r="C3245" s="605">
        <v>41933</v>
      </c>
      <c r="D3245" s="604">
        <v>0</v>
      </c>
    </row>
    <row r="3246" spans="1:4" ht="15" x14ac:dyDescent="0.25">
      <c r="A3246" s="604" t="s">
        <v>735</v>
      </c>
      <c r="B3246" s="604" t="s">
        <v>736</v>
      </c>
      <c r="C3246" s="605">
        <v>41933</v>
      </c>
      <c r="D3246" s="604">
        <v>1.8280000000000001</v>
      </c>
    </row>
    <row r="3247" spans="1:4" ht="15" x14ac:dyDescent="0.25">
      <c r="A3247" s="604" t="s">
        <v>737</v>
      </c>
      <c r="B3247" s="604" t="s">
        <v>738</v>
      </c>
      <c r="C3247" s="605">
        <v>41933</v>
      </c>
      <c r="D3247" s="604">
        <v>0</v>
      </c>
    </row>
    <row r="3248" spans="1:4" ht="15" x14ac:dyDescent="0.25">
      <c r="A3248" s="604" t="s">
        <v>863</v>
      </c>
      <c r="B3248" s="604" t="s">
        <v>1009</v>
      </c>
      <c r="C3248" s="605">
        <v>41933</v>
      </c>
      <c r="D3248" s="604">
        <v>0</v>
      </c>
    </row>
    <row r="3249" spans="1:4" ht="15" x14ac:dyDescent="0.25">
      <c r="A3249" s="604" t="s">
        <v>864</v>
      </c>
      <c r="B3249" s="604" t="s">
        <v>1010</v>
      </c>
      <c r="C3249" s="605">
        <v>41933</v>
      </c>
      <c r="D3249" s="604">
        <v>0</v>
      </c>
    </row>
    <row r="3250" spans="1:4" ht="15" x14ac:dyDescent="0.25">
      <c r="A3250" s="604" t="s">
        <v>865</v>
      </c>
      <c r="B3250" s="604" t="s">
        <v>1011</v>
      </c>
      <c r="C3250" s="605">
        <v>41933</v>
      </c>
      <c r="D3250" s="604">
        <v>0</v>
      </c>
    </row>
    <row r="3251" spans="1:4" ht="15" x14ac:dyDescent="0.25">
      <c r="A3251" s="604" t="s">
        <v>866</v>
      </c>
      <c r="B3251" s="604" t="s">
        <v>1012</v>
      </c>
      <c r="C3251" s="605">
        <v>41933</v>
      </c>
      <c r="D3251" s="604">
        <v>0</v>
      </c>
    </row>
    <row r="3252" spans="1:4" ht="15" x14ac:dyDescent="0.25">
      <c r="A3252" s="604" t="s">
        <v>99</v>
      </c>
      <c r="B3252" s="604" t="s">
        <v>359</v>
      </c>
      <c r="C3252" s="605">
        <v>41933</v>
      </c>
      <c r="D3252" s="604">
        <v>2.1501999999999999</v>
      </c>
    </row>
    <row r="3253" spans="1:4" ht="15" x14ac:dyDescent="0.25">
      <c r="A3253" s="604" t="s">
        <v>958</v>
      </c>
      <c r="B3253" s="604" t="s">
        <v>1001</v>
      </c>
      <c r="C3253" s="605">
        <v>41933</v>
      </c>
      <c r="D3253" s="604">
        <v>0</v>
      </c>
    </row>
    <row r="3254" spans="1:4" ht="15" x14ac:dyDescent="0.25">
      <c r="A3254" s="604" t="s">
        <v>959</v>
      </c>
      <c r="B3254" s="604" t="s">
        <v>1002</v>
      </c>
      <c r="C3254" s="605">
        <v>41933</v>
      </c>
      <c r="D3254" s="604">
        <v>668.03</v>
      </c>
    </row>
    <row r="3255" spans="1:4" ht="15" x14ac:dyDescent="0.25">
      <c r="A3255" s="604" t="s">
        <v>144</v>
      </c>
      <c r="B3255" s="604" t="s">
        <v>361</v>
      </c>
      <c r="C3255" s="605">
        <v>41933</v>
      </c>
      <c r="D3255" s="604">
        <v>0.13489999999999999</v>
      </c>
    </row>
    <row r="3256" spans="1:4" ht="15" x14ac:dyDescent="0.25">
      <c r="A3256" s="604" t="s">
        <v>145</v>
      </c>
      <c r="B3256" s="604" t="s">
        <v>363</v>
      </c>
      <c r="C3256" s="605">
        <v>41933</v>
      </c>
      <c r="D3256" s="604">
        <v>8.1539999999999999</v>
      </c>
    </row>
    <row r="3257" spans="1:4" ht="15" x14ac:dyDescent="0.25">
      <c r="A3257" s="604" t="s">
        <v>161</v>
      </c>
      <c r="B3257" s="604" t="s">
        <v>364</v>
      </c>
      <c r="C3257" s="605">
        <v>41933</v>
      </c>
      <c r="D3257" s="604">
        <v>8.0000000000000002E-3</v>
      </c>
    </row>
    <row r="3258" spans="1:4" ht="15" x14ac:dyDescent="0.25">
      <c r="A3258" s="604" t="s">
        <v>162</v>
      </c>
      <c r="B3258" s="604" t="s">
        <v>365</v>
      </c>
      <c r="C3258" s="605">
        <v>41933</v>
      </c>
      <c r="D3258" s="604">
        <v>14.183999999999999</v>
      </c>
    </row>
    <row r="3259" spans="1:4" ht="15" x14ac:dyDescent="0.25">
      <c r="A3259" s="604" t="s">
        <v>293</v>
      </c>
      <c r="B3259" s="604" t="s">
        <v>366</v>
      </c>
      <c r="C3259" s="605">
        <v>41933</v>
      </c>
      <c r="D3259" s="604">
        <v>0</v>
      </c>
    </row>
    <row r="3260" spans="1:4" ht="15" x14ac:dyDescent="0.25">
      <c r="A3260" s="604" t="s">
        <v>294</v>
      </c>
      <c r="B3260" s="604" t="s">
        <v>368</v>
      </c>
      <c r="C3260" s="605">
        <v>41933</v>
      </c>
      <c r="D3260" s="604">
        <v>64.602999999999994</v>
      </c>
    </row>
    <row r="3261" spans="1:4" ht="15" x14ac:dyDescent="0.25">
      <c r="A3261" s="604" t="s">
        <v>167</v>
      </c>
      <c r="B3261" s="604" t="s">
        <v>369</v>
      </c>
      <c r="C3261" s="605">
        <v>41933</v>
      </c>
      <c r="D3261" s="604">
        <v>3.718</v>
      </c>
    </row>
    <row r="3262" spans="1:4" ht="15" x14ac:dyDescent="0.25">
      <c r="A3262" s="604" t="s">
        <v>168</v>
      </c>
      <c r="B3262" s="604" t="s">
        <v>371</v>
      </c>
      <c r="C3262" s="605">
        <v>41933</v>
      </c>
      <c r="D3262" s="604">
        <v>0</v>
      </c>
    </row>
    <row r="3263" spans="1:4" ht="15" x14ac:dyDescent="0.25">
      <c r="A3263" s="604" t="s">
        <v>869</v>
      </c>
      <c r="B3263" s="604" t="s">
        <v>997</v>
      </c>
      <c r="C3263" s="605">
        <v>41933</v>
      </c>
      <c r="D3263" s="604">
        <v>1.103</v>
      </c>
    </row>
    <row r="3264" spans="1:4" ht="15" x14ac:dyDescent="0.25">
      <c r="A3264" s="604" t="s">
        <v>870</v>
      </c>
      <c r="B3264" s="604" t="s">
        <v>998</v>
      </c>
      <c r="C3264" s="605">
        <v>41933</v>
      </c>
      <c r="D3264" s="604">
        <v>6.2539999999999996</v>
      </c>
    </row>
    <row r="3265" spans="1:4" ht="15" x14ac:dyDescent="0.25">
      <c r="A3265" s="604" t="s">
        <v>146</v>
      </c>
      <c r="B3265" s="604" t="s">
        <v>372</v>
      </c>
      <c r="C3265" s="605">
        <v>41933</v>
      </c>
      <c r="D3265" s="604">
        <v>0.65800000000000003</v>
      </c>
    </row>
    <row r="3266" spans="1:4" ht="15" x14ac:dyDescent="0.25">
      <c r="A3266" s="604" t="s">
        <v>147</v>
      </c>
      <c r="B3266" s="604" t="s">
        <v>374</v>
      </c>
      <c r="C3266" s="605">
        <v>41933</v>
      </c>
      <c r="D3266" s="604">
        <v>0</v>
      </c>
    </row>
    <row r="3267" spans="1:4" ht="15" x14ac:dyDescent="0.25">
      <c r="A3267" s="604" t="s">
        <v>127</v>
      </c>
      <c r="B3267" s="604" t="s">
        <v>375</v>
      </c>
      <c r="C3267" s="605">
        <v>41933</v>
      </c>
      <c r="D3267" s="604">
        <v>0</v>
      </c>
    </row>
    <row r="3268" spans="1:4" ht="15" x14ac:dyDescent="0.25">
      <c r="A3268" s="604" t="s">
        <v>126</v>
      </c>
      <c r="B3268" s="604" t="s">
        <v>377</v>
      </c>
      <c r="C3268" s="605">
        <v>41933</v>
      </c>
      <c r="D3268" s="604">
        <v>112.13639999999999</v>
      </c>
    </row>
    <row r="3269" spans="1:4" ht="15" x14ac:dyDescent="0.25">
      <c r="A3269" s="604" t="s">
        <v>206</v>
      </c>
      <c r="B3269" s="604" t="s">
        <v>378</v>
      </c>
      <c r="C3269" s="605">
        <v>41933</v>
      </c>
      <c r="D3269" s="604">
        <v>0</v>
      </c>
    </row>
    <row r="3270" spans="1:4" ht="15" x14ac:dyDescent="0.25">
      <c r="A3270" s="604" t="s">
        <v>207</v>
      </c>
      <c r="B3270" s="604" t="s">
        <v>379</v>
      </c>
      <c r="C3270" s="605">
        <v>41933</v>
      </c>
      <c r="D3270" s="604">
        <v>92.150999999999996</v>
      </c>
    </row>
    <row r="3271" spans="1:4" ht="15" x14ac:dyDescent="0.25">
      <c r="A3271" s="604" t="s">
        <v>768</v>
      </c>
      <c r="B3271" s="604" t="s">
        <v>769</v>
      </c>
      <c r="C3271" s="605">
        <v>41933</v>
      </c>
      <c r="D3271" s="604">
        <v>2.5999999999999999E-2</v>
      </c>
    </row>
    <row r="3272" spans="1:4" ht="15" x14ac:dyDescent="0.25">
      <c r="A3272" s="604" t="s">
        <v>771</v>
      </c>
      <c r="B3272" s="604" t="s">
        <v>772</v>
      </c>
      <c r="C3272" s="605">
        <v>41933</v>
      </c>
      <c r="D3272" s="604">
        <v>20.878</v>
      </c>
    </row>
    <row r="3273" spans="1:4" ht="15" x14ac:dyDescent="0.25">
      <c r="A3273" s="604" t="s">
        <v>163</v>
      </c>
      <c r="B3273" s="604" t="s">
        <v>380</v>
      </c>
      <c r="C3273" s="605">
        <v>41933</v>
      </c>
      <c r="D3273" s="604">
        <v>0</v>
      </c>
    </row>
    <row r="3274" spans="1:4" ht="15" x14ac:dyDescent="0.25">
      <c r="A3274" s="604" t="s">
        <v>164</v>
      </c>
      <c r="B3274" s="604" t="s">
        <v>382</v>
      </c>
      <c r="C3274" s="605">
        <v>41933</v>
      </c>
      <c r="D3274" s="604">
        <v>206.47399999999999</v>
      </c>
    </row>
    <row r="3275" spans="1:4" ht="15" x14ac:dyDescent="0.25">
      <c r="A3275" s="604" t="s">
        <v>295</v>
      </c>
      <c r="B3275" s="604" t="s">
        <v>383</v>
      </c>
      <c r="C3275" s="605">
        <v>41933</v>
      </c>
      <c r="D3275" s="604">
        <v>0</v>
      </c>
    </row>
    <row r="3276" spans="1:4" ht="15" x14ac:dyDescent="0.25">
      <c r="A3276" s="604" t="s">
        <v>296</v>
      </c>
      <c r="B3276" s="604" t="s">
        <v>385</v>
      </c>
      <c r="C3276" s="605">
        <v>41933</v>
      </c>
      <c r="D3276" s="604">
        <v>241.99199999999999</v>
      </c>
    </row>
    <row r="3277" spans="1:4" ht="15" x14ac:dyDescent="0.25">
      <c r="A3277" s="604" t="s">
        <v>413</v>
      </c>
      <c r="B3277" s="604" t="s">
        <v>414</v>
      </c>
      <c r="C3277" s="605">
        <v>41933</v>
      </c>
      <c r="D3277" s="604">
        <v>5.0000000000000001E-3</v>
      </c>
    </row>
    <row r="3278" spans="1:4" ht="15" x14ac:dyDescent="0.25">
      <c r="A3278" s="604" t="s">
        <v>416</v>
      </c>
      <c r="B3278" s="604" t="s">
        <v>417</v>
      </c>
      <c r="C3278" s="605">
        <v>41933</v>
      </c>
      <c r="D3278" s="604">
        <v>158.68</v>
      </c>
    </row>
    <row r="3279" spans="1:4" ht="15" x14ac:dyDescent="0.25">
      <c r="A3279" s="604" t="s">
        <v>222</v>
      </c>
      <c r="B3279" s="604" t="s">
        <v>386</v>
      </c>
      <c r="C3279" s="605">
        <v>41933</v>
      </c>
      <c r="D3279" s="604">
        <v>0.34899999999999998</v>
      </c>
    </row>
    <row r="3280" spans="1:4" ht="15" x14ac:dyDescent="0.25">
      <c r="A3280" s="604" t="s">
        <v>223</v>
      </c>
      <c r="B3280" s="604" t="s">
        <v>388</v>
      </c>
      <c r="C3280" s="605">
        <v>41933</v>
      </c>
      <c r="D3280" s="604">
        <v>0</v>
      </c>
    </row>
    <row r="3281" spans="1:4" ht="15" x14ac:dyDescent="0.25">
      <c r="A3281" s="604" t="s">
        <v>1013</v>
      </c>
      <c r="B3281" s="604" t="s">
        <v>997</v>
      </c>
      <c r="C3281" s="605">
        <v>41933</v>
      </c>
      <c r="D3281" s="604">
        <v>0.01</v>
      </c>
    </row>
    <row r="3282" spans="1:4" ht="15" x14ac:dyDescent="0.25">
      <c r="A3282" s="604" t="s">
        <v>1014</v>
      </c>
      <c r="B3282" s="604" t="s">
        <v>998</v>
      </c>
      <c r="C3282" s="605">
        <v>41933</v>
      </c>
      <c r="D3282" s="604">
        <v>285.35599999999999</v>
      </c>
    </row>
    <row r="3283" spans="1:4" ht="15" x14ac:dyDescent="0.25">
      <c r="A3283" s="604" t="s">
        <v>1015</v>
      </c>
      <c r="B3283" s="604" t="s">
        <v>997</v>
      </c>
      <c r="C3283" s="605">
        <v>41933</v>
      </c>
      <c r="D3283" s="604">
        <v>0</v>
      </c>
    </row>
    <row r="3284" spans="1:4" ht="15" x14ac:dyDescent="0.25">
      <c r="A3284" s="604" t="s">
        <v>1016</v>
      </c>
      <c r="B3284" s="604" t="s">
        <v>998</v>
      </c>
      <c r="C3284" s="605">
        <v>41933</v>
      </c>
      <c r="D3284" s="604">
        <v>196.64099999999999</v>
      </c>
    </row>
    <row r="3285" spans="1:4" ht="15" x14ac:dyDescent="0.25">
      <c r="A3285" s="604" t="s">
        <v>176</v>
      </c>
      <c r="B3285" s="604" t="s">
        <v>389</v>
      </c>
      <c r="C3285" s="605">
        <v>41933</v>
      </c>
      <c r="D3285" s="604">
        <v>0.46200000000000002</v>
      </c>
    </row>
    <row r="3286" spans="1:4" ht="15" x14ac:dyDescent="0.25">
      <c r="A3286" s="604" t="s">
        <v>177</v>
      </c>
      <c r="B3286" s="604" t="s">
        <v>391</v>
      </c>
      <c r="C3286" s="605">
        <v>41933</v>
      </c>
      <c r="D3286" s="604">
        <v>30.411999999999999</v>
      </c>
    </row>
    <row r="3287" spans="1:4" ht="15" x14ac:dyDescent="0.25">
      <c r="A3287" s="604" t="s">
        <v>710</v>
      </c>
      <c r="B3287" s="604" t="s">
        <v>711</v>
      </c>
      <c r="C3287" s="605">
        <v>41933</v>
      </c>
      <c r="D3287" s="604">
        <v>0</v>
      </c>
    </row>
    <row r="3288" spans="1:4" ht="15" x14ac:dyDescent="0.25">
      <c r="A3288" s="604" t="s">
        <v>713</v>
      </c>
      <c r="B3288" s="604" t="s">
        <v>714</v>
      </c>
      <c r="C3288" s="605">
        <v>41933</v>
      </c>
      <c r="D3288" s="604">
        <v>103.47799999999999</v>
      </c>
    </row>
    <row r="3289" spans="1:4" ht="15" x14ac:dyDescent="0.25">
      <c r="A3289" s="604" t="s">
        <v>152</v>
      </c>
      <c r="B3289" s="604" t="s">
        <v>374</v>
      </c>
      <c r="C3289" s="605">
        <v>41933</v>
      </c>
      <c r="D3289" s="604">
        <v>0</v>
      </c>
    </row>
    <row r="3290" spans="1:4" ht="15" x14ac:dyDescent="0.25">
      <c r="A3290" s="604" t="s">
        <v>991</v>
      </c>
      <c r="B3290" s="604" t="s">
        <v>997</v>
      </c>
      <c r="C3290" s="605">
        <v>41933</v>
      </c>
      <c r="D3290" s="604">
        <v>0</v>
      </c>
    </row>
    <row r="3291" spans="1:4" ht="15" x14ac:dyDescent="0.25">
      <c r="A3291" s="604" t="s">
        <v>992</v>
      </c>
      <c r="B3291" s="604" t="s">
        <v>998</v>
      </c>
      <c r="C3291" s="605">
        <v>41933</v>
      </c>
      <c r="D3291" s="604">
        <v>60.372999999999998</v>
      </c>
    </row>
    <row r="3292" spans="1:4" ht="15" x14ac:dyDescent="0.25">
      <c r="A3292" s="604" t="s">
        <v>149</v>
      </c>
      <c r="B3292" s="604" t="s">
        <v>393</v>
      </c>
      <c r="C3292" s="605">
        <v>41933</v>
      </c>
      <c r="D3292" s="604">
        <v>5.7839999999999998</v>
      </c>
    </row>
    <row r="3293" spans="1:4" ht="15" x14ac:dyDescent="0.25">
      <c r="A3293" s="604" t="s">
        <v>150</v>
      </c>
      <c r="B3293" s="604" t="s">
        <v>395</v>
      </c>
      <c r="C3293" s="605">
        <v>41933</v>
      </c>
      <c r="D3293" s="604">
        <v>0</v>
      </c>
    </row>
    <row r="3294" spans="1:4" ht="15" x14ac:dyDescent="0.25">
      <c r="A3294" s="604" t="s">
        <v>974</v>
      </c>
      <c r="B3294" s="604" t="s">
        <v>1001</v>
      </c>
      <c r="C3294" s="605">
        <v>41933</v>
      </c>
      <c r="D3294" s="604">
        <v>8.9999999999999993E-3</v>
      </c>
    </row>
    <row r="3295" spans="1:4" ht="15" x14ac:dyDescent="0.25">
      <c r="A3295" s="604" t="s">
        <v>975</v>
      </c>
      <c r="B3295" s="604" t="s">
        <v>1002</v>
      </c>
      <c r="C3295" s="605">
        <v>41933</v>
      </c>
      <c r="D3295" s="604">
        <v>5.2590000000000003</v>
      </c>
    </row>
    <row r="3296" spans="1:4" ht="15" x14ac:dyDescent="0.25">
      <c r="A3296" s="604" t="s">
        <v>151</v>
      </c>
      <c r="B3296" s="604" t="s">
        <v>374</v>
      </c>
      <c r="C3296" s="605">
        <v>41933</v>
      </c>
      <c r="D3296" s="604">
        <v>2.4729999999999999</v>
      </c>
    </row>
    <row r="3297" spans="1:4" ht="15" x14ac:dyDescent="0.25">
      <c r="A3297" s="604" t="s">
        <v>96</v>
      </c>
      <c r="B3297" s="604" t="s">
        <v>314</v>
      </c>
      <c r="C3297" s="605">
        <v>41933</v>
      </c>
      <c r="D3297" s="604">
        <v>0</v>
      </c>
    </row>
    <row r="3298" spans="1:4" ht="15" x14ac:dyDescent="0.25">
      <c r="A3298" s="604" t="s">
        <v>95</v>
      </c>
      <c r="B3298" s="604" t="s">
        <v>316</v>
      </c>
      <c r="C3298" s="605">
        <v>41933</v>
      </c>
      <c r="D3298" s="604">
        <v>5.7773000000000003</v>
      </c>
    </row>
    <row r="3299" spans="1:4" ht="15" x14ac:dyDescent="0.25">
      <c r="A3299" s="604" t="s">
        <v>97</v>
      </c>
      <c r="B3299" s="604" t="s">
        <v>398</v>
      </c>
      <c r="C3299" s="605">
        <v>41933</v>
      </c>
      <c r="D3299" s="604">
        <v>0</v>
      </c>
    </row>
    <row r="3300" spans="1:4" ht="15" x14ac:dyDescent="0.25">
      <c r="A3300" s="604" t="s">
        <v>98</v>
      </c>
      <c r="B3300" s="604" t="s">
        <v>399</v>
      </c>
      <c r="C3300" s="605">
        <v>41933</v>
      </c>
      <c r="D3300" s="604">
        <v>0</v>
      </c>
    </row>
    <row r="3301" spans="1:4" ht="15" x14ac:dyDescent="0.25">
      <c r="A3301" s="604" t="s">
        <v>93</v>
      </c>
      <c r="B3301" s="604" t="s">
        <v>435</v>
      </c>
      <c r="C3301" s="605">
        <v>41934</v>
      </c>
      <c r="D3301" s="604">
        <v>0</v>
      </c>
    </row>
    <row r="3302" spans="1:4" ht="15" x14ac:dyDescent="0.25">
      <c r="A3302" s="604" t="s">
        <v>94</v>
      </c>
      <c r="B3302" s="604" t="s">
        <v>436</v>
      </c>
      <c r="C3302" s="605">
        <v>41934</v>
      </c>
      <c r="D3302" s="604">
        <v>1574.76</v>
      </c>
    </row>
    <row r="3303" spans="1:4" ht="15" x14ac:dyDescent="0.25">
      <c r="A3303" s="604" t="s">
        <v>113</v>
      </c>
      <c r="B3303" s="604" t="s">
        <v>437</v>
      </c>
      <c r="C3303" s="605">
        <v>41934</v>
      </c>
      <c r="D3303" s="604">
        <v>0</v>
      </c>
    </row>
    <row r="3304" spans="1:4" ht="15" x14ac:dyDescent="0.25">
      <c r="A3304" s="604" t="s">
        <v>114</v>
      </c>
      <c r="B3304" s="604" t="s">
        <v>438</v>
      </c>
      <c r="C3304" s="605">
        <v>41934</v>
      </c>
      <c r="D3304" s="604">
        <v>1620.0299</v>
      </c>
    </row>
    <row r="3305" spans="1:4" ht="15" x14ac:dyDescent="0.25">
      <c r="A3305" s="604" t="s">
        <v>123</v>
      </c>
      <c r="B3305" s="604" t="s">
        <v>439</v>
      </c>
      <c r="C3305" s="605">
        <v>41934</v>
      </c>
      <c r="D3305" s="604">
        <v>0</v>
      </c>
    </row>
    <row r="3306" spans="1:4" ht="15" x14ac:dyDescent="0.25">
      <c r="A3306" s="604" t="s">
        <v>124</v>
      </c>
      <c r="B3306" s="604" t="s">
        <v>440</v>
      </c>
      <c r="C3306" s="605">
        <v>41934</v>
      </c>
      <c r="D3306" s="604">
        <v>14748.2163</v>
      </c>
    </row>
    <row r="3307" spans="1:4" ht="15" x14ac:dyDescent="0.25">
      <c r="A3307" s="604" t="s">
        <v>91</v>
      </c>
      <c r="B3307" s="604" t="s">
        <v>441</v>
      </c>
      <c r="C3307" s="605">
        <v>41934</v>
      </c>
      <c r="D3307" s="604">
        <v>0</v>
      </c>
    </row>
    <row r="3308" spans="1:4" ht="15" x14ac:dyDescent="0.25">
      <c r="A3308" s="604" t="s">
        <v>92</v>
      </c>
      <c r="B3308" s="604" t="s">
        <v>442</v>
      </c>
      <c r="C3308" s="605">
        <v>41934</v>
      </c>
      <c r="D3308" s="604">
        <v>17192.125</v>
      </c>
    </row>
    <row r="3309" spans="1:4" ht="15" x14ac:dyDescent="0.25">
      <c r="A3309" s="604" t="s">
        <v>121</v>
      </c>
      <c r="B3309" s="604" t="s">
        <v>443</v>
      </c>
      <c r="C3309" s="605">
        <v>41934</v>
      </c>
      <c r="D3309" s="604">
        <v>11399.646699999999</v>
      </c>
    </row>
    <row r="3310" spans="1:4" ht="15" x14ac:dyDescent="0.25">
      <c r="A3310" s="604" t="s">
        <v>122</v>
      </c>
      <c r="B3310" s="604" t="s">
        <v>444</v>
      </c>
      <c r="C3310" s="605">
        <v>41934</v>
      </c>
      <c r="D3310" s="604">
        <v>0</v>
      </c>
    </row>
    <row r="3311" spans="1:4" ht="15" x14ac:dyDescent="0.25">
      <c r="A3311" s="604" t="s">
        <v>51</v>
      </c>
      <c r="B3311" s="604" t="s">
        <v>302</v>
      </c>
      <c r="C3311" s="605">
        <v>41934</v>
      </c>
      <c r="D3311" s="604">
        <v>0</v>
      </c>
    </row>
    <row r="3312" spans="1:4" ht="15" x14ac:dyDescent="0.25">
      <c r="A3312" s="604" t="s">
        <v>52</v>
      </c>
      <c r="B3312" s="604" t="s">
        <v>304</v>
      </c>
      <c r="C3312" s="605">
        <v>41934</v>
      </c>
      <c r="D3312" s="604">
        <v>2621.6442000000002</v>
      </c>
    </row>
    <row r="3313" spans="1:4" ht="15" x14ac:dyDescent="0.25">
      <c r="A3313" s="604" t="s">
        <v>53</v>
      </c>
      <c r="B3313" s="604" t="s">
        <v>305</v>
      </c>
      <c r="C3313" s="605">
        <v>41934</v>
      </c>
      <c r="D3313" s="604">
        <v>0</v>
      </c>
    </row>
    <row r="3314" spans="1:4" ht="15" x14ac:dyDescent="0.25">
      <c r="A3314" s="604" t="s">
        <v>54</v>
      </c>
      <c r="B3314" s="604" t="s">
        <v>306</v>
      </c>
      <c r="C3314" s="605">
        <v>41934</v>
      </c>
      <c r="D3314" s="604">
        <v>2623.8933000000002</v>
      </c>
    </row>
    <row r="3315" spans="1:4" ht="15" x14ac:dyDescent="0.25">
      <c r="A3315" s="604" t="s">
        <v>55</v>
      </c>
      <c r="B3315" s="604" t="s">
        <v>307</v>
      </c>
      <c r="C3315" s="605">
        <v>41934</v>
      </c>
      <c r="D3315" s="604">
        <v>0</v>
      </c>
    </row>
    <row r="3316" spans="1:4" ht="15" x14ac:dyDescent="0.25">
      <c r="A3316" s="604" t="s">
        <v>56</v>
      </c>
      <c r="B3316" s="604" t="s">
        <v>308</v>
      </c>
      <c r="C3316" s="605">
        <v>41934</v>
      </c>
      <c r="D3316" s="604">
        <v>2631.6567</v>
      </c>
    </row>
    <row r="3317" spans="1:4" ht="15" x14ac:dyDescent="0.25">
      <c r="A3317" s="604" t="s">
        <v>89</v>
      </c>
      <c r="B3317" s="604" t="s">
        <v>309</v>
      </c>
      <c r="C3317" s="605">
        <v>41934</v>
      </c>
      <c r="D3317" s="604">
        <v>0</v>
      </c>
    </row>
    <row r="3318" spans="1:4" ht="15" x14ac:dyDescent="0.25">
      <c r="A3318" s="604" t="s">
        <v>90</v>
      </c>
      <c r="B3318" s="604" t="s">
        <v>311</v>
      </c>
      <c r="C3318" s="605">
        <v>41934</v>
      </c>
      <c r="D3318" s="604">
        <v>1876.385</v>
      </c>
    </row>
    <row r="3319" spans="1:4" ht="15" x14ac:dyDescent="0.25">
      <c r="A3319" s="604" t="s">
        <v>87</v>
      </c>
      <c r="B3319" s="604" t="s">
        <v>298</v>
      </c>
      <c r="C3319" s="605">
        <v>41934</v>
      </c>
      <c r="D3319" s="604">
        <v>0</v>
      </c>
    </row>
    <row r="3320" spans="1:4" ht="15" x14ac:dyDescent="0.25">
      <c r="A3320" s="604" t="s">
        <v>88</v>
      </c>
      <c r="B3320" s="604" t="s">
        <v>301</v>
      </c>
      <c r="C3320" s="605">
        <v>41934</v>
      </c>
      <c r="D3320" s="604">
        <v>1837.4136000000001</v>
      </c>
    </row>
    <row r="3321" spans="1:4" ht="15" x14ac:dyDescent="0.25">
      <c r="A3321" s="604" t="s">
        <v>85</v>
      </c>
      <c r="B3321" s="604" t="s">
        <v>312</v>
      </c>
      <c r="C3321" s="605">
        <v>41934</v>
      </c>
      <c r="D3321" s="604">
        <v>9282.875</v>
      </c>
    </row>
    <row r="3322" spans="1:4" ht="15" x14ac:dyDescent="0.25">
      <c r="A3322" s="604" t="s">
        <v>86</v>
      </c>
      <c r="B3322" s="604" t="s">
        <v>313</v>
      </c>
      <c r="C3322" s="605">
        <v>41934</v>
      </c>
      <c r="D3322" s="604">
        <v>0</v>
      </c>
    </row>
    <row r="3323" spans="1:4" ht="15" x14ac:dyDescent="0.25">
      <c r="A3323" s="604" t="s">
        <v>83</v>
      </c>
      <c r="B3323" s="604" t="s">
        <v>312</v>
      </c>
      <c r="C3323" s="605">
        <v>41934</v>
      </c>
      <c r="D3323" s="604">
        <v>0</v>
      </c>
    </row>
    <row r="3324" spans="1:4" ht="15" x14ac:dyDescent="0.25">
      <c r="A3324" s="604" t="s">
        <v>84</v>
      </c>
      <c r="B3324" s="604" t="s">
        <v>313</v>
      </c>
      <c r="C3324" s="605">
        <v>41934</v>
      </c>
      <c r="D3324" s="604">
        <v>14538.375</v>
      </c>
    </row>
    <row r="3325" spans="1:4" ht="15" x14ac:dyDescent="0.25">
      <c r="A3325" s="604" t="s">
        <v>73</v>
      </c>
      <c r="B3325" s="604" t="s">
        <v>314</v>
      </c>
      <c r="C3325" s="605">
        <v>41934</v>
      </c>
      <c r="D3325" s="604">
        <v>16.8</v>
      </c>
    </row>
    <row r="3326" spans="1:4" ht="15" x14ac:dyDescent="0.25">
      <c r="A3326" s="604" t="s">
        <v>74</v>
      </c>
      <c r="B3326" s="604" t="s">
        <v>316</v>
      </c>
      <c r="C3326" s="605">
        <v>41934</v>
      </c>
      <c r="D3326" s="604">
        <v>233.91749999999999</v>
      </c>
    </row>
    <row r="3327" spans="1:4" ht="15" x14ac:dyDescent="0.25">
      <c r="A3327" s="604" t="s">
        <v>75</v>
      </c>
      <c r="B3327" s="604" t="s">
        <v>317</v>
      </c>
      <c r="C3327" s="605">
        <v>41934</v>
      </c>
      <c r="D3327" s="604">
        <v>42.25</v>
      </c>
    </row>
    <row r="3328" spans="1:4" ht="15" x14ac:dyDescent="0.25">
      <c r="A3328" s="604" t="s">
        <v>76</v>
      </c>
      <c r="B3328" s="604" t="s">
        <v>318</v>
      </c>
      <c r="C3328" s="605">
        <v>41934</v>
      </c>
      <c r="D3328" s="604">
        <v>3335.625</v>
      </c>
    </row>
    <row r="3329" spans="1:4" ht="15" x14ac:dyDescent="0.25">
      <c r="A3329" s="604" t="s">
        <v>77</v>
      </c>
      <c r="B3329" s="604" t="s">
        <v>317</v>
      </c>
      <c r="C3329" s="605">
        <v>41934</v>
      </c>
      <c r="D3329" s="604">
        <v>46.9375</v>
      </c>
    </row>
    <row r="3330" spans="1:4" ht="15" x14ac:dyDescent="0.25">
      <c r="A3330" s="604" t="s">
        <v>78</v>
      </c>
      <c r="B3330" s="604" t="s">
        <v>318</v>
      </c>
      <c r="C3330" s="605">
        <v>41934</v>
      </c>
      <c r="D3330" s="604">
        <v>3181.1875</v>
      </c>
    </row>
    <row r="3331" spans="1:4" ht="15" x14ac:dyDescent="0.25">
      <c r="A3331" s="604" t="s">
        <v>79</v>
      </c>
      <c r="B3331" s="604" t="s">
        <v>314</v>
      </c>
      <c r="C3331" s="605">
        <v>41934</v>
      </c>
      <c r="D3331" s="604">
        <v>0</v>
      </c>
    </row>
    <row r="3332" spans="1:4" ht="15" x14ac:dyDescent="0.25">
      <c r="A3332" s="604" t="s">
        <v>80</v>
      </c>
      <c r="B3332" s="604" t="s">
        <v>316</v>
      </c>
      <c r="C3332" s="605">
        <v>41934</v>
      </c>
      <c r="D3332" s="604">
        <v>1314.7049999999999</v>
      </c>
    </row>
    <row r="3333" spans="1:4" ht="15" x14ac:dyDescent="0.25">
      <c r="A3333" s="604" t="s">
        <v>867</v>
      </c>
      <c r="B3333" s="604" t="s">
        <v>997</v>
      </c>
      <c r="C3333" s="605">
        <v>41934</v>
      </c>
      <c r="D3333" s="604">
        <v>5.3999999999999999E-2</v>
      </c>
    </row>
    <row r="3334" spans="1:4" ht="15" x14ac:dyDescent="0.25">
      <c r="A3334" s="604" t="s">
        <v>868</v>
      </c>
      <c r="B3334" s="604" t="s">
        <v>998</v>
      </c>
      <c r="C3334" s="605">
        <v>41934</v>
      </c>
      <c r="D3334" s="604">
        <v>2.972</v>
      </c>
    </row>
    <row r="3335" spans="1:4" ht="15" x14ac:dyDescent="0.25">
      <c r="A3335" s="604" t="s">
        <v>109</v>
      </c>
      <c r="B3335" s="604" t="s">
        <v>445</v>
      </c>
      <c r="C3335" s="605">
        <v>41934</v>
      </c>
      <c r="D3335" s="604">
        <v>0</v>
      </c>
    </row>
    <row r="3336" spans="1:4" ht="15" x14ac:dyDescent="0.25">
      <c r="A3336" s="604" t="s">
        <v>110</v>
      </c>
      <c r="B3336" s="604" t="s">
        <v>446</v>
      </c>
      <c r="C3336" s="605">
        <v>41934</v>
      </c>
      <c r="D3336" s="604">
        <v>719.84760000000006</v>
      </c>
    </row>
    <row r="3337" spans="1:4" ht="15" x14ac:dyDescent="0.25">
      <c r="A3337" s="604" t="s">
        <v>65</v>
      </c>
      <c r="B3337" s="604" t="s">
        <v>321</v>
      </c>
      <c r="C3337" s="605">
        <v>41934</v>
      </c>
      <c r="D3337" s="604">
        <v>0</v>
      </c>
    </row>
    <row r="3338" spans="1:4" ht="15" x14ac:dyDescent="0.25">
      <c r="A3338" s="604" t="s">
        <v>66</v>
      </c>
      <c r="B3338" s="604" t="s">
        <v>323</v>
      </c>
      <c r="C3338" s="605">
        <v>41934</v>
      </c>
      <c r="D3338" s="604">
        <v>588.95330000000001</v>
      </c>
    </row>
    <row r="3339" spans="1:4" ht="15" x14ac:dyDescent="0.25">
      <c r="A3339" s="604" t="s">
        <v>67</v>
      </c>
      <c r="B3339" s="604" t="s">
        <v>324</v>
      </c>
      <c r="C3339" s="605">
        <v>41934</v>
      </c>
      <c r="D3339" s="604">
        <v>0</v>
      </c>
    </row>
    <row r="3340" spans="1:4" ht="15" x14ac:dyDescent="0.25">
      <c r="A3340" s="604" t="s">
        <v>68</v>
      </c>
      <c r="B3340" s="604" t="s">
        <v>325</v>
      </c>
      <c r="C3340" s="605">
        <v>41934</v>
      </c>
      <c r="D3340" s="604">
        <v>711.97209999999995</v>
      </c>
    </row>
    <row r="3341" spans="1:4" ht="15" x14ac:dyDescent="0.25">
      <c r="A3341" s="604" t="s">
        <v>69</v>
      </c>
      <c r="B3341" s="604" t="s">
        <v>326</v>
      </c>
      <c r="C3341" s="605">
        <v>41934</v>
      </c>
      <c r="D3341" s="604">
        <v>0</v>
      </c>
    </row>
    <row r="3342" spans="1:4" ht="15" x14ac:dyDescent="0.25">
      <c r="A3342" s="604" t="s">
        <v>70</v>
      </c>
      <c r="B3342" s="604" t="s">
        <v>327</v>
      </c>
      <c r="C3342" s="605">
        <v>41934</v>
      </c>
      <c r="D3342" s="604">
        <v>700.41880000000003</v>
      </c>
    </row>
    <row r="3343" spans="1:4" ht="15" x14ac:dyDescent="0.25">
      <c r="A3343" s="604" t="s">
        <v>43</v>
      </c>
      <c r="B3343" s="604" t="s">
        <v>328</v>
      </c>
      <c r="C3343" s="605">
        <v>41934</v>
      </c>
      <c r="D3343" s="604">
        <v>0</v>
      </c>
    </row>
    <row r="3344" spans="1:4" ht="15" x14ac:dyDescent="0.25">
      <c r="A3344" s="604" t="s">
        <v>44</v>
      </c>
      <c r="B3344" s="604" t="s">
        <v>330</v>
      </c>
      <c r="C3344" s="605">
        <v>41934</v>
      </c>
      <c r="D3344" s="604">
        <v>0</v>
      </c>
    </row>
    <row r="3345" spans="1:4" ht="15" x14ac:dyDescent="0.25">
      <c r="A3345" s="604" t="s">
        <v>45</v>
      </c>
      <c r="B3345" s="604" t="s">
        <v>331</v>
      </c>
      <c r="C3345" s="605">
        <v>41934</v>
      </c>
      <c r="D3345" s="604">
        <v>0</v>
      </c>
    </row>
    <row r="3346" spans="1:4" ht="15" x14ac:dyDescent="0.25">
      <c r="A3346" s="604" t="s">
        <v>46</v>
      </c>
      <c r="B3346" s="604" t="s">
        <v>332</v>
      </c>
      <c r="C3346" s="605">
        <v>41934</v>
      </c>
      <c r="D3346" s="604">
        <v>0</v>
      </c>
    </row>
    <row r="3347" spans="1:4" ht="15" x14ac:dyDescent="0.25">
      <c r="A3347" s="604" t="s">
        <v>173</v>
      </c>
      <c r="B3347" s="604" t="s">
        <v>333</v>
      </c>
      <c r="C3347" s="605">
        <v>41934</v>
      </c>
      <c r="D3347" s="604">
        <v>0.20250000000000001</v>
      </c>
    </row>
    <row r="3348" spans="1:4" ht="15" x14ac:dyDescent="0.25">
      <c r="A3348" s="604" t="s">
        <v>174</v>
      </c>
      <c r="B3348" s="604" t="s">
        <v>334</v>
      </c>
      <c r="C3348" s="605">
        <v>41934</v>
      </c>
      <c r="D3348" s="604">
        <v>0</v>
      </c>
    </row>
    <row r="3349" spans="1:4" ht="15" x14ac:dyDescent="0.25">
      <c r="A3349" s="604" t="s">
        <v>39</v>
      </c>
      <c r="B3349" s="604" t="s">
        <v>335</v>
      </c>
      <c r="C3349" s="605">
        <v>41934</v>
      </c>
      <c r="D3349" s="604">
        <v>0</v>
      </c>
    </row>
    <row r="3350" spans="1:4" ht="15" x14ac:dyDescent="0.25">
      <c r="A3350" s="604" t="s">
        <v>40</v>
      </c>
      <c r="B3350" s="604" t="s">
        <v>336</v>
      </c>
      <c r="C3350" s="605">
        <v>41934</v>
      </c>
      <c r="D3350" s="604">
        <v>0</v>
      </c>
    </row>
    <row r="3351" spans="1:4" ht="15" x14ac:dyDescent="0.25">
      <c r="A3351" s="604" t="s">
        <v>41</v>
      </c>
      <c r="B3351" s="604" t="s">
        <v>337</v>
      </c>
      <c r="C3351" s="605">
        <v>41934</v>
      </c>
      <c r="D3351" s="604">
        <v>3.827</v>
      </c>
    </row>
    <row r="3352" spans="1:4" ht="15" x14ac:dyDescent="0.25">
      <c r="A3352" s="604" t="s">
        <v>42</v>
      </c>
      <c r="B3352" s="604" t="s">
        <v>338</v>
      </c>
      <c r="C3352" s="605">
        <v>41934</v>
      </c>
      <c r="D3352" s="604">
        <v>0</v>
      </c>
    </row>
    <row r="3353" spans="1:4" ht="15" x14ac:dyDescent="0.25">
      <c r="A3353" s="604" t="s">
        <v>57</v>
      </c>
      <c r="B3353" s="604" t="s">
        <v>321</v>
      </c>
      <c r="C3353" s="605">
        <v>41934</v>
      </c>
      <c r="D3353" s="604">
        <v>0</v>
      </c>
    </row>
    <row r="3354" spans="1:4" ht="15" x14ac:dyDescent="0.25">
      <c r="A3354" s="604" t="s">
        <v>58</v>
      </c>
      <c r="B3354" s="604" t="s">
        <v>323</v>
      </c>
      <c r="C3354" s="605">
        <v>41934</v>
      </c>
      <c r="D3354" s="604">
        <v>810.64800000000002</v>
      </c>
    </row>
    <row r="3355" spans="1:4" ht="15" x14ac:dyDescent="0.25">
      <c r="A3355" s="604" t="s">
        <v>59</v>
      </c>
      <c r="B3355" s="604" t="s">
        <v>324</v>
      </c>
      <c r="C3355" s="605">
        <v>41934</v>
      </c>
      <c r="D3355" s="604">
        <v>0</v>
      </c>
    </row>
    <row r="3356" spans="1:4" ht="15" x14ac:dyDescent="0.25">
      <c r="A3356" s="604" t="s">
        <v>60</v>
      </c>
      <c r="B3356" s="604" t="s">
        <v>325</v>
      </c>
      <c r="C3356" s="605">
        <v>41934</v>
      </c>
      <c r="D3356" s="604">
        <v>810.97199999999998</v>
      </c>
    </row>
    <row r="3357" spans="1:4" ht="15" x14ac:dyDescent="0.25">
      <c r="A3357" s="604" t="s">
        <v>61</v>
      </c>
      <c r="B3357" s="604" t="s">
        <v>326</v>
      </c>
      <c r="C3357" s="605">
        <v>41934</v>
      </c>
      <c r="D3357" s="604">
        <v>0</v>
      </c>
    </row>
    <row r="3358" spans="1:4" ht="15" x14ac:dyDescent="0.25">
      <c r="A3358" s="604" t="s">
        <v>62</v>
      </c>
      <c r="B3358" s="604" t="s">
        <v>327</v>
      </c>
      <c r="C3358" s="605">
        <v>41934</v>
      </c>
      <c r="D3358" s="604">
        <v>0</v>
      </c>
    </row>
    <row r="3359" spans="1:4" ht="15" x14ac:dyDescent="0.25">
      <c r="A3359" s="604" t="s">
        <v>63</v>
      </c>
      <c r="B3359" s="604" t="s">
        <v>340</v>
      </c>
      <c r="C3359" s="605">
        <v>41934</v>
      </c>
      <c r="D3359" s="604">
        <v>0</v>
      </c>
    </row>
    <row r="3360" spans="1:4" ht="15" x14ac:dyDescent="0.25">
      <c r="A3360" s="604" t="s">
        <v>64</v>
      </c>
      <c r="B3360" s="604" t="s">
        <v>341</v>
      </c>
      <c r="C3360" s="605">
        <v>41934</v>
      </c>
      <c r="D3360" s="604">
        <v>803.89800000000002</v>
      </c>
    </row>
    <row r="3361" spans="1:4" ht="15" x14ac:dyDescent="0.25">
      <c r="A3361" s="604" t="s">
        <v>47</v>
      </c>
      <c r="B3361" s="604" t="s">
        <v>342</v>
      </c>
      <c r="C3361" s="605">
        <v>41934</v>
      </c>
      <c r="D3361" s="604">
        <v>0</v>
      </c>
    </row>
    <row r="3362" spans="1:4" ht="15" x14ac:dyDescent="0.25">
      <c r="A3362" s="604" t="s">
        <v>48</v>
      </c>
      <c r="B3362" s="604" t="s">
        <v>343</v>
      </c>
      <c r="C3362" s="605">
        <v>41934</v>
      </c>
      <c r="D3362" s="604">
        <v>0</v>
      </c>
    </row>
    <row r="3363" spans="1:4" ht="15" x14ac:dyDescent="0.25">
      <c r="A3363" s="604" t="s">
        <v>49</v>
      </c>
      <c r="B3363" s="604" t="s">
        <v>344</v>
      </c>
      <c r="C3363" s="605">
        <v>41934</v>
      </c>
      <c r="D3363" s="604">
        <v>0.52559999999999996</v>
      </c>
    </row>
    <row r="3364" spans="1:4" ht="15" x14ac:dyDescent="0.25">
      <c r="A3364" s="604" t="s">
        <v>50</v>
      </c>
      <c r="B3364" s="604" t="s">
        <v>345</v>
      </c>
      <c r="C3364" s="605">
        <v>41934</v>
      </c>
      <c r="D3364" s="604">
        <v>0</v>
      </c>
    </row>
    <row r="3365" spans="1:4" ht="15" x14ac:dyDescent="0.25">
      <c r="A3365" s="604" t="s">
        <v>861</v>
      </c>
      <c r="B3365" s="604" t="s">
        <v>999</v>
      </c>
      <c r="C3365" s="605">
        <v>41934</v>
      </c>
      <c r="D3365" s="604">
        <v>2.0310000000000001</v>
      </c>
    </row>
    <row r="3366" spans="1:4" ht="15" x14ac:dyDescent="0.25">
      <c r="A3366" s="604" t="s">
        <v>862</v>
      </c>
      <c r="B3366" s="604" t="s">
        <v>1000</v>
      </c>
      <c r="C3366" s="605">
        <v>41934</v>
      </c>
      <c r="D3366" s="604">
        <v>0</v>
      </c>
    </row>
    <row r="3367" spans="1:4" ht="15" x14ac:dyDescent="0.25">
      <c r="A3367" s="604" t="s">
        <v>982</v>
      </c>
      <c r="B3367" s="604" t="s">
        <v>1001</v>
      </c>
      <c r="C3367" s="605">
        <v>41934</v>
      </c>
      <c r="D3367" s="604">
        <v>0</v>
      </c>
    </row>
    <row r="3368" spans="1:4" ht="15" x14ac:dyDescent="0.25">
      <c r="A3368" s="604" t="s">
        <v>983</v>
      </c>
      <c r="B3368" s="604" t="s">
        <v>1002</v>
      </c>
      <c r="C3368" s="605">
        <v>41934</v>
      </c>
      <c r="D3368" s="604">
        <v>557.20100000000002</v>
      </c>
    </row>
    <row r="3369" spans="1:4" ht="15" x14ac:dyDescent="0.25">
      <c r="A3369" s="604" t="s">
        <v>1039</v>
      </c>
      <c r="B3369" s="604" t="s">
        <v>1001</v>
      </c>
      <c r="C3369" s="605">
        <v>41934</v>
      </c>
      <c r="D3369" s="604">
        <v>0</v>
      </c>
    </row>
    <row r="3370" spans="1:4" ht="15" x14ac:dyDescent="0.25">
      <c r="A3370" s="604" t="s">
        <v>1040</v>
      </c>
      <c r="B3370" s="604" t="s">
        <v>1002</v>
      </c>
      <c r="C3370" s="605">
        <v>41934</v>
      </c>
      <c r="D3370" s="604">
        <v>416.04</v>
      </c>
    </row>
    <row r="3371" spans="1:4" ht="15" x14ac:dyDescent="0.25">
      <c r="A3371" s="604" t="s">
        <v>989</v>
      </c>
      <c r="B3371" s="604" t="s">
        <v>1001</v>
      </c>
      <c r="C3371" s="605">
        <v>41934</v>
      </c>
      <c r="D3371" s="604">
        <v>0</v>
      </c>
    </row>
    <row r="3372" spans="1:4" ht="15" x14ac:dyDescent="0.25">
      <c r="A3372" s="604" t="s">
        <v>990</v>
      </c>
      <c r="B3372" s="604" t="s">
        <v>1002</v>
      </c>
      <c r="C3372" s="605">
        <v>41934</v>
      </c>
      <c r="D3372" s="604">
        <v>836.1</v>
      </c>
    </row>
    <row r="3373" spans="1:4" ht="15" x14ac:dyDescent="0.25">
      <c r="A3373" s="604" t="s">
        <v>71</v>
      </c>
      <c r="B3373" s="604" t="s">
        <v>346</v>
      </c>
      <c r="C3373" s="605">
        <v>41934</v>
      </c>
      <c r="D3373" s="604">
        <v>0</v>
      </c>
    </row>
    <row r="3374" spans="1:4" ht="15" x14ac:dyDescent="0.25">
      <c r="A3374" s="604" t="s">
        <v>72</v>
      </c>
      <c r="B3374" s="604" t="s">
        <v>349</v>
      </c>
      <c r="C3374" s="605">
        <v>41934</v>
      </c>
      <c r="D3374" s="604">
        <v>0</v>
      </c>
    </row>
    <row r="3375" spans="1:4" ht="15" x14ac:dyDescent="0.25">
      <c r="A3375" s="604" t="s">
        <v>750</v>
      </c>
      <c r="B3375" s="604" t="s">
        <v>751</v>
      </c>
      <c r="C3375" s="605">
        <v>41934</v>
      </c>
      <c r="D3375" s="604">
        <v>0.753</v>
      </c>
    </row>
    <row r="3376" spans="1:4" ht="15" x14ac:dyDescent="0.25">
      <c r="A3376" s="604" t="s">
        <v>753</v>
      </c>
      <c r="B3376" s="604" t="s">
        <v>754</v>
      </c>
      <c r="C3376" s="605">
        <v>41934</v>
      </c>
      <c r="D3376" s="604">
        <v>0</v>
      </c>
    </row>
    <row r="3377" spans="1:4" ht="15" x14ac:dyDescent="0.25">
      <c r="A3377" s="604" t="s">
        <v>755</v>
      </c>
      <c r="B3377" s="604" t="s">
        <v>756</v>
      </c>
      <c r="C3377" s="605">
        <v>41934</v>
      </c>
      <c r="D3377" s="604">
        <v>0.113</v>
      </c>
    </row>
    <row r="3378" spans="1:4" ht="15" x14ac:dyDescent="0.25">
      <c r="A3378" s="604" t="s">
        <v>757</v>
      </c>
      <c r="B3378" s="604" t="s">
        <v>758</v>
      </c>
      <c r="C3378" s="605">
        <v>41934</v>
      </c>
      <c r="D3378" s="604">
        <v>0</v>
      </c>
    </row>
    <row r="3379" spans="1:4" ht="15" x14ac:dyDescent="0.25">
      <c r="A3379" s="604" t="s">
        <v>759</v>
      </c>
      <c r="B3379" s="604" t="s">
        <v>760</v>
      </c>
      <c r="C3379" s="605">
        <v>41934</v>
      </c>
      <c r="D3379" s="604">
        <v>0.39300000000000002</v>
      </c>
    </row>
    <row r="3380" spans="1:4" ht="15" x14ac:dyDescent="0.25">
      <c r="A3380" s="604" t="s">
        <v>762</v>
      </c>
      <c r="B3380" s="604" t="s">
        <v>763</v>
      </c>
      <c r="C3380" s="605">
        <v>41934</v>
      </c>
      <c r="D3380" s="604">
        <v>0</v>
      </c>
    </row>
    <row r="3381" spans="1:4" ht="15" x14ac:dyDescent="0.25">
      <c r="A3381" s="604" t="s">
        <v>764</v>
      </c>
      <c r="B3381" s="604" t="s">
        <v>765</v>
      </c>
      <c r="C3381" s="605">
        <v>41934</v>
      </c>
      <c r="D3381" s="604">
        <v>0.16400000000000001</v>
      </c>
    </row>
    <row r="3382" spans="1:4" ht="15" x14ac:dyDescent="0.25">
      <c r="A3382" s="604" t="s">
        <v>766</v>
      </c>
      <c r="B3382" s="604" t="s">
        <v>767</v>
      </c>
      <c r="C3382" s="605">
        <v>41934</v>
      </c>
      <c r="D3382" s="604">
        <v>0</v>
      </c>
    </row>
    <row r="3383" spans="1:4" ht="15" x14ac:dyDescent="0.25">
      <c r="A3383" s="604" t="s">
        <v>877</v>
      </c>
      <c r="B3383" s="604" t="s">
        <v>1003</v>
      </c>
      <c r="C3383" s="605">
        <v>41934</v>
      </c>
      <c r="D3383" s="604">
        <v>0</v>
      </c>
    </row>
    <row r="3384" spans="1:4" ht="15" x14ac:dyDescent="0.25">
      <c r="A3384" s="604" t="s">
        <v>878</v>
      </c>
      <c r="B3384" s="604" t="s">
        <v>1004</v>
      </c>
      <c r="C3384" s="605">
        <v>41934</v>
      </c>
      <c r="D3384" s="604">
        <v>863.13620000000003</v>
      </c>
    </row>
    <row r="3385" spans="1:4" ht="15" x14ac:dyDescent="0.25">
      <c r="A3385" s="604" t="s">
        <v>962</v>
      </c>
      <c r="B3385" s="604" t="s">
        <v>1005</v>
      </c>
      <c r="C3385" s="605">
        <v>41934</v>
      </c>
      <c r="D3385" s="604">
        <v>0</v>
      </c>
    </row>
    <row r="3386" spans="1:4" ht="15" x14ac:dyDescent="0.25">
      <c r="A3386" s="604" t="s">
        <v>963</v>
      </c>
      <c r="B3386" s="604" t="s">
        <v>1006</v>
      </c>
      <c r="C3386" s="605">
        <v>41934</v>
      </c>
      <c r="D3386" s="604">
        <v>481.07600000000002</v>
      </c>
    </row>
    <row r="3387" spans="1:4" ht="15" x14ac:dyDescent="0.25">
      <c r="A3387" s="604" t="s">
        <v>82</v>
      </c>
      <c r="B3387" s="604" t="s">
        <v>350</v>
      </c>
      <c r="C3387" s="605">
        <v>41934</v>
      </c>
      <c r="D3387" s="604">
        <v>0</v>
      </c>
    </row>
    <row r="3388" spans="1:4" ht="15" x14ac:dyDescent="0.25">
      <c r="A3388" s="604" t="s">
        <v>81</v>
      </c>
      <c r="B3388" s="604" t="s">
        <v>352</v>
      </c>
      <c r="C3388" s="605">
        <v>41934</v>
      </c>
      <c r="D3388" s="604">
        <v>0</v>
      </c>
    </row>
    <row r="3389" spans="1:4" ht="15" x14ac:dyDescent="0.25">
      <c r="A3389" s="604" t="s">
        <v>1007</v>
      </c>
      <c r="B3389" s="604" t="s">
        <v>1001</v>
      </c>
      <c r="C3389" s="605">
        <v>41934</v>
      </c>
      <c r="D3389" s="604">
        <v>0</v>
      </c>
    </row>
    <row r="3390" spans="1:4" ht="15" x14ac:dyDescent="0.25">
      <c r="A3390" s="604" t="s">
        <v>1008</v>
      </c>
      <c r="B3390" s="604" t="s">
        <v>1002</v>
      </c>
      <c r="C3390" s="605">
        <v>41934</v>
      </c>
      <c r="D3390" s="604">
        <v>711.08799999999997</v>
      </c>
    </row>
    <row r="3391" spans="1:4" ht="15" x14ac:dyDescent="0.25">
      <c r="A3391" s="604" t="s">
        <v>100</v>
      </c>
      <c r="B3391" s="604" t="s">
        <v>321</v>
      </c>
      <c r="C3391" s="605">
        <v>41934</v>
      </c>
      <c r="D3391" s="604">
        <v>0</v>
      </c>
    </row>
    <row r="3392" spans="1:4" ht="15" x14ac:dyDescent="0.25">
      <c r="A3392" s="604" t="s">
        <v>101</v>
      </c>
      <c r="B3392" s="604" t="s">
        <v>354</v>
      </c>
      <c r="C3392" s="605">
        <v>41934</v>
      </c>
      <c r="D3392" s="604">
        <v>0</v>
      </c>
    </row>
    <row r="3393" spans="1:4" ht="15" x14ac:dyDescent="0.25">
      <c r="A3393" s="604" t="s">
        <v>102</v>
      </c>
      <c r="B3393" s="604" t="s">
        <v>324</v>
      </c>
      <c r="C3393" s="605">
        <v>41934</v>
      </c>
      <c r="D3393" s="604">
        <v>4.4999999999999997E-3</v>
      </c>
    </row>
    <row r="3394" spans="1:4" ht="15" x14ac:dyDescent="0.25">
      <c r="A3394" s="604" t="s">
        <v>103</v>
      </c>
      <c r="B3394" s="604" t="s">
        <v>325</v>
      </c>
      <c r="C3394" s="605">
        <v>41934</v>
      </c>
      <c r="D3394" s="604">
        <v>0</v>
      </c>
    </row>
    <row r="3395" spans="1:4" ht="15" x14ac:dyDescent="0.25">
      <c r="A3395" s="604" t="s">
        <v>104</v>
      </c>
      <c r="B3395" s="604" t="s">
        <v>326</v>
      </c>
      <c r="C3395" s="605">
        <v>41934</v>
      </c>
      <c r="D3395" s="604">
        <v>1E-4</v>
      </c>
    </row>
    <row r="3396" spans="1:4" ht="15" x14ac:dyDescent="0.25">
      <c r="A3396" s="604" t="s">
        <v>105</v>
      </c>
      <c r="B3396" s="604" t="s">
        <v>327</v>
      </c>
      <c r="C3396" s="605">
        <v>41934</v>
      </c>
      <c r="D3396" s="604">
        <v>0</v>
      </c>
    </row>
    <row r="3397" spans="1:4" ht="15" x14ac:dyDescent="0.25">
      <c r="A3397" s="604" t="s">
        <v>106</v>
      </c>
      <c r="B3397" s="604" t="s">
        <v>340</v>
      </c>
      <c r="C3397" s="605">
        <v>41934</v>
      </c>
      <c r="D3397" s="604">
        <v>1.3577999999999999</v>
      </c>
    </row>
    <row r="3398" spans="1:4" ht="15" x14ac:dyDescent="0.25">
      <c r="A3398" s="604" t="s">
        <v>107</v>
      </c>
      <c r="B3398" s="604" t="s">
        <v>341</v>
      </c>
      <c r="C3398" s="605">
        <v>41934</v>
      </c>
      <c r="D3398" s="604">
        <v>0</v>
      </c>
    </row>
    <row r="3399" spans="1:4" ht="15" x14ac:dyDescent="0.25">
      <c r="A3399" s="604" t="s">
        <v>115</v>
      </c>
      <c r="B3399" s="604" t="s">
        <v>355</v>
      </c>
      <c r="C3399" s="605">
        <v>41934</v>
      </c>
      <c r="D3399" s="604">
        <v>1.6281000000000001</v>
      </c>
    </row>
    <row r="3400" spans="1:4" ht="15" x14ac:dyDescent="0.25">
      <c r="A3400" s="604" t="s">
        <v>116</v>
      </c>
      <c r="B3400" s="604" t="s">
        <v>356</v>
      </c>
      <c r="C3400" s="605">
        <v>41934</v>
      </c>
      <c r="D3400" s="604">
        <v>0</v>
      </c>
    </row>
    <row r="3401" spans="1:4" ht="15" x14ac:dyDescent="0.25">
      <c r="A3401" s="604" t="s">
        <v>117</v>
      </c>
      <c r="B3401" s="604" t="s">
        <v>357</v>
      </c>
      <c r="C3401" s="605">
        <v>41934</v>
      </c>
      <c r="D3401" s="604">
        <v>2.9999999999999997E-4</v>
      </c>
    </row>
    <row r="3402" spans="1:4" ht="15" x14ac:dyDescent="0.25">
      <c r="A3402" s="604" t="s">
        <v>118</v>
      </c>
      <c r="B3402" s="604" t="s">
        <v>358</v>
      </c>
      <c r="C3402" s="605">
        <v>41934</v>
      </c>
      <c r="D3402" s="604">
        <v>0</v>
      </c>
    </row>
    <row r="3403" spans="1:4" ht="15" x14ac:dyDescent="0.25">
      <c r="A3403" s="604" t="s">
        <v>735</v>
      </c>
      <c r="B3403" s="604" t="s">
        <v>736</v>
      </c>
      <c r="C3403" s="605">
        <v>41934</v>
      </c>
      <c r="D3403" s="604">
        <v>1.8740000000000001</v>
      </c>
    </row>
    <row r="3404" spans="1:4" ht="15" x14ac:dyDescent="0.25">
      <c r="A3404" s="604" t="s">
        <v>737</v>
      </c>
      <c r="B3404" s="604" t="s">
        <v>738</v>
      </c>
      <c r="C3404" s="605">
        <v>41934</v>
      </c>
      <c r="D3404" s="604">
        <v>0</v>
      </c>
    </row>
    <row r="3405" spans="1:4" ht="15" x14ac:dyDescent="0.25">
      <c r="A3405" s="604" t="s">
        <v>863</v>
      </c>
      <c r="B3405" s="604" t="s">
        <v>1009</v>
      </c>
      <c r="C3405" s="605">
        <v>41934</v>
      </c>
      <c r="D3405" s="604">
        <v>0</v>
      </c>
    </row>
    <row r="3406" spans="1:4" ht="15" x14ac:dyDescent="0.25">
      <c r="A3406" s="604" t="s">
        <v>864</v>
      </c>
      <c r="B3406" s="604" t="s">
        <v>1010</v>
      </c>
      <c r="C3406" s="605">
        <v>41934</v>
      </c>
      <c r="D3406" s="604">
        <v>0</v>
      </c>
    </row>
    <row r="3407" spans="1:4" ht="15" x14ac:dyDescent="0.25">
      <c r="A3407" s="604" t="s">
        <v>865</v>
      </c>
      <c r="B3407" s="604" t="s">
        <v>1011</v>
      </c>
      <c r="C3407" s="605">
        <v>41934</v>
      </c>
      <c r="D3407" s="604">
        <v>0</v>
      </c>
    </row>
    <row r="3408" spans="1:4" ht="15" x14ac:dyDescent="0.25">
      <c r="A3408" s="604" t="s">
        <v>866</v>
      </c>
      <c r="B3408" s="604" t="s">
        <v>1012</v>
      </c>
      <c r="C3408" s="605">
        <v>41934</v>
      </c>
      <c r="D3408" s="604">
        <v>0</v>
      </c>
    </row>
    <row r="3409" spans="1:4" ht="15" x14ac:dyDescent="0.25">
      <c r="A3409" s="604" t="s">
        <v>99</v>
      </c>
      <c r="B3409" s="604" t="s">
        <v>359</v>
      </c>
      <c r="C3409" s="605">
        <v>41934</v>
      </c>
      <c r="D3409" s="604">
        <v>2.2509000000000001</v>
      </c>
    </row>
    <row r="3410" spans="1:4" ht="15" x14ac:dyDescent="0.25">
      <c r="A3410" s="604" t="s">
        <v>958</v>
      </c>
      <c r="B3410" s="604" t="s">
        <v>1001</v>
      </c>
      <c r="C3410" s="605">
        <v>41934</v>
      </c>
      <c r="D3410" s="604">
        <v>0</v>
      </c>
    </row>
    <row r="3411" spans="1:4" ht="15" x14ac:dyDescent="0.25">
      <c r="A3411" s="604" t="s">
        <v>959</v>
      </c>
      <c r="B3411" s="604" t="s">
        <v>1002</v>
      </c>
      <c r="C3411" s="605">
        <v>41934</v>
      </c>
      <c r="D3411" s="604">
        <v>798.3</v>
      </c>
    </row>
    <row r="3412" spans="1:4" ht="15" x14ac:dyDescent="0.25">
      <c r="A3412" s="604" t="s">
        <v>144</v>
      </c>
      <c r="B3412" s="604" t="s">
        <v>361</v>
      </c>
      <c r="C3412" s="605">
        <v>41934</v>
      </c>
      <c r="D3412" s="604">
        <v>9.1899999999999996E-2</v>
      </c>
    </row>
    <row r="3413" spans="1:4" ht="15" x14ac:dyDescent="0.25">
      <c r="A3413" s="604" t="s">
        <v>145</v>
      </c>
      <c r="B3413" s="604" t="s">
        <v>363</v>
      </c>
      <c r="C3413" s="605">
        <v>41934</v>
      </c>
      <c r="D3413" s="604">
        <v>6.9048999999999996</v>
      </c>
    </row>
    <row r="3414" spans="1:4" ht="15" x14ac:dyDescent="0.25">
      <c r="A3414" s="604" t="s">
        <v>161</v>
      </c>
      <c r="B3414" s="604" t="s">
        <v>364</v>
      </c>
      <c r="C3414" s="605">
        <v>41934</v>
      </c>
      <c r="D3414" s="604">
        <v>1E-3</v>
      </c>
    </row>
    <row r="3415" spans="1:4" ht="15" x14ac:dyDescent="0.25">
      <c r="A3415" s="604" t="s">
        <v>162</v>
      </c>
      <c r="B3415" s="604" t="s">
        <v>365</v>
      </c>
      <c r="C3415" s="605">
        <v>41934</v>
      </c>
      <c r="D3415" s="604">
        <v>29.207999999999998</v>
      </c>
    </row>
    <row r="3416" spans="1:4" ht="15" x14ac:dyDescent="0.25">
      <c r="A3416" s="604" t="s">
        <v>293</v>
      </c>
      <c r="B3416" s="604" t="s">
        <v>366</v>
      </c>
      <c r="C3416" s="605">
        <v>41934</v>
      </c>
      <c r="D3416" s="604">
        <v>13.618</v>
      </c>
    </row>
    <row r="3417" spans="1:4" ht="15" x14ac:dyDescent="0.25">
      <c r="A3417" s="604" t="s">
        <v>294</v>
      </c>
      <c r="B3417" s="604" t="s">
        <v>368</v>
      </c>
      <c r="C3417" s="605">
        <v>41934</v>
      </c>
      <c r="D3417" s="604">
        <v>46.357999999999997</v>
      </c>
    </row>
    <row r="3418" spans="1:4" ht="15" x14ac:dyDescent="0.25">
      <c r="A3418" s="604" t="s">
        <v>167</v>
      </c>
      <c r="B3418" s="604" t="s">
        <v>369</v>
      </c>
      <c r="C3418" s="605">
        <v>41934</v>
      </c>
      <c r="D3418" s="604">
        <v>3.4668000000000001</v>
      </c>
    </row>
    <row r="3419" spans="1:4" ht="15" x14ac:dyDescent="0.25">
      <c r="A3419" s="604" t="s">
        <v>168</v>
      </c>
      <c r="B3419" s="604" t="s">
        <v>371</v>
      </c>
      <c r="C3419" s="605">
        <v>41934</v>
      </c>
      <c r="D3419" s="604">
        <v>0</v>
      </c>
    </row>
    <row r="3420" spans="1:4" ht="15" x14ac:dyDescent="0.25">
      <c r="A3420" s="604" t="s">
        <v>869</v>
      </c>
      <c r="B3420" s="604" t="s">
        <v>997</v>
      </c>
      <c r="C3420" s="605">
        <v>41934</v>
      </c>
      <c r="D3420" s="604">
        <v>0.59399999999999997</v>
      </c>
    </row>
    <row r="3421" spans="1:4" ht="15" x14ac:dyDescent="0.25">
      <c r="A3421" s="604" t="s">
        <v>870</v>
      </c>
      <c r="B3421" s="604" t="s">
        <v>998</v>
      </c>
      <c r="C3421" s="605">
        <v>41934</v>
      </c>
      <c r="D3421" s="604">
        <v>10.537000000000001</v>
      </c>
    </row>
    <row r="3422" spans="1:4" ht="15" x14ac:dyDescent="0.25">
      <c r="A3422" s="604" t="s">
        <v>146</v>
      </c>
      <c r="B3422" s="604" t="s">
        <v>372</v>
      </c>
      <c r="C3422" s="605">
        <v>41934</v>
      </c>
      <c r="D3422" s="604">
        <v>0.628</v>
      </c>
    </row>
    <row r="3423" spans="1:4" ht="15" x14ac:dyDescent="0.25">
      <c r="A3423" s="604" t="s">
        <v>147</v>
      </c>
      <c r="B3423" s="604" t="s">
        <v>374</v>
      </c>
      <c r="C3423" s="605">
        <v>41934</v>
      </c>
      <c r="D3423" s="604">
        <v>0</v>
      </c>
    </row>
    <row r="3424" spans="1:4" ht="15" x14ac:dyDescent="0.25">
      <c r="A3424" s="604" t="s">
        <v>127</v>
      </c>
      <c r="B3424" s="604" t="s">
        <v>375</v>
      </c>
      <c r="C3424" s="605">
        <v>41934</v>
      </c>
      <c r="D3424" s="604">
        <v>0</v>
      </c>
    </row>
    <row r="3425" spans="1:4" ht="15" x14ac:dyDescent="0.25">
      <c r="A3425" s="604" t="s">
        <v>126</v>
      </c>
      <c r="B3425" s="604" t="s">
        <v>377</v>
      </c>
      <c r="C3425" s="605">
        <v>41934</v>
      </c>
      <c r="D3425" s="604">
        <v>133.7876</v>
      </c>
    </row>
    <row r="3426" spans="1:4" ht="15" x14ac:dyDescent="0.25">
      <c r="A3426" s="604" t="s">
        <v>206</v>
      </c>
      <c r="B3426" s="604" t="s">
        <v>378</v>
      </c>
      <c r="C3426" s="605">
        <v>41934</v>
      </c>
      <c r="D3426" s="604">
        <v>0</v>
      </c>
    </row>
    <row r="3427" spans="1:4" ht="15" x14ac:dyDescent="0.25">
      <c r="A3427" s="604" t="s">
        <v>207</v>
      </c>
      <c r="B3427" s="604" t="s">
        <v>379</v>
      </c>
      <c r="C3427" s="605">
        <v>41934</v>
      </c>
      <c r="D3427" s="604">
        <v>123.0822</v>
      </c>
    </row>
    <row r="3428" spans="1:4" ht="15" x14ac:dyDescent="0.25">
      <c r="A3428" s="604" t="s">
        <v>768</v>
      </c>
      <c r="B3428" s="604" t="s">
        <v>769</v>
      </c>
      <c r="C3428" s="605">
        <v>41934</v>
      </c>
      <c r="D3428" s="604">
        <v>0.26100000000000001</v>
      </c>
    </row>
    <row r="3429" spans="1:4" ht="15" x14ac:dyDescent="0.25">
      <c r="A3429" s="604" t="s">
        <v>771</v>
      </c>
      <c r="B3429" s="604" t="s">
        <v>772</v>
      </c>
      <c r="C3429" s="605">
        <v>41934</v>
      </c>
      <c r="D3429" s="604">
        <v>19.57</v>
      </c>
    </row>
    <row r="3430" spans="1:4" ht="15" x14ac:dyDescent="0.25">
      <c r="A3430" s="604" t="s">
        <v>163</v>
      </c>
      <c r="B3430" s="604" t="s">
        <v>380</v>
      </c>
      <c r="C3430" s="605">
        <v>41934</v>
      </c>
      <c r="D3430" s="604">
        <v>0</v>
      </c>
    </row>
    <row r="3431" spans="1:4" ht="15" x14ac:dyDescent="0.25">
      <c r="A3431" s="604" t="s">
        <v>164</v>
      </c>
      <c r="B3431" s="604" t="s">
        <v>382</v>
      </c>
      <c r="C3431" s="605">
        <v>41934</v>
      </c>
      <c r="D3431" s="604">
        <v>213.25</v>
      </c>
    </row>
    <row r="3432" spans="1:4" ht="15" x14ac:dyDescent="0.25">
      <c r="A3432" s="604" t="s">
        <v>295</v>
      </c>
      <c r="B3432" s="604" t="s">
        <v>383</v>
      </c>
      <c r="C3432" s="605">
        <v>41934</v>
      </c>
      <c r="D3432" s="604">
        <v>0</v>
      </c>
    </row>
    <row r="3433" spans="1:4" ht="15" x14ac:dyDescent="0.25">
      <c r="A3433" s="604" t="s">
        <v>296</v>
      </c>
      <c r="B3433" s="604" t="s">
        <v>385</v>
      </c>
      <c r="C3433" s="605">
        <v>41934</v>
      </c>
      <c r="D3433" s="604">
        <v>239.578</v>
      </c>
    </row>
    <row r="3434" spans="1:4" ht="15" x14ac:dyDescent="0.25">
      <c r="A3434" s="604" t="s">
        <v>413</v>
      </c>
      <c r="B3434" s="604" t="s">
        <v>414</v>
      </c>
      <c r="C3434" s="605">
        <v>41934</v>
      </c>
      <c r="D3434" s="604">
        <v>0</v>
      </c>
    </row>
    <row r="3435" spans="1:4" ht="15" x14ac:dyDescent="0.25">
      <c r="A3435" s="604" t="s">
        <v>416</v>
      </c>
      <c r="B3435" s="604" t="s">
        <v>417</v>
      </c>
      <c r="C3435" s="605">
        <v>41934</v>
      </c>
      <c r="D3435" s="604">
        <v>207.19800000000001</v>
      </c>
    </row>
    <row r="3436" spans="1:4" ht="15" x14ac:dyDescent="0.25">
      <c r="A3436" s="604" t="s">
        <v>222</v>
      </c>
      <c r="B3436" s="604" t="s">
        <v>386</v>
      </c>
      <c r="C3436" s="605">
        <v>41934</v>
      </c>
      <c r="D3436" s="604">
        <v>0.36299999999999999</v>
      </c>
    </row>
    <row r="3437" spans="1:4" ht="15" x14ac:dyDescent="0.25">
      <c r="A3437" s="604" t="s">
        <v>223</v>
      </c>
      <c r="B3437" s="604" t="s">
        <v>388</v>
      </c>
      <c r="C3437" s="605">
        <v>41934</v>
      </c>
      <c r="D3437" s="604">
        <v>0</v>
      </c>
    </row>
    <row r="3438" spans="1:4" ht="15" x14ac:dyDescent="0.25">
      <c r="A3438" s="604" t="s">
        <v>1013</v>
      </c>
      <c r="B3438" s="604" t="s">
        <v>997</v>
      </c>
      <c r="C3438" s="605">
        <v>41934</v>
      </c>
      <c r="D3438" s="604">
        <v>0</v>
      </c>
    </row>
    <row r="3439" spans="1:4" ht="15" x14ac:dyDescent="0.25">
      <c r="A3439" s="604" t="s">
        <v>1014</v>
      </c>
      <c r="B3439" s="604" t="s">
        <v>998</v>
      </c>
      <c r="C3439" s="605">
        <v>41934</v>
      </c>
      <c r="D3439" s="604">
        <v>376.67899999999997</v>
      </c>
    </row>
    <row r="3440" spans="1:4" ht="15" x14ac:dyDescent="0.25">
      <c r="A3440" s="604" t="s">
        <v>1015</v>
      </c>
      <c r="B3440" s="604" t="s">
        <v>997</v>
      </c>
      <c r="C3440" s="605">
        <v>41934</v>
      </c>
      <c r="D3440" s="604">
        <v>0</v>
      </c>
    </row>
    <row r="3441" spans="1:4" ht="15" x14ac:dyDescent="0.25">
      <c r="A3441" s="604" t="s">
        <v>1016</v>
      </c>
      <c r="B3441" s="604" t="s">
        <v>998</v>
      </c>
      <c r="C3441" s="605">
        <v>41934</v>
      </c>
      <c r="D3441" s="604">
        <v>255.137</v>
      </c>
    </row>
    <row r="3442" spans="1:4" ht="15" x14ac:dyDescent="0.25">
      <c r="A3442" s="604" t="s">
        <v>176</v>
      </c>
      <c r="B3442" s="604" t="s">
        <v>389</v>
      </c>
      <c r="C3442" s="605">
        <v>41934</v>
      </c>
      <c r="D3442" s="604">
        <v>0.27600000000000002</v>
      </c>
    </row>
    <row r="3443" spans="1:4" ht="15" x14ac:dyDescent="0.25">
      <c r="A3443" s="604" t="s">
        <v>177</v>
      </c>
      <c r="B3443" s="604" t="s">
        <v>391</v>
      </c>
      <c r="C3443" s="605">
        <v>41934</v>
      </c>
      <c r="D3443" s="604">
        <v>30.963999999999999</v>
      </c>
    </row>
    <row r="3444" spans="1:4" ht="15" x14ac:dyDescent="0.25">
      <c r="A3444" s="604" t="s">
        <v>710</v>
      </c>
      <c r="B3444" s="604" t="s">
        <v>711</v>
      </c>
      <c r="C3444" s="605">
        <v>41934</v>
      </c>
      <c r="D3444" s="604">
        <v>0</v>
      </c>
    </row>
    <row r="3445" spans="1:4" ht="15" x14ac:dyDescent="0.25">
      <c r="A3445" s="604" t="s">
        <v>713</v>
      </c>
      <c r="B3445" s="604" t="s">
        <v>714</v>
      </c>
      <c r="C3445" s="605">
        <v>41934</v>
      </c>
      <c r="D3445" s="604">
        <v>102.422</v>
      </c>
    </row>
    <row r="3446" spans="1:4" ht="15" x14ac:dyDescent="0.25">
      <c r="A3446" s="604" t="s">
        <v>148</v>
      </c>
      <c r="B3446" s="604" t="s">
        <v>374</v>
      </c>
      <c r="C3446" s="605">
        <v>41934</v>
      </c>
      <c r="D3446" s="604">
        <v>0</v>
      </c>
    </row>
    <row r="3447" spans="1:4" ht="15" x14ac:dyDescent="0.25">
      <c r="A3447" s="604" t="s">
        <v>152</v>
      </c>
      <c r="B3447" s="604" t="s">
        <v>374</v>
      </c>
      <c r="C3447" s="605">
        <v>41934</v>
      </c>
      <c r="D3447" s="604">
        <v>0</v>
      </c>
    </row>
    <row r="3448" spans="1:4" ht="15" x14ac:dyDescent="0.25">
      <c r="A3448" s="604" t="s">
        <v>991</v>
      </c>
      <c r="B3448" s="604" t="s">
        <v>997</v>
      </c>
      <c r="C3448" s="605">
        <v>41934</v>
      </c>
      <c r="D3448" s="604">
        <v>0</v>
      </c>
    </row>
    <row r="3449" spans="1:4" ht="15" x14ac:dyDescent="0.25">
      <c r="A3449" s="604" t="s">
        <v>992</v>
      </c>
      <c r="B3449" s="604" t="s">
        <v>998</v>
      </c>
      <c r="C3449" s="605">
        <v>41934</v>
      </c>
      <c r="D3449" s="604">
        <v>119.892</v>
      </c>
    </row>
    <row r="3450" spans="1:4" ht="15" x14ac:dyDescent="0.25">
      <c r="A3450" s="604" t="s">
        <v>149</v>
      </c>
      <c r="B3450" s="604" t="s">
        <v>393</v>
      </c>
      <c r="C3450" s="605">
        <v>41934</v>
      </c>
      <c r="D3450" s="604">
        <v>6.2530000000000001</v>
      </c>
    </row>
    <row r="3451" spans="1:4" ht="15" x14ac:dyDescent="0.25">
      <c r="A3451" s="604" t="s">
        <v>150</v>
      </c>
      <c r="B3451" s="604" t="s">
        <v>395</v>
      </c>
      <c r="C3451" s="605">
        <v>41934</v>
      </c>
      <c r="D3451" s="604">
        <v>0</v>
      </c>
    </row>
    <row r="3452" spans="1:4" ht="15" x14ac:dyDescent="0.25">
      <c r="A3452" s="604" t="s">
        <v>974</v>
      </c>
      <c r="B3452" s="604" t="s">
        <v>1001</v>
      </c>
      <c r="C3452" s="605">
        <v>41934</v>
      </c>
      <c r="D3452" s="604">
        <v>4.0000000000000001E-3</v>
      </c>
    </row>
    <row r="3453" spans="1:4" ht="15" x14ac:dyDescent="0.25">
      <c r="A3453" s="604" t="s">
        <v>975</v>
      </c>
      <c r="B3453" s="604" t="s">
        <v>1002</v>
      </c>
      <c r="C3453" s="605">
        <v>41934</v>
      </c>
      <c r="D3453" s="604">
        <v>4.1230000000000002</v>
      </c>
    </row>
    <row r="3454" spans="1:4" ht="15" x14ac:dyDescent="0.25">
      <c r="A3454" s="604" t="s">
        <v>151</v>
      </c>
      <c r="B3454" s="604" t="s">
        <v>374</v>
      </c>
      <c r="C3454" s="605">
        <v>41934</v>
      </c>
      <c r="D3454" s="604">
        <v>2.621</v>
      </c>
    </row>
    <row r="3455" spans="1:4" ht="15" x14ac:dyDescent="0.25">
      <c r="A3455" s="604" t="s">
        <v>96</v>
      </c>
      <c r="B3455" s="604" t="s">
        <v>314</v>
      </c>
      <c r="C3455" s="605">
        <v>41934</v>
      </c>
      <c r="D3455" s="604">
        <v>0</v>
      </c>
    </row>
    <row r="3456" spans="1:4" ht="15" x14ac:dyDescent="0.25">
      <c r="A3456" s="604" t="s">
        <v>95</v>
      </c>
      <c r="B3456" s="604" t="s">
        <v>316</v>
      </c>
      <c r="C3456" s="605">
        <v>41934</v>
      </c>
      <c r="D3456" s="604">
        <v>4.5441000000000003</v>
      </c>
    </row>
    <row r="3457" spans="1:5" ht="15" x14ac:dyDescent="0.25">
      <c r="A3457" s="604" t="s">
        <v>97</v>
      </c>
      <c r="B3457" s="604" t="s">
        <v>398</v>
      </c>
      <c r="C3457" s="605">
        <v>41934</v>
      </c>
      <c r="D3457" s="604">
        <v>0</v>
      </c>
    </row>
    <row r="3458" spans="1:5" ht="15" x14ac:dyDescent="0.25">
      <c r="A3458" s="604" t="s">
        <v>98</v>
      </c>
      <c r="B3458" s="604" t="s">
        <v>399</v>
      </c>
      <c r="C3458" s="605">
        <v>41934</v>
      </c>
      <c r="D3458" s="604">
        <v>0</v>
      </c>
    </row>
    <row r="3459" spans="1:5" ht="15" x14ac:dyDescent="0.25">
      <c r="A3459" s="604" t="s">
        <v>93</v>
      </c>
      <c r="B3459" s="604" t="s">
        <v>435</v>
      </c>
      <c r="C3459" s="605">
        <v>41935</v>
      </c>
      <c r="D3459" s="604">
        <v>0</v>
      </c>
    </row>
    <row r="3460" spans="1:5" ht="15" x14ac:dyDescent="0.25">
      <c r="A3460" s="604" t="s">
        <v>94</v>
      </c>
      <c r="B3460" s="604" t="s">
        <v>436</v>
      </c>
      <c r="C3460" s="605">
        <v>41935</v>
      </c>
      <c r="D3460" s="604">
        <v>1496.748</v>
      </c>
    </row>
    <row r="3461" spans="1:5" ht="15" x14ac:dyDescent="0.25">
      <c r="A3461" s="604" t="s">
        <v>113</v>
      </c>
      <c r="B3461" s="604" t="s">
        <v>437</v>
      </c>
      <c r="C3461" s="605">
        <v>41935</v>
      </c>
      <c r="D3461" s="604">
        <v>0</v>
      </c>
    </row>
    <row r="3462" spans="1:5" ht="15" x14ac:dyDescent="0.25">
      <c r="A3462" s="604" t="s">
        <v>114</v>
      </c>
      <c r="B3462" s="604" t="s">
        <v>438</v>
      </c>
      <c r="C3462" s="605">
        <v>41935</v>
      </c>
      <c r="D3462" s="604">
        <v>1543.3864000000001</v>
      </c>
    </row>
    <row r="3463" spans="1:5" ht="15" x14ac:dyDescent="0.25">
      <c r="A3463" s="604" t="s">
        <v>123</v>
      </c>
      <c r="B3463" s="604" t="s">
        <v>439</v>
      </c>
      <c r="C3463" s="605">
        <v>41935</v>
      </c>
      <c r="D3463" s="604">
        <v>0</v>
      </c>
    </row>
    <row r="3464" spans="1:5" ht="15" x14ac:dyDescent="0.25">
      <c r="A3464" s="604" t="s">
        <v>124</v>
      </c>
      <c r="B3464" s="604" t="s">
        <v>440</v>
      </c>
      <c r="C3464" s="605">
        <v>41935</v>
      </c>
      <c r="D3464" s="604">
        <v>14113.908100000001</v>
      </c>
    </row>
    <row r="3465" spans="1:5" ht="15" x14ac:dyDescent="0.25">
      <c r="A3465" s="604" t="s">
        <v>91</v>
      </c>
      <c r="B3465" s="604" t="s">
        <v>441</v>
      </c>
      <c r="C3465" s="605">
        <v>41935</v>
      </c>
      <c r="D3465" s="604">
        <v>0</v>
      </c>
    </row>
    <row r="3466" spans="1:5" ht="15" x14ac:dyDescent="0.25">
      <c r="A3466" s="604" t="s">
        <v>92</v>
      </c>
      <c r="B3466" s="604" t="s">
        <v>442</v>
      </c>
      <c r="C3466" s="605">
        <v>41935</v>
      </c>
      <c r="D3466" s="604">
        <v>16704.875</v>
      </c>
    </row>
    <row r="3467" spans="1:5" ht="15" x14ac:dyDescent="0.25">
      <c r="A3467" s="604" t="s">
        <v>121</v>
      </c>
      <c r="B3467" s="604" t="s">
        <v>443</v>
      </c>
      <c r="C3467" s="605">
        <v>41935</v>
      </c>
      <c r="D3467" s="604">
        <v>11281.194299999999</v>
      </c>
    </row>
    <row r="3468" spans="1:5" ht="15" x14ac:dyDescent="0.25">
      <c r="A3468" s="604" t="s">
        <v>122</v>
      </c>
      <c r="B3468" s="604" t="s">
        <v>444</v>
      </c>
      <c r="C3468" s="605">
        <v>41935</v>
      </c>
      <c r="D3468" s="604">
        <v>0</v>
      </c>
    </row>
    <row r="3469" spans="1:5" ht="15" x14ac:dyDescent="0.25">
      <c r="A3469" s="604" t="s">
        <v>51</v>
      </c>
      <c r="B3469" s="604" t="s">
        <v>302</v>
      </c>
      <c r="C3469" s="605">
        <v>41935</v>
      </c>
      <c r="D3469" s="604">
        <v>0</v>
      </c>
    </row>
    <row r="3470" spans="1:5" ht="15" x14ac:dyDescent="0.25">
      <c r="A3470" s="604" t="s">
        <v>52</v>
      </c>
      <c r="B3470" s="604" t="s">
        <v>304</v>
      </c>
      <c r="C3470" s="605">
        <v>41935</v>
      </c>
      <c r="D3470" s="604">
        <v>2610.2249999999999</v>
      </c>
    </row>
    <row r="3471" spans="1:5" ht="15" x14ac:dyDescent="0.25">
      <c r="A3471" s="604" t="s">
        <v>53</v>
      </c>
      <c r="B3471" s="604" t="s">
        <v>305</v>
      </c>
      <c r="C3471" s="605">
        <v>41935</v>
      </c>
      <c r="D3471" s="604">
        <v>0</v>
      </c>
    </row>
    <row r="3472" spans="1:5" ht="15" x14ac:dyDescent="0.25">
      <c r="A3472" s="604" t="s">
        <v>54</v>
      </c>
      <c r="B3472" s="604" t="s">
        <v>306</v>
      </c>
      <c r="C3472" s="605">
        <v>41935</v>
      </c>
      <c r="D3472" s="604">
        <v>2617.5374999999999</v>
      </c>
      <c r="E3472" s="578"/>
    </row>
    <row r="3473" spans="1:6" ht="15" x14ac:dyDescent="0.25">
      <c r="A3473" s="604" t="s">
        <v>55</v>
      </c>
      <c r="B3473" s="604" t="s">
        <v>307</v>
      </c>
      <c r="C3473" s="605">
        <v>41935</v>
      </c>
      <c r="D3473" s="604">
        <v>0</v>
      </c>
      <c r="E3473" s="578"/>
    </row>
    <row r="3474" spans="1:6" ht="15" x14ac:dyDescent="0.25">
      <c r="A3474" s="604" t="s">
        <v>56</v>
      </c>
      <c r="B3474" s="604" t="s">
        <v>308</v>
      </c>
      <c r="C3474" s="605">
        <v>41935</v>
      </c>
      <c r="D3474" s="604">
        <v>2629.2375000000002</v>
      </c>
      <c r="E3474" s="578"/>
    </row>
    <row r="3475" spans="1:6" ht="15" x14ac:dyDescent="0.25">
      <c r="A3475" s="604" t="s">
        <v>89</v>
      </c>
      <c r="B3475" s="604" t="s">
        <v>309</v>
      </c>
      <c r="C3475" s="605">
        <v>41935</v>
      </c>
      <c r="D3475" s="604">
        <v>0</v>
      </c>
      <c r="E3475" s="578"/>
    </row>
    <row r="3476" spans="1:6" ht="15" x14ac:dyDescent="0.25">
      <c r="A3476" s="604" t="s">
        <v>90</v>
      </c>
      <c r="B3476" s="604" t="s">
        <v>311</v>
      </c>
      <c r="C3476" s="605">
        <v>41935</v>
      </c>
      <c r="D3476" s="604">
        <v>1963.567</v>
      </c>
      <c r="E3476" s="578"/>
    </row>
    <row r="3477" spans="1:6" ht="15" x14ac:dyDescent="0.25">
      <c r="A3477" s="604" t="s">
        <v>87</v>
      </c>
      <c r="B3477" s="604" t="s">
        <v>298</v>
      </c>
      <c r="C3477" s="605">
        <v>41935</v>
      </c>
      <c r="D3477" s="604">
        <v>0</v>
      </c>
      <c r="E3477" s="578"/>
    </row>
    <row r="3478" spans="1:6" ht="15" x14ac:dyDescent="0.25">
      <c r="A3478" s="604" t="s">
        <v>88</v>
      </c>
      <c r="B3478" s="604" t="s">
        <v>301</v>
      </c>
      <c r="C3478" s="605">
        <v>41935</v>
      </c>
      <c r="D3478" s="604">
        <v>1919.7552000000001</v>
      </c>
      <c r="E3478" s="578"/>
    </row>
    <row r="3479" spans="1:6" ht="15" x14ac:dyDescent="0.25">
      <c r="A3479" s="604" t="s">
        <v>85</v>
      </c>
      <c r="B3479" s="604" t="s">
        <v>312</v>
      </c>
      <c r="C3479" s="605">
        <v>41935</v>
      </c>
      <c r="D3479" s="604">
        <v>8886.375</v>
      </c>
      <c r="E3479" s="578"/>
    </row>
    <row r="3480" spans="1:6" ht="15" x14ac:dyDescent="0.25">
      <c r="A3480" s="604" t="s">
        <v>86</v>
      </c>
      <c r="B3480" s="604" t="s">
        <v>313</v>
      </c>
      <c r="C3480" s="605">
        <v>41935</v>
      </c>
      <c r="D3480" s="604">
        <v>0</v>
      </c>
      <c r="E3480" s="578"/>
    </row>
    <row r="3481" spans="1:6" ht="15" x14ac:dyDescent="0.25">
      <c r="A3481" s="604" t="s">
        <v>83</v>
      </c>
      <c r="B3481" s="604" t="s">
        <v>312</v>
      </c>
      <c r="C3481" s="605">
        <v>41935</v>
      </c>
      <c r="D3481" s="604">
        <v>0</v>
      </c>
      <c r="E3481" s="578"/>
      <c r="F3481" s="578"/>
    </row>
    <row r="3482" spans="1:6" ht="15" x14ac:dyDescent="0.25">
      <c r="A3482" s="604" t="s">
        <v>84</v>
      </c>
      <c r="B3482" s="604" t="s">
        <v>313</v>
      </c>
      <c r="C3482" s="605">
        <v>41935</v>
      </c>
      <c r="D3482" s="604">
        <v>12676.25</v>
      </c>
      <c r="E3482" s="578"/>
      <c r="F3482" s="578"/>
    </row>
    <row r="3483" spans="1:6" ht="15" x14ac:dyDescent="0.25">
      <c r="A3483" s="604" t="s">
        <v>73</v>
      </c>
      <c r="B3483" s="604" t="s">
        <v>314</v>
      </c>
      <c r="C3483" s="605">
        <v>41935</v>
      </c>
      <c r="D3483" s="604">
        <v>4.4999999999999998E-2</v>
      </c>
      <c r="E3483" s="578"/>
      <c r="F3483" s="578"/>
    </row>
    <row r="3484" spans="1:6" ht="15" x14ac:dyDescent="0.25">
      <c r="A3484" s="604" t="s">
        <v>74</v>
      </c>
      <c r="B3484" s="604" t="s">
        <v>316</v>
      </c>
      <c r="C3484" s="605">
        <v>41935</v>
      </c>
      <c r="D3484" s="604">
        <v>572.00250000000005</v>
      </c>
      <c r="E3484" s="578"/>
      <c r="F3484" s="578"/>
    </row>
    <row r="3485" spans="1:6" ht="15" x14ac:dyDescent="0.25">
      <c r="A3485" s="604" t="s">
        <v>75</v>
      </c>
      <c r="B3485" s="604" t="s">
        <v>317</v>
      </c>
      <c r="C3485" s="605">
        <v>41935</v>
      </c>
      <c r="D3485" s="604">
        <v>0</v>
      </c>
      <c r="E3485" s="578"/>
      <c r="F3485" s="578"/>
    </row>
    <row r="3486" spans="1:6" ht="15" x14ac:dyDescent="0.25">
      <c r="A3486" s="604" t="s">
        <v>76</v>
      </c>
      <c r="B3486" s="604" t="s">
        <v>318</v>
      </c>
      <c r="C3486" s="605">
        <v>41935</v>
      </c>
      <c r="D3486" s="604">
        <v>4980.3125</v>
      </c>
      <c r="E3486" s="578"/>
      <c r="F3486" s="578"/>
    </row>
    <row r="3487" spans="1:6" ht="15" x14ac:dyDescent="0.25">
      <c r="A3487" s="604" t="s">
        <v>77</v>
      </c>
      <c r="B3487" s="604" t="s">
        <v>317</v>
      </c>
      <c r="C3487" s="605">
        <v>41935</v>
      </c>
      <c r="D3487" s="604">
        <v>0</v>
      </c>
      <c r="E3487" s="578"/>
      <c r="F3487" s="578"/>
    </row>
    <row r="3488" spans="1:6" ht="15" x14ac:dyDescent="0.25">
      <c r="A3488" s="604" t="s">
        <v>78</v>
      </c>
      <c r="B3488" s="604" t="s">
        <v>318</v>
      </c>
      <c r="C3488" s="605">
        <v>41935</v>
      </c>
      <c r="D3488" s="604">
        <v>4762.3125</v>
      </c>
      <c r="E3488" s="578"/>
      <c r="F3488" s="578"/>
    </row>
    <row r="3489" spans="1:6" ht="15" x14ac:dyDescent="0.25">
      <c r="A3489" s="604" t="s">
        <v>79</v>
      </c>
      <c r="B3489" s="604" t="s">
        <v>314</v>
      </c>
      <c r="C3489" s="605">
        <v>41935</v>
      </c>
      <c r="D3489" s="604">
        <v>0</v>
      </c>
      <c r="E3489" s="578"/>
      <c r="F3489" s="578"/>
    </row>
    <row r="3490" spans="1:6" ht="15" x14ac:dyDescent="0.25">
      <c r="A3490" s="604" t="s">
        <v>80</v>
      </c>
      <c r="B3490" s="604" t="s">
        <v>316</v>
      </c>
      <c r="C3490" s="605">
        <v>41935</v>
      </c>
      <c r="D3490" s="604">
        <v>1726.8150000000001</v>
      </c>
      <c r="E3490" s="578"/>
      <c r="F3490" s="578"/>
    </row>
    <row r="3491" spans="1:6" ht="15" x14ac:dyDescent="0.25">
      <c r="A3491" s="604" t="s">
        <v>867</v>
      </c>
      <c r="B3491" s="604" t="s">
        <v>997</v>
      </c>
      <c r="C3491" s="605">
        <v>41935</v>
      </c>
      <c r="D3491" s="604">
        <v>5.6000000000000001E-2</v>
      </c>
      <c r="E3491" s="578"/>
      <c r="F3491" s="578"/>
    </row>
    <row r="3492" spans="1:6" ht="15" x14ac:dyDescent="0.25">
      <c r="A3492" s="604" t="s">
        <v>868</v>
      </c>
      <c r="B3492" s="604" t="s">
        <v>998</v>
      </c>
      <c r="C3492" s="605">
        <v>41935</v>
      </c>
      <c r="D3492" s="604">
        <v>2.657</v>
      </c>
      <c r="E3492" s="578"/>
      <c r="F3492" s="578"/>
    </row>
    <row r="3493" spans="1:6" ht="15" x14ac:dyDescent="0.25">
      <c r="A3493" s="604" t="s">
        <v>109</v>
      </c>
      <c r="B3493" s="604" t="s">
        <v>445</v>
      </c>
      <c r="C3493" s="605">
        <v>41935</v>
      </c>
      <c r="D3493" s="604">
        <v>30.267600000000002</v>
      </c>
      <c r="E3493" s="578"/>
      <c r="F3493" s="578"/>
    </row>
    <row r="3494" spans="1:6" ht="15" x14ac:dyDescent="0.25">
      <c r="A3494" s="604" t="s">
        <v>110</v>
      </c>
      <c r="B3494" s="604" t="s">
        <v>446</v>
      </c>
      <c r="C3494" s="605">
        <v>41935</v>
      </c>
      <c r="D3494" s="604">
        <v>323.4864</v>
      </c>
      <c r="E3494" s="578"/>
      <c r="F3494" s="578"/>
    </row>
    <row r="3495" spans="1:6" ht="15" x14ac:dyDescent="0.25">
      <c r="A3495" s="604" t="s">
        <v>65</v>
      </c>
      <c r="B3495" s="604" t="s">
        <v>321</v>
      </c>
      <c r="C3495" s="605">
        <v>41935</v>
      </c>
      <c r="D3495" s="604">
        <v>0</v>
      </c>
      <c r="E3495" s="578"/>
      <c r="F3495" s="578"/>
    </row>
    <row r="3496" spans="1:6" ht="15" x14ac:dyDescent="0.25">
      <c r="A3496" s="604" t="s">
        <v>66</v>
      </c>
      <c r="B3496" s="604" t="s">
        <v>323</v>
      </c>
      <c r="C3496" s="605">
        <v>41935</v>
      </c>
      <c r="D3496" s="604">
        <v>589.3691</v>
      </c>
      <c r="E3496" s="578"/>
      <c r="F3496" s="578"/>
    </row>
    <row r="3497" spans="1:6" ht="15" x14ac:dyDescent="0.25">
      <c r="A3497" s="604" t="s">
        <v>67</v>
      </c>
      <c r="B3497" s="604" t="s">
        <v>324</v>
      </c>
      <c r="C3497" s="605">
        <v>41935</v>
      </c>
      <c r="D3497" s="604">
        <v>0</v>
      </c>
      <c r="E3497" s="578"/>
      <c r="F3497" s="578"/>
    </row>
    <row r="3498" spans="1:6" ht="15" x14ac:dyDescent="0.25">
      <c r="A3498" s="604" t="s">
        <v>68</v>
      </c>
      <c r="B3498" s="604" t="s">
        <v>325</v>
      </c>
      <c r="C3498" s="605">
        <v>41935</v>
      </c>
      <c r="D3498" s="604">
        <v>705.37080000000003</v>
      </c>
      <c r="E3498" s="578"/>
      <c r="F3498" s="578"/>
    </row>
    <row r="3499" spans="1:6" ht="15" x14ac:dyDescent="0.25">
      <c r="A3499" s="604" t="s">
        <v>69</v>
      </c>
      <c r="B3499" s="604" t="s">
        <v>326</v>
      </c>
      <c r="C3499" s="605">
        <v>41935</v>
      </c>
      <c r="D3499" s="604">
        <v>0</v>
      </c>
      <c r="E3499" s="578"/>
      <c r="F3499" s="578"/>
    </row>
    <row r="3500" spans="1:6" ht="15" x14ac:dyDescent="0.25">
      <c r="A3500" s="604" t="s">
        <v>70</v>
      </c>
      <c r="B3500" s="604" t="s">
        <v>327</v>
      </c>
      <c r="C3500" s="605">
        <v>41935</v>
      </c>
      <c r="D3500" s="604">
        <v>594.11670000000004</v>
      </c>
      <c r="E3500" s="578"/>
      <c r="F3500" s="578"/>
    </row>
    <row r="3501" spans="1:6" ht="15" x14ac:dyDescent="0.25">
      <c r="A3501" s="604" t="s">
        <v>43</v>
      </c>
      <c r="B3501" s="604" t="s">
        <v>328</v>
      </c>
      <c r="C3501" s="605">
        <v>41935</v>
      </c>
      <c r="D3501" s="604">
        <v>0</v>
      </c>
      <c r="E3501" s="578"/>
      <c r="F3501" s="578"/>
    </row>
    <row r="3502" spans="1:6" ht="15" x14ac:dyDescent="0.25">
      <c r="A3502" s="604" t="s">
        <v>44</v>
      </c>
      <c r="B3502" s="604" t="s">
        <v>330</v>
      </c>
      <c r="C3502" s="605">
        <v>41935</v>
      </c>
      <c r="D3502" s="604">
        <v>0</v>
      </c>
      <c r="E3502" s="578"/>
      <c r="F3502" s="578"/>
    </row>
    <row r="3503" spans="1:6" ht="15" x14ac:dyDescent="0.25">
      <c r="A3503" s="604" t="s">
        <v>45</v>
      </c>
      <c r="B3503" s="604" t="s">
        <v>331</v>
      </c>
      <c r="C3503" s="605">
        <v>41935</v>
      </c>
      <c r="D3503" s="604">
        <v>0</v>
      </c>
      <c r="E3503" s="578"/>
      <c r="F3503" s="578"/>
    </row>
    <row r="3504" spans="1:6" ht="15" x14ac:dyDescent="0.25">
      <c r="A3504" s="604" t="s">
        <v>46</v>
      </c>
      <c r="B3504" s="604" t="s">
        <v>332</v>
      </c>
      <c r="C3504" s="605">
        <v>41935</v>
      </c>
      <c r="D3504" s="604">
        <v>0</v>
      </c>
      <c r="E3504" s="578"/>
      <c r="F3504" s="578"/>
    </row>
    <row r="3505" spans="1:6" ht="15" x14ac:dyDescent="0.25">
      <c r="A3505" s="604" t="s">
        <v>173</v>
      </c>
      <c r="B3505" s="604" t="s">
        <v>333</v>
      </c>
      <c r="C3505" s="605">
        <v>41935</v>
      </c>
      <c r="D3505" s="604">
        <v>3.3075000000000001</v>
      </c>
      <c r="E3505" s="578"/>
      <c r="F3505" s="578"/>
    </row>
    <row r="3506" spans="1:6" ht="15" x14ac:dyDescent="0.25">
      <c r="A3506" s="604" t="s">
        <v>174</v>
      </c>
      <c r="B3506" s="604" t="s">
        <v>334</v>
      </c>
      <c r="C3506" s="605">
        <v>41935</v>
      </c>
      <c r="D3506" s="604">
        <v>0</v>
      </c>
      <c r="E3506" s="578"/>
      <c r="F3506" s="578"/>
    </row>
    <row r="3507" spans="1:6" ht="15" x14ac:dyDescent="0.25">
      <c r="A3507" s="604" t="s">
        <v>39</v>
      </c>
      <c r="B3507" s="604" t="s">
        <v>335</v>
      </c>
      <c r="C3507" s="605">
        <v>41935</v>
      </c>
      <c r="D3507" s="604">
        <v>0</v>
      </c>
      <c r="E3507" s="578"/>
      <c r="F3507" s="578"/>
    </row>
    <row r="3508" spans="1:6" ht="15" x14ac:dyDescent="0.25">
      <c r="A3508" s="604" t="s">
        <v>40</v>
      </c>
      <c r="B3508" s="604" t="s">
        <v>336</v>
      </c>
      <c r="C3508" s="605">
        <v>41935</v>
      </c>
      <c r="D3508" s="604">
        <v>0</v>
      </c>
      <c r="E3508" s="578"/>
      <c r="F3508" s="578"/>
    </row>
    <row r="3509" spans="1:6" ht="15" x14ac:dyDescent="0.25">
      <c r="A3509" s="604" t="s">
        <v>41</v>
      </c>
      <c r="B3509" s="604" t="s">
        <v>337</v>
      </c>
      <c r="C3509" s="605">
        <v>41935</v>
      </c>
      <c r="D3509" s="604">
        <v>3.8778000000000001</v>
      </c>
      <c r="E3509" s="578"/>
      <c r="F3509" s="578"/>
    </row>
    <row r="3510" spans="1:6" ht="15" x14ac:dyDescent="0.25">
      <c r="A3510" s="604" t="s">
        <v>42</v>
      </c>
      <c r="B3510" s="604" t="s">
        <v>338</v>
      </c>
      <c r="C3510" s="605">
        <v>41935</v>
      </c>
      <c r="D3510" s="604">
        <v>0</v>
      </c>
      <c r="E3510" s="578"/>
      <c r="F3510" s="578"/>
    </row>
    <row r="3511" spans="1:6" ht="15" x14ac:dyDescent="0.25">
      <c r="A3511" s="604" t="s">
        <v>57</v>
      </c>
      <c r="B3511" s="604" t="s">
        <v>321</v>
      </c>
      <c r="C3511" s="605">
        <v>41935</v>
      </c>
      <c r="D3511" s="604">
        <v>0</v>
      </c>
      <c r="E3511" s="578"/>
      <c r="F3511" s="578"/>
    </row>
    <row r="3512" spans="1:6" ht="15" x14ac:dyDescent="0.25">
      <c r="A3512" s="604" t="s">
        <v>58</v>
      </c>
      <c r="B3512" s="604" t="s">
        <v>323</v>
      </c>
      <c r="C3512" s="605">
        <v>41935</v>
      </c>
      <c r="D3512" s="604">
        <v>810.75599999999997</v>
      </c>
      <c r="E3512" s="578"/>
      <c r="F3512" s="578"/>
    </row>
    <row r="3513" spans="1:6" ht="15" x14ac:dyDescent="0.25">
      <c r="A3513" s="604" t="s">
        <v>59</v>
      </c>
      <c r="B3513" s="604" t="s">
        <v>324</v>
      </c>
      <c r="C3513" s="605">
        <v>41935</v>
      </c>
      <c r="D3513" s="604">
        <v>0</v>
      </c>
      <c r="E3513" s="578"/>
      <c r="F3513" s="578"/>
    </row>
    <row r="3514" spans="1:6" ht="15" x14ac:dyDescent="0.25">
      <c r="A3514" s="604" t="s">
        <v>60</v>
      </c>
      <c r="B3514" s="604" t="s">
        <v>325</v>
      </c>
      <c r="C3514" s="605">
        <v>41935</v>
      </c>
      <c r="D3514" s="604">
        <v>810.78240000000005</v>
      </c>
      <c r="E3514" s="578"/>
      <c r="F3514" s="578"/>
    </row>
    <row r="3515" spans="1:6" ht="15" x14ac:dyDescent="0.25">
      <c r="A3515" s="604" t="s">
        <v>61</v>
      </c>
      <c r="B3515" s="604" t="s">
        <v>326</v>
      </c>
      <c r="C3515" s="605">
        <v>41935</v>
      </c>
      <c r="D3515" s="604">
        <v>0</v>
      </c>
      <c r="E3515" s="578"/>
      <c r="F3515" s="578"/>
    </row>
    <row r="3516" spans="1:6" ht="15" x14ac:dyDescent="0.25">
      <c r="A3516" s="604" t="s">
        <v>62</v>
      </c>
      <c r="B3516" s="604" t="s">
        <v>327</v>
      </c>
      <c r="C3516" s="605">
        <v>41935</v>
      </c>
      <c r="D3516" s="604">
        <v>0</v>
      </c>
      <c r="E3516" s="578"/>
      <c r="F3516" s="578"/>
    </row>
    <row r="3517" spans="1:6" ht="15" x14ac:dyDescent="0.25">
      <c r="A3517" s="604" t="s">
        <v>63</v>
      </c>
      <c r="B3517" s="604" t="s">
        <v>340</v>
      </c>
      <c r="C3517" s="605">
        <v>41935</v>
      </c>
      <c r="D3517" s="604">
        <v>0</v>
      </c>
      <c r="E3517" s="578"/>
      <c r="F3517" s="578"/>
    </row>
    <row r="3518" spans="1:6" ht="15" x14ac:dyDescent="0.25">
      <c r="A3518" s="604" t="s">
        <v>64</v>
      </c>
      <c r="B3518" s="604" t="s">
        <v>341</v>
      </c>
      <c r="C3518" s="605">
        <v>41935</v>
      </c>
      <c r="D3518" s="604">
        <v>804.22199999999998</v>
      </c>
      <c r="E3518" s="578"/>
      <c r="F3518" s="578"/>
    </row>
    <row r="3519" spans="1:6" ht="15" x14ac:dyDescent="0.25">
      <c r="A3519" s="604" t="s">
        <v>47</v>
      </c>
      <c r="B3519" s="604" t="s">
        <v>342</v>
      </c>
      <c r="C3519" s="605">
        <v>41935</v>
      </c>
      <c r="D3519" s="604">
        <v>0</v>
      </c>
      <c r="E3519" s="578"/>
      <c r="F3519" s="578"/>
    </row>
    <row r="3520" spans="1:6" ht="15" x14ac:dyDescent="0.25">
      <c r="A3520" s="604" t="s">
        <v>48</v>
      </c>
      <c r="B3520" s="604" t="s">
        <v>343</v>
      </c>
      <c r="C3520" s="605">
        <v>41935</v>
      </c>
      <c r="D3520" s="604">
        <v>0</v>
      </c>
      <c r="E3520" s="578"/>
      <c r="F3520" s="578"/>
    </row>
    <row r="3521" spans="1:6" ht="15" x14ac:dyDescent="0.25">
      <c r="A3521" s="604" t="s">
        <v>49</v>
      </c>
      <c r="B3521" s="604" t="s">
        <v>344</v>
      </c>
      <c r="C3521" s="605">
        <v>41935</v>
      </c>
      <c r="D3521" s="604">
        <v>1.0529999999999999</v>
      </c>
      <c r="E3521" s="578"/>
      <c r="F3521" s="578"/>
    </row>
    <row r="3522" spans="1:6" ht="15" x14ac:dyDescent="0.25">
      <c r="A3522" s="604" t="s">
        <v>50</v>
      </c>
      <c r="B3522" s="604" t="s">
        <v>345</v>
      </c>
      <c r="C3522" s="605">
        <v>41935</v>
      </c>
      <c r="D3522" s="604">
        <v>0</v>
      </c>
      <c r="E3522" s="578"/>
      <c r="F3522" s="578"/>
    </row>
    <row r="3523" spans="1:6" ht="15" x14ac:dyDescent="0.25">
      <c r="A3523" s="604" t="s">
        <v>861</v>
      </c>
      <c r="B3523" s="604" t="s">
        <v>999</v>
      </c>
      <c r="C3523" s="605">
        <v>41935</v>
      </c>
      <c r="D3523" s="604">
        <v>1.833</v>
      </c>
      <c r="E3523" s="578"/>
      <c r="F3523" s="578"/>
    </row>
    <row r="3524" spans="1:6" ht="15" x14ac:dyDescent="0.25">
      <c r="A3524" s="604" t="s">
        <v>862</v>
      </c>
      <c r="B3524" s="604" t="s">
        <v>1000</v>
      </c>
      <c r="C3524" s="605">
        <v>41935</v>
      </c>
      <c r="D3524" s="604">
        <v>0</v>
      </c>
      <c r="E3524" s="578"/>
      <c r="F3524" s="578"/>
    </row>
    <row r="3525" spans="1:6" ht="15" x14ac:dyDescent="0.25">
      <c r="A3525" s="604" t="s">
        <v>982</v>
      </c>
      <c r="B3525" s="604" t="s">
        <v>1001</v>
      </c>
      <c r="C3525" s="605">
        <v>41935</v>
      </c>
      <c r="D3525" s="604">
        <v>0.26</v>
      </c>
      <c r="E3525" s="578"/>
      <c r="F3525" s="578"/>
    </row>
    <row r="3526" spans="1:6" ht="15" x14ac:dyDescent="0.25">
      <c r="A3526" s="604" t="s">
        <v>983</v>
      </c>
      <c r="B3526" s="604" t="s">
        <v>1002</v>
      </c>
      <c r="C3526" s="605">
        <v>41935</v>
      </c>
      <c r="D3526" s="604">
        <v>196.45599999999999</v>
      </c>
      <c r="E3526" s="578"/>
      <c r="F3526" s="578"/>
    </row>
    <row r="3527" spans="1:6" ht="15" x14ac:dyDescent="0.25">
      <c r="A3527" s="604" t="s">
        <v>1039</v>
      </c>
      <c r="B3527" s="604" t="s">
        <v>1001</v>
      </c>
      <c r="C3527" s="605">
        <v>41935</v>
      </c>
      <c r="D3527" s="604">
        <v>0.63600000000000001</v>
      </c>
      <c r="E3527" s="578"/>
      <c r="F3527" s="578"/>
    </row>
    <row r="3528" spans="1:6" ht="15" x14ac:dyDescent="0.25">
      <c r="A3528" s="604" t="s">
        <v>1040</v>
      </c>
      <c r="B3528" s="604" t="s">
        <v>1002</v>
      </c>
      <c r="C3528" s="605">
        <v>41935</v>
      </c>
      <c r="D3528" s="604">
        <v>241.16399999999999</v>
      </c>
      <c r="E3528" s="578"/>
      <c r="F3528" s="578"/>
    </row>
    <row r="3529" spans="1:6" ht="15" x14ac:dyDescent="0.25">
      <c r="A3529" s="604" t="s">
        <v>989</v>
      </c>
      <c r="B3529" s="604" t="s">
        <v>1001</v>
      </c>
      <c r="C3529" s="605">
        <v>41935</v>
      </c>
      <c r="D3529" s="604">
        <v>0.6</v>
      </c>
      <c r="E3529" s="578"/>
      <c r="F3529" s="578"/>
    </row>
    <row r="3530" spans="1:6" ht="15" x14ac:dyDescent="0.25">
      <c r="A3530" s="604" t="s">
        <v>990</v>
      </c>
      <c r="B3530" s="604" t="s">
        <v>1002</v>
      </c>
      <c r="C3530" s="605">
        <v>41935</v>
      </c>
      <c r="D3530" s="604">
        <v>244.9</v>
      </c>
      <c r="E3530" s="578"/>
      <c r="F3530" s="578"/>
    </row>
    <row r="3531" spans="1:6" ht="15" x14ac:dyDescent="0.25">
      <c r="A3531" s="604" t="s">
        <v>71</v>
      </c>
      <c r="B3531" s="604" t="s">
        <v>346</v>
      </c>
      <c r="C3531" s="605">
        <v>41935</v>
      </c>
      <c r="D3531" s="604">
        <v>0</v>
      </c>
      <c r="E3531" s="578"/>
      <c r="F3531" s="578"/>
    </row>
    <row r="3532" spans="1:6" ht="15" x14ac:dyDescent="0.25">
      <c r="A3532" s="604" t="s">
        <v>72</v>
      </c>
      <c r="B3532" s="604" t="s">
        <v>349</v>
      </c>
      <c r="C3532" s="605">
        <v>41935</v>
      </c>
      <c r="D3532" s="604">
        <v>0</v>
      </c>
      <c r="E3532" s="578"/>
      <c r="F3532" s="578"/>
    </row>
    <row r="3533" spans="1:6" ht="15" x14ac:dyDescent="0.25">
      <c r="A3533" s="604" t="s">
        <v>750</v>
      </c>
      <c r="B3533" s="604" t="s">
        <v>751</v>
      </c>
      <c r="C3533" s="605">
        <v>41935</v>
      </c>
      <c r="D3533" s="604">
        <v>0.73399999999999999</v>
      </c>
      <c r="E3533" s="578"/>
      <c r="F3533" s="578"/>
    </row>
    <row r="3534" spans="1:6" ht="15" x14ac:dyDescent="0.25">
      <c r="A3534" s="604" t="s">
        <v>753</v>
      </c>
      <c r="B3534" s="604" t="s">
        <v>754</v>
      </c>
      <c r="C3534" s="605">
        <v>41935</v>
      </c>
      <c r="D3534" s="604">
        <v>0</v>
      </c>
      <c r="E3534" s="578"/>
      <c r="F3534" s="578"/>
    </row>
    <row r="3535" spans="1:6" ht="15" x14ac:dyDescent="0.25">
      <c r="A3535" s="604" t="s">
        <v>755</v>
      </c>
      <c r="B3535" s="604" t="s">
        <v>756</v>
      </c>
      <c r="C3535" s="605">
        <v>41935</v>
      </c>
      <c r="D3535" s="604">
        <v>0.113</v>
      </c>
      <c r="E3535" s="578"/>
      <c r="F3535" s="578"/>
    </row>
    <row r="3536" spans="1:6" ht="15" x14ac:dyDescent="0.25">
      <c r="A3536" s="604" t="s">
        <v>757</v>
      </c>
      <c r="B3536" s="604" t="s">
        <v>758</v>
      </c>
      <c r="C3536" s="605">
        <v>41935</v>
      </c>
      <c r="D3536" s="604">
        <v>0.27100000000000002</v>
      </c>
    </row>
    <row r="3537" spans="1:4" ht="15" x14ac:dyDescent="0.25">
      <c r="A3537" s="604" t="s">
        <v>759</v>
      </c>
      <c r="B3537" s="604" t="s">
        <v>760</v>
      </c>
      <c r="C3537" s="605">
        <v>41935</v>
      </c>
      <c r="D3537" s="604">
        <v>0.39700000000000002</v>
      </c>
    </row>
    <row r="3538" spans="1:4" ht="15" x14ac:dyDescent="0.25">
      <c r="A3538" s="604" t="s">
        <v>762</v>
      </c>
      <c r="B3538" s="604" t="s">
        <v>763</v>
      </c>
      <c r="C3538" s="605">
        <v>41935</v>
      </c>
      <c r="D3538" s="604">
        <v>0</v>
      </c>
    </row>
    <row r="3539" spans="1:4" ht="15" x14ac:dyDescent="0.25">
      <c r="A3539" s="604" t="s">
        <v>764</v>
      </c>
      <c r="B3539" s="604" t="s">
        <v>765</v>
      </c>
      <c r="C3539" s="605">
        <v>41935</v>
      </c>
      <c r="D3539" s="604">
        <v>0.17</v>
      </c>
    </row>
    <row r="3540" spans="1:4" ht="15" x14ac:dyDescent="0.25">
      <c r="A3540" s="604" t="s">
        <v>766</v>
      </c>
      <c r="B3540" s="604" t="s">
        <v>767</v>
      </c>
      <c r="C3540" s="605">
        <v>41935</v>
      </c>
      <c r="D3540" s="604">
        <v>0</v>
      </c>
    </row>
    <row r="3541" spans="1:4" ht="15" x14ac:dyDescent="0.25">
      <c r="A3541" s="604" t="s">
        <v>877</v>
      </c>
      <c r="B3541" s="604" t="s">
        <v>1003</v>
      </c>
      <c r="C3541" s="605">
        <v>41935</v>
      </c>
      <c r="D3541" s="604">
        <v>0</v>
      </c>
    </row>
    <row r="3542" spans="1:4" ht="15" x14ac:dyDescent="0.25">
      <c r="A3542" s="604" t="s">
        <v>878</v>
      </c>
      <c r="B3542" s="604" t="s">
        <v>1004</v>
      </c>
      <c r="C3542" s="605">
        <v>41935</v>
      </c>
      <c r="D3542" s="604">
        <v>1189.0326</v>
      </c>
    </row>
    <row r="3543" spans="1:4" ht="15" x14ac:dyDescent="0.25">
      <c r="A3543" s="604" t="s">
        <v>962</v>
      </c>
      <c r="B3543" s="604" t="s">
        <v>1005</v>
      </c>
      <c r="C3543" s="605">
        <v>41935</v>
      </c>
      <c r="D3543" s="604">
        <v>0.03</v>
      </c>
    </row>
    <row r="3544" spans="1:4" ht="15" x14ac:dyDescent="0.25">
      <c r="A3544" s="604" t="s">
        <v>963</v>
      </c>
      <c r="B3544" s="604" t="s">
        <v>1006</v>
      </c>
      <c r="C3544" s="605">
        <v>41935</v>
      </c>
      <c r="D3544" s="604">
        <v>146.244</v>
      </c>
    </row>
    <row r="3545" spans="1:4" ht="15" x14ac:dyDescent="0.25">
      <c r="A3545" s="604" t="s">
        <v>82</v>
      </c>
      <c r="B3545" s="604" t="s">
        <v>350</v>
      </c>
      <c r="C3545" s="605">
        <v>41935</v>
      </c>
      <c r="D3545" s="604">
        <v>0</v>
      </c>
    </row>
    <row r="3546" spans="1:4" ht="15" x14ac:dyDescent="0.25">
      <c r="A3546" s="604" t="s">
        <v>81</v>
      </c>
      <c r="B3546" s="604" t="s">
        <v>352</v>
      </c>
      <c r="C3546" s="605">
        <v>41935</v>
      </c>
      <c r="D3546" s="604">
        <v>0</v>
      </c>
    </row>
    <row r="3547" spans="1:4" ht="15" x14ac:dyDescent="0.25">
      <c r="A3547" s="604" t="s">
        <v>1007</v>
      </c>
      <c r="B3547" s="604" t="s">
        <v>1001</v>
      </c>
      <c r="C3547" s="605">
        <v>41935</v>
      </c>
      <c r="D3547" s="604">
        <v>0.59599999999999997</v>
      </c>
    </row>
    <row r="3548" spans="1:4" ht="15" x14ac:dyDescent="0.25">
      <c r="A3548" s="604" t="s">
        <v>1008</v>
      </c>
      <c r="B3548" s="604" t="s">
        <v>1002</v>
      </c>
      <c r="C3548" s="605">
        <v>41935</v>
      </c>
      <c r="D3548" s="604">
        <v>299.24099999999999</v>
      </c>
    </row>
    <row r="3549" spans="1:4" ht="15" x14ac:dyDescent="0.25">
      <c r="A3549" s="604" t="s">
        <v>100</v>
      </c>
      <c r="B3549" s="604" t="s">
        <v>321</v>
      </c>
      <c r="C3549" s="605">
        <v>41935</v>
      </c>
      <c r="D3549" s="604">
        <v>1.17E-2</v>
      </c>
    </row>
    <row r="3550" spans="1:4" ht="15" x14ac:dyDescent="0.25">
      <c r="A3550" s="604" t="s">
        <v>101</v>
      </c>
      <c r="B3550" s="604" t="s">
        <v>354</v>
      </c>
      <c r="C3550" s="605">
        <v>41935</v>
      </c>
      <c r="D3550" s="604">
        <v>0</v>
      </c>
    </row>
    <row r="3551" spans="1:4" ht="15" x14ac:dyDescent="0.25">
      <c r="A3551" s="604" t="s">
        <v>102</v>
      </c>
      <c r="B3551" s="604" t="s">
        <v>324</v>
      </c>
      <c r="C3551" s="605">
        <v>41935</v>
      </c>
      <c r="D3551" s="604">
        <v>0.73129999999999995</v>
      </c>
    </row>
    <row r="3552" spans="1:4" ht="15" x14ac:dyDescent="0.25">
      <c r="A3552" s="604" t="s">
        <v>103</v>
      </c>
      <c r="B3552" s="604" t="s">
        <v>325</v>
      </c>
      <c r="C3552" s="605">
        <v>41935</v>
      </c>
      <c r="D3552" s="604">
        <v>0</v>
      </c>
    </row>
    <row r="3553" spans="1:4" ht="15" x14ac:dyDescent="0.25">
      <c r="A3553" s="604" t="s">
        <v>104</v>
      </c>
      <c r="B3553" s="604" t="s">
        <v>326</v>
      </c>
      <c r="C3553" s="605">
        <v>41935</v>
      </c>
      <c r="D3553" s="604">
        <v>1.83E-2</v>
      </c>
    </row>
    <row r="3554" spans="1:4" ht="15" x14ac:dyDescent="0.25">
      <c r="A3554" s="604" t="s">
        <v>105</v>
      </c>
      <c r="B3554" s="604" t="s">
        <v>327</v>
      </c>
      <c r="C3554" s="605">
        <v>41935</v>
      </c>
      <c r="D3554" s="604">
        <v>0</v>
      </c>
    </row>
    <row r="3555" spans="1:4" ht="15" x14ac:dyDescent="0.25">
      <c r="A3555" s="604" t="s">
        <v>106</v>
      </c>
      <c r="B3555" s="604" t="s">
        <v>340</v>
      </c>
      <c r="C3555" s="605">
        <v>41935</v>
      </c>
      <c r="D3555" s="604">
        <v>1.2526999999999999</v>
      </c>
    </row>
    <row r="3556" spans="1:4" ht="15" x14ac:dyDescent="0.25">
      <c r="A3556" s="604" t="s">
        <v>107</v>
      </c>
      <c r="B3556" s="604" t="s">
        <v>341</v>
      </c>
      <c r="C3556" s="605">
        <v>41935</v>
      </c>
      <c r="D3556" s="604">
        <v>0</v>
      </c>
    </row>
    <row r="3557" spans="1:4" ht="15" x14ac:dyDescent="0.25">
      <c r="A3557" s="604" t="s">
        <v>115</v>
      </c>
      <c r="B3557" s="604" t="s">
        <v>355</v>
      </c>
      <c r="C3557" s="605">
        <v>41935</v>
      </c>
      <c r="D3557" s="604">
        <v>1.4947999999999999</v>
      </c>
    </row>
    <row r="3558" spans="1:4" ht="15" x14ac:dyDescent="0.25">
      <c r="A3558" s="604" t="s">
        <v>116</v>
      </c>
      <c r="B3558" s="604" t="s">
        <v>356</v>
      </c>
      <c r="C3558" s="605">
        <v>41935</v>
      </c>
      <c r="D3558" s="604">
        <v>0</v>
      </c>
    </row>
    <row r="3559" spans="1:4" ht="15" x14ac:dyDescent="0.25">
      <c r="A3559" s="604" t="s">
        <v>117</v>
      </c>
      <c r="B3559" s="604" t="s">
        <v>357</v>
      </c>
      <c r="C3559" s="605">
        <v>41935</v>
      </c>
      <c r="D3559" s="604">
        <v>8.9999999999999998E-4</v>
      </c>
    </row>
    <row r="3560" spans="1:4" ht="15" x14ac:dyDescent="0.25">
      <c r="A3560" s="604" t="s">
        <v>118</v>
      </c>
      <c r="B3560" s="604" t="s">
        <v>358</v>
      </c>
      <c r="C3560" s="605">
        <v>41935</v>
      </c>
      <c r="D3560" s="604">
        <v>0</v>
      </c>
    </row>
    <row r="3561" spans="1:4" ht="15" x14ac:dyDescent="0.25">
      <c r="A3561" s="604" t="s">
        <v>735</v>
      </c>
      <c r="B3561" s="604" t="s">
        <v>736</v>
      </c>
      <c r="C3561" s="605">
        <v>41935</v>
      </c>
      <c r="D3561" s="604">
        <v>1.8779999999999999</v>
      </c>
    </row>
    <row r="3562" spans="1:4" ht="15" x14ac:dyDescent="0.25">
      <c r="A3562" s="604" t="s">
        <v>737</v>
      </c>
      <c r="B3562" s="604" t="s">
        <v>738</v>
      </c>
      <c r="C3562" s="605">
        <v>41935</v>
      </c>
      <c r="D3562" s="604">
        <v>0</v>
      </c>
    </row>
    <row r="3563" spans="1:4" ht="15" x14ac:dyDescent="0.25">
      <c r="A3563" s="604" t="s">
        <v>863</v>
      </c>
      <c r="B3563" s="604" t="s">
        <v>1009</v>
      </c>
      <c r="C3563" s="605">
        <v>41935</v>
      </c>
      <c r="D3563" s="604">
        <v>3.0999999999999999E-3</v>
      </c>
    </row>
    <row r="3564" spans="1:4" ht="15" x14ac:dyDescent="0.25">
      <c r="A3564" s="604" t="s">
        <v>864</v>
      </c>
      <c r="B3564" s="604" t="s">
        <v>1010</v>
      </c>
      <c r="C3564" s="605">
        <v>41935</v>
      </c>
      <c r="D3564" s="604">
        <v>0</v>
      </c>
    </row>
    <row r="3565" spans="1:4" ht="15" x14ac:dyDescent="0.25">
      <c r="A3565" s="604" t="s">
        <v>865</v>
      </c>
      <c r="B3565" s="604" t="s">
        <v>1011</v>
      </c>
      <c r="C3565" s="605">
        <v>41935</v>
      </c>
      <c r="D3565" s="604">
        <v>0</v>
      </c>
    </row>
    <row r="3566" spans="1:4" ht="15" x14ac:dyDescent="0.25">
      <c r="A3566" s="604" t="s">
        <v>866</v>
      </c>
      <c r="B3566" s="604" t="s">
        <v>1012</v>
      </c>
      <c r="C3566" s="605">
        <v>41935</v>
      </c>
      <c r="D3566" s="604">
        <v>0</v>
      </c>
    </row>
    <row r="3567" spans="1:4" ht="15" x14ac:dyDescent="0.25">
      <c r="A3567" s="604" t="s">
        <v>99</v>
      </c>
      <c r="B3567" s="604" t="s">
        <v>359</v>
      </c>
      <c r="C3567" s="605">
        <v>41935</v>
      </c>
      <c r="D3567" s="604">
        <v>2.3306</v>
      </c>
    </row>
    <row r="3568" spans="1:4" ht="15" x14ac:dyDescent="0.25">
      <c r="A3568" s="604" t="s">
        <v>958</v>
      </c>
      <c r="B3568" s="604" t="s">
        <v>1001</v>
      </c>
      <c r="C3568" s="605">
        <v>41935</v>
      </c>
      <c r="D3568" s="604">
        <v>0.68</v>
      </c>
    </row>
    <row r="3569" spans="1:4" ht="15" x14ac:dyDescent="0.25">
      <c r="A3569" s="604" t="s">
        <v>959</v>
      </c>
      <c r="B3569" s="604" t="s">
        <v>1002</v>
      </c>
      <c r="C3569" s="605">
        <v>41935</v>
      </c>
      <c r="D3569" s="604">
        <v>349.32</v>
      </c>
    </row>
    <row r="3570" spans="1:4" ht="15" x14ac:dyDescent="0.25">
      <c r="A3570" s="604" t="s">
        <v>144</v>
      </c>
      <c r="B3570" s="604" t="s">
        <v>361</v>
      </c>
      <c r="C3570" s="605">
        <v>41935</v>
      </c>
      <c r="D3570" s="604">
        <v>1.0044</v>
      </c>
    </row>
    <row r="3571" spans="1:4" ht="15" x14ac:dyDescent="0.25">
      <c r="A3571" s="604" t="s">
        <v>145</v>
      </c>
      <c r="B3571" s="604" t="s">
        <v>363</v>
      </c>
      <c r="C3571" s="605">
        <v>41935</v>
      </c>
      <c r="D3571" s="604">
        <v>3.4451000000000001</v>
      </c>
    </row>
    <row r="3572" spans="1:4" ht="15" x14ac:dyDescent="0.25">
      <c r="A3572" s="604" t="s">
        <v>161</v>
      </c>
      <c r="B3572" s="604" t="s">
        <v>364</v>
      </c>
      <c r="C3572" s="605">
        <v>41935</v>
      </c>
      <c r="D3572" s="604">
        <v>0.20300000000000001</v>
      </c>
    </row>
    <row r="3573" spans="1:4" ht="15" x14ac:dyDescent="0.25">
      <c r="A3573" s="604" t="s">
        <v>162</v>
      </c>
      <c r="B3573" s="604" t="s">
        <v>365</v>
      </c>
      <c r="C3573" s="605">
        <v>41935</v>
      </c>
      <c r="D3573" s="604">
        <v>21.378</v>
      </c>
    </row>
    <row r="3574" spans="1:4" ht="15" x14ac:dyDescent="0.25">
      <c r="A3574" s="604" t="s">
        <v>293</v>
      </c>
      <c r="B3574" s="604" t="s">
        <v>366</v>
      </c>
      <c r="C3574" s="605">
        <v>41935</v>
      </c>
      <c r="D3574" s="604">
        <v>0</v>
      </c>
    </row>
    <row r="3575" spans="1:4" ht="15" x14ac:dyDescent="0.25">
      <c r="A3575" s="604" t="s">
        <v>294</v>
      </c>
      <c r="B3575" s="604" t="s">
        <v>368</v>
      </c>
      <c r="C3575" s="605">
        <v>41935</v>
      </c>
      <c r="D3575" s="604">
        <v>73.795000000000002</v>
      </c>
    </row>
    <row r="3576" spans="1:4" ht="15" x14ac:dyDescent="0.25">
      <c r="A3576" s="604" t="s">
        <v>167</v>
      </c>
      <c r="B3576" s="604" t="s">
        <v>369</v>
      </c>
      <c r="C3576" s="605">
        <v>41935</v>
      </c>
      <c r="D3576" s="604">
        <v>3.5478000000000001</v>
      </c>
    </row>
    <row r="3577" spans="1:4" ht="15" x14ac:dyDescent="0.25">
      <c r="A3577" s="604" t="s">
        <v>168</v>
      </c>
      <c r="B3577" s="604" t="s">
        <v>371</v>
      </c>
      <c r="C3577" s="605">
        <v>41935</v>
      </c>
      <c r="D3577" s="604">
        <v>0</v>
      </c>
    </row>
    <row r="3578" spans="1:4" ht="15" x14ac:dyDescent="0.25">
      <c r="A3578" s="604" t="s">
        <v>869</v>
      </c>
      <c r="B3578" s="604" t="s">
        <v>997</v>
      </c>
      <c r="C3578" s="605">
        <v>41935</v>
      </c>
      <c r="D3578" s="604">
        <v>5.2450000000000001</v>
      </c>
    </row>
    <row r="3579" spans="1:4" ht="15" x14ac:dyDescent="0.25">
      <c r="A3579" s="604" t="s">
        <v>870</v>
      </c>
      <c r="B3579" s="604" t="s">
        <v>998</v>
      </c>
      <c r="C3579" s="605">
        <v>41935</v>
      </c>
      <c r="D3579" s="604">
        <v>3.391</v>
      </c>
    </row>
    <row r="3580" spans="1:4" ht="15" x14ac:dyDescent="0.25">
      <c r="A3580" s="604" t="s">
        <v>146</v>
      </c>
      <c r="B3580" s="604" t="s">
        <v>372</v>
      </c>
      <c r="C3580" s="605">
        <v>41935</v>
      </c>
      <c r="D3580" s="604">
        <v>0.629</v>
      </c>
    </row>
    <row r="3581" spans="1:4" ht="15" x14ac:dyDescent="0.25">
      <c r="A3581" s="604" t="s">
        <v>147</v>
      </c>
      <c r="B3581" s="604" t="s">
        <v>374</v>
      </c>
      <c r="C3581" s="605">
        <v>41935</v>
      </c>
      <c r="D3581" s="604">
        <v>0</v>
      </c>
    </row>
    <row r="3582" spans="1:4" ht="15" x14ac:dyDescent="0.25">
      <c r="A3582" s="604" t="s">
        <v>127</v>
      </c>
      <c r="B3582" s="604" t="s">
        <v>375</v>
      </c>
      <c r="C3582" s="605">
        <v>41935</v>
      </c>
      <c r="D3582" s="604">
        <v>3.2399999999999998E-2</v>
      </c>
    </row>
    <row r="3583" spans="1:4" ht="15" x14ac:dyDescent="0.25">
      <c r="A3583" s="604" t="s">
        <v>126</v>
      </c>
      <c r="B3583" s="604" t="s">
        <v>377</v>
      </c>
      <c r="C3583" s="605">
        <v>41935</v>
      </c>
      <c r="D3583" s="604">
        <v>67.035600000000002</v>
      </c>
    </row>
    <row r="3584" spans="1:4" ht="15" x14ac:dyDescent="0.25">
      <c r="A3584" s="604" t="s">
        <v>206</v>
      </c>
      <c r="B3584" s="604" t="s">
        <v>378</v>
      </c>
      <c r="C3584" s="605">
        <v>41935</v>
      </c>
      <c r="D3584" s="604">
        <v>0.14580000000000001</v>
      </c>
    </row>
    <row r="3585" spans="1:4" ht="15" x14ac:dyDescent="0.25">
      <c r="A3585" s="604" t="s">
        <v>207</v>
      </c>
      <c r="B3585" s="604" t="s">
        <v>379</v>
      </c>
      <c r="C3585" s="605">
        <v>41935</v>
      </c>
      <c r="D3585" s="604">
        <v>64.948599999999999</v>
      </c>
    </row>
    <row r="3586" spans="1:4" ht="15" x14ac:dyDescent="0.25">
      <c r="A3586" s="604" t="s">
        <v>768</v>
      </c>
      <c r="B3586" s="604" t="s">
        <v>769</v>
      </c>
      <c r="C3586" s="605">
        <v>41935</v>
      </c>
      <c r="D3586" s="604">
        <v>7.4980000000000002</v>
      </c>
    </row>
    <row r="3587" spans="1:4" ht="15" x14ac:dyDescent="0.25">
      <c r="A3587" s="604" t="s">
        <v>771</v>
      </c>
      <c r="B3587" s="604" t="s">
        <v>772</v>
      </c>
      <c r="C3587" s="605">
        <v>41935</v>
      </c>
      <c r="D3587" s="604">
        <v>2.1280000000000001</v>
      </c>
    </row>
    <row r="3588" spans="1:4" ht="15" x14ac:dyDescent="0.25">
      <c r="A3588" s="604" t="s">
        <v>163</v>
      </c>
      <c r="B3588" s="604" t="s">
        <v>380</v>
      </c>
      <c r="C3588" s="605">
        <v>41935</v>
      </c>
      <c r="D3588" s="604">
        <v>0</v>
      </c>
    </row>
    <row r="3589" spans="1:4" ht="15" x14ac:dyDescent="0.25">
      <c r="A3589" s="604" t="s">
        <v>164</v>
      </c>
      <c r="B3589" s="604" t="s">
        <v>382</v>
      </c>
      <c r="C3589" s="605">
        <v>41935</v>
      </c>
      <c r="D3589" s="604">
        <v>213.56700000000001</v>
      </c>
    </row>
    <row r="3590" spans="1:4" ht="15" x14ac:dyDescent="0.25">
      <c r="A3590" s="604" t="s">
        <v>295</v>
      </c>
      <c r="B3590" s="604" t="s">
        <v>383</v>
      </c>
      <c r="C3590" s="605">
        <v>41935</v>
      </c>
      <c r="D3590" s="604">
        <v>0</v>
      </c>
    </row>
    <row r="3591" spans="1:4" ht="15" x14ac:dyDescent="0.25">
      <c r="A3591" s="604" t="s">
        <v>296</v>
      </c>
      <c r="B3591" s="604" t="s">
        <v>385</v>
      </c>
      <c r="C3591" s="605">
        <v>41935</v>
      </c>
      <c r="D3591" s="604">
        <v>240.399</v>
      </c>
    </row>
    <row r="3592" spans="1:4" ht="15" x14ac:dyDescent="0.25">
      <c r="A3592" s="604" t="s">
        <v>413</v>
      </c>
      <c r="B3592" s="604" t="s">
        <v>414</v>
      </c>
      <c r="C3592" s="605">
        <v>41935</v>
      </c>
      <c r="D3592" s="604">
        <v>0.41099999999999998</v>
      </c>
    </row>
    <row r="3593" spans="1:4" ht="15" x14ac:dyDescent="0.25">
      <c r="A3593" s="604" t="s">
        <v>416</v>
      </c>
      <c r="B3593" s="604" t="s">
        <v>417</v>
      </c>
      <c r="C3593" s="605">
        <v>41935</v>
      </c>
      <c r="D3593" s="604">
        <v>90.234999999999999</v>
      </c>
    </row>
    <row r="3594" spans="1:4" ht="15" x14ac:dyDescent="0.25">
      <c r="A3594" s="604" t="s">
        <v>222</v>
      </c>
      <c r="B3594" s="604" t="s">
        <v>386</v>
      </c>
      <c r="C3594" s="605">
        <v>41935</v>
      </c>
      <c r="D3594" s="604">
        <v>0.33</v>
      </c>
    </row>
    <row r="3595" spans="1:4" ht="15" x14ac:dyDescent="0.25">
      <c r="A3595" s="604" t="s">
        <v>223</v>
      </c>
      <c r="B3595" s="604" t="s">
        <v>388</v>
      </c>
      <c r="C3595" s="605">
        <v>41935</v>
      </c>
      <c r="D3595" s="604">
        <v>0</v>
      </c>
    </row>
    <row r="3596" spans="1:4" ht="15" x14ac:dyDescent="0.25">
      <c r="A3596" s="604" t="s">
        <v>1013</v>
      </c>
      <c r="B3596" s="604" t="s">
        <v>997</v>
      </c>
      <c r="C3596" s="605">
        <v>41935</v>
      </c>
      <c r="D3596" s="604">
        <v>0.307</v>
      </c>
    </row>
    <row r="3597" spans="1:4" ht="15" x14ac:dyDescent="0.25">
      <c r="A3597" s="604" t="s">
        <v>1014</v>
      </c>
      <c r="B3597" s="604" t="s">
        <v>998</v>
      </c>
      <c r="C3597" s="605">
        <v>41935</v>
      </c>
      <c r="D3597" s="604">
        <v>122.86</v>
      </c>
    </row>
    <row r="3598" spans="1:4" ht="15" x14ac:dyDescent="0.25">
      <c r="A3598" s="604" t="s">
        <v>1015</v>
      </c>
      <c r="B3598" s="604" t="s">
        <v>997</v>
      </c>
      <c r="C3598" s="605">
        <v>41935</v>
      </c>
      <c r="D3598" s="604">
        <v>9.8000000000000004E-2</v>
      </c>
    </row>
    <row r="3599" spans="1:4" ht="15" x14ac:dyDescent="0.25">
      <c r="A3599" s="604" t="s">
        <v>1016</v>
      </c>
      <c r="B3599" s="604" t="s">
        <v>998</v>
      </c>
      <c r="C3599" s="605">
        <v>41935</v>
      </c>
      <c r="D3599" s="604">
        <v>66.534000000000006</v>
      </c>
    </row>
    <row r="3600" spans="1:4" ht="15" x14ac:dyDescent="0.25">
      <c r="A3600" s="604" t="s">
        <v>176</v>
      </c>
      <c r="B3600" s="604" t="s">
        <v>389</v>
      </c>
      <c r="C3600" s="605">
        <v>41935</v>
      </c>
      <c r="D3600" s="604">
        <v>0.11799999999999999</v>
      </c>
    </row>
    <row r="3601" spans="1:4" ht="15" x14ac:dyDescent="0.25">
      <c r="A3601" s="604" t="s">
        <v>177</v>
      </c>
      <c r="B3601" s="604" t="s">
        <v>391</v>
      </c>
      <c r="C3601" s="605">
        <v>41935</v>
      </c>
      <c r="D3601" s="604">
        <v>34.392000000000003</v>
      </c>
    </row>
    <row r="3602" spans="1:4" ht="15" x14ac:dyDescent="0.25">
      <c r="A3602" s="604" t="s">
        <v>710</v>
      </c>
      <c r="B3602" s="604" t="s">
        <v>711</v>
      </c>
      <c r="C3602" s="605">
        <v>41935</v>
      </c>
      <c r="D3602" s="604">
        <v>0</v>
      </c>
    </row>
    <row r="3603" spans="1:4" ht="15" x14ac:dyDescent="0.25">
      <c r="A3603" s="604" t="s">
        <v>713</v>
      </c>
      <c r="B3603" s="604" t="s">
        <v>714</v>
      </c>
      <c r="C3603" s="605">
        <v>41935</v>
      </c>
      <c r="D3603" s="604">
        <v>102.895</v>
      </c>
    </row>
    <row r="3604" spans="1:4" ht="15" x14ac:dyDescent="0.25">
      <c r="A3604" s="604" t="s">
        <v>148</v>
      </c>
      <c r="B3604" s="604" t="s">
        <v>374</v>
      </c>
      <c r="C3604" s="605">
        <v>41935</v>
      </c>
      <c r="D3604" s="604">
        <v>0</v>
      </c>
    </row>
    <row r="3605" spans="1:4" ht="15" x14ac:dyDescent="0.25">
      <c r="A3605" s="604" t="s">
        <v>152</v>
      </c>
      <c r="B3605" s="604" t="s">
        <v>374</v>
      </c>
      <c r="C3605" s="605">
        <v>41935</v>
      </c>
      <c r="D3605" s="604">
        <v>0</v>
      </c>
    </row>
    <row r="3606" spans="1:4" ht="15" x14ac:dyDescent="0.25">
      <c r="A3606" s="604" t="s">
        <v>991</v>
      </c>
      <c r="B3606" s="604" t="s">
        <v>997</v>
      </c>
      <c r="C3606" s="605">
        <v>41935</v>
      </c>
      <c r="D3606" s="604">
        <v>0.22900000000000001</v>
      </c>
    </row>
    <row r="3607" spans="1:4" ht="15" x14ac:dyDescent="0.25">
      <c r="A3607" s="604" t="s">
        <v>992</v>
      </c>
      <c r="B3607" s="604" t="s">
        <v>998</v>
      </c>
      <c r="C3607" s="605">
        <v>41935</v>
      </c>
      <c r="D3607" s="604">
        <v>41.064</v>
      </c>
    </row>
    <row r="3608" spans="1:4" ht="15" x14ac:dyDescent="0.25">
      <c r="A3608" s="604" t="s">
        <v>149</v>
      </c>
      <c r="B3608" s="604" t="s">
        <v>393</v>
      </c>
      <c r="C3608" s="605">
        <v>41935</v>
      </c>
      <c r="D3608" s="604">
        <v>6.8019999999999996</v>
      </c>
    </row>
    <row r="3609" spans="1:4" ht="15" x14ac:dyDescent="0.25">
      <c r="A3609" s="604" t="s">
        <v>150</v>
      </c>
      <c r="B3609" s="604" t="s">
        <v>395</v>
      </c>
      <c r="C3609" s="605">
        <v>41935</v>
      </c>
      <c r="D3609" s="604">
        <v>0</v>
      </c>
    </row>
    <row r="3610" spans="1:4" ht="15" x14ac:dyDescent="0.25">
      <c r="A3610" s="604" t="s">
        <v>974</v>
      </c>
      <c r="B3610" s="604" t="s">
        <v>1001</v>
      </c>
      <c r="C3610" s="605">
        <v>41935</v>
      </c>
      <c r="D3610" s="604">
        <v>1E-3</v>
      </c>
    </row>
    <row r="3611" spans="1:4" ht="15" x14ac:dyDescent="0.25">
      <c r="A3611" s="604" t="s">
        <v>975</v>
      </c>
      <c r="B3611" s="604" t="s">
        <v>1002</v>
      </c>
      <c r="C3611" s="605">
        <v>41935</v>
      </c>
      <c r="D3611" s="604">
        <v>7.2080000000000002</v>
      </c>
    </row>
    <row r="3612" spans="1:4" ht="15" x14ac:dyDescent="0.25">
      <c r="A3612" s="604" t="s">
        <v>151</v>
      </c>
      <c r="B3612" s="604" t="s">
        <v>374</v>
      </c>
      <c r="C3612" s="605">
        <v>41935</v>
      </c>
      <c r="D3612" s="604">
        <v>2.2290000000000001</v>
      </c>
    </row>
    <row r="3613" spans="1:4" ht="15" x14ac:dyDescent="0.25">
      <c r="A3613" s="604" t="s">
        <v>96</v>
      </c>
      <c r="B3613" s="604" t="s">
        <v>314</v>
      </c>
      <c r="C3613" s="605">
        <v>41935</v>
      </c>
      <c r="D3613" s="604">
        <v>0</v>
      </c>
    </row>
    <row r="3614" spans="1:4" ht="15" x14ac:dyDescent="0.25">
      <c r="A3614" s="604" t="s">
        <v>95</v>
      </c>
      <c r="B3614" s="604" t="s">
        <v>316</v>
      </c>
      <c r="C3614" s="605">
        <v>41935</v>
      </c>
      <c r="D3614" s="604">
        <v>4.4070999999999998</v>
      </c>
    </row>
    <row r="3615" spans="1:4" ht="15" x14ac:dyDescent="0.25">
      <c r="A3615" s="604" t="s">
        <v>97</v>
      </c>
      <c r="B3615" s="604" t="s">
        <v>398</v>
      </c>
      <c r="C3615" s="605">
        <v>41935</v>
      </c>
      <c r="D3615" s="604">
        <v>0</v>
      </c>
    </row>
    <row r="3616" spans="1:4" ht="15" x14ac:dyDescent="0.25">
      <c r="A3616" s="604" t="s">
        <v>98</v>
      </c>
      <c r="B3616" s="604" t="s">
        <v>399</v>
      </c>
      <c r="C3616" s="605">
        <v>41935</v>
      </c>
      <c r="D3616" s="604">
        <v>0</v>
      </c>
    </row>
    <row r="3617" spans="1:4" ht="15" x14ac:dyDescent="0.25">
      <c r="A3617" s="604" t="s">
        <v>93</v>
      </c>
      <c r="B3617" s="604" t="s">
        <v>435</v>
      </c>
      <c r="C3617" s="605">
        <v>41936</v>
      </c>
      <c r="D3617" s="604">
        <v>0</v>
      </c>
    </row>
    <row r="3618" spans="1:4" ht="15" x14ac:dyDescent="0.25">
      <c r="A3618" s="604" t="s">
        <v>94</v>
      </c>
      <c r="B3618" s="604" t="s">
        <v>436</v>
      </c>
      <c r="C3618" s="605">
        <v>41936</v>
      </c>
      <c r="D3618" s="604">
        <v>1571.7503999999999</v>
      </c>
    </row>
    <row r="3619" spans="1:4" ht="15" x14ac:dyDescent="0.25">
      <c r="A3619" s="604" t="s">
        <v>113</v>
      </c>
      <c r="B3619" s="604" t="s">
        <v>437</v>
      </c>
      <c r="C3619" s="605">
        <v>41936</v>
      </c>
      <c r="D3619" s="604">
        <v>0</v>
      </c>
    </row>
    <row r="3620" spans="1:4" ht="15" x14ac:dyDescent="0.25">
      <c r="A3620" s="604" t="s">
        <v>114</v>
      </c>
      <c r="B3620" s="604" t="s">
        <v>438</v>
      </c>
      <c r="C3620" s="605">
        <v>41936</v>
      </c>
      <c r="D3620" s="604">
        <v>1618.8956000000001</v>
      </c>
    </row>
    <row r="3621" spans="1:4" ht="15" x14ac:dyDescent="0.25">
      <c r="A3621" s="604" t="s">
        <v>123</v>
      </c>
      <c r="B3621" s="604" t="s">
        <v>439</v>
      </c>
      <c r="C3621" s="605">
        <v>41936</v>
      </c>
      <c r="D3621" s="604">
        <v>0</v>
      </c>
    </row>
    <row r="3622" spans="1:4" ht="15" x14ac:dyDescent="0.25">
      <c r="A3622" s="604" t="s">
        <v>124</v>
      </c>
      <c r="B3622" s="604" t="s">
        <v>440</v>
      </c>
      <c r="C3622" s="605">
        <v>41936</v>
      </c>
      <c r="D3622" s="604">
        <v>13297.9064</v>
      </c>
    </row>
    <row r="3623" spans="1:4" ht="15" x14ac:dyDescent="0.25">
      <c r="A3623" s="604" t="s">
        <v>91</v>
      </c>
      <c r="B3623" s="604" t="s">
        <v>441</v>
      </c>
      <c r="C3623" s="605">
        <v>41936</v>
      </c>
      <c r="D3623" s="604">
        <v>0</v>
      </c>
    </row>
    <row r="3624" spans="1:4" ht="15" x14ac:dyDescent="0.25">
      <c r="A3624" s="604" t="s">
        <v>92</v>
      </c>
      <c r="B3624" s="604" t="s">
        <v>442</v>
      </c>
      <c r="C3624" s="605">
        <v>41936</v>
      </c>
      <c r="D3624" s="604">
        <v>15836.125</v>
      </c>
    </row>
    <row r="3625" spans="1:4" ht="15" x14ac:dyDescent="0.25">
      <c r="A3625" s="604" t="s">
        <v>121</v>
      </c>
      <c r="B3625" s="604" t="s">
        <v>443</v>
      </c>
      <c r="C3625" s="605">
        <v>41936</v>
      </c>
      <c r="D3625" s="604">
        <v>11025.693799999999</v>
      </c>
    </row>
    <row r="3626" spans="1:4" ht="15" x14ac:dyDescent="0.25">
      <c r="A3626" s="604" t="s">
        <v>122</v>
      </c>
      <c r="B3626" s="604" t="s">
        <v>444</v>
      </c>
      <c r="C3626" s="605">
        <v>41936</v>
      </c>
      <c r="D3626" s="604">
        <v>0</v>
      </c>
    </row>
    <row r="3627" spans="1:4" ht="15" x14ac:dyDescent="0.25">
      <c r="A3627" s="604" t="s">
        <v>51</v>
      </c>
      <c r="B3627" s="604" t="s">
        <v>302</v>
      </c>
      <c r="C3627" s="605">
        <v>41936</v>
      </c>
      <c r="D3627" s="604">
        <v>0</v>
      </c>
    </row>
    <row r="3628" spans="1:4" ht="15" x14ac:dyDescent="0.25">
      <c r="A3628" s="604" t="s">
        <v>52</v>
      </c>
      <c r="B3628" s="604" t="s">
        <v>304</v>
      </c>
      <c r="C3628" s="605">
        <v>41936</v>
      </c>
      <c r="D3628" s="604">
        <v>2556.1682999999998</v>
      </c>
    </row>
    <row r="3629" spans="1:4" ht="15" x14ac:dyDescent="0.25">
      <c r="A3629" s="604" t="s">
        <v>53</v>
      </c>
      <c r="B3629" s="604" t="s">
        <v>305</v>
      </c>
      <c r="C3629" s="605">
        <v>41936</v>
      </c>
      <c r="D3629" s="604">
        <v>0</v>
      </c>
    </row>
    <row r="3630" spans="1:4" ht="15" x14ac:dyDescent="0.25">
      <c r="A3630" s="604" t="s">
        <v>54</v>
      </c>
      <c r="B3630" s="604" t="s">
        <v>306</v>
      </c>
      <c r="C3630" s="605">
        <v>41936</v>
      </c>
      <c r="D3630" s="604">
        <v>2617.3125</v>
      </c>
    </row>
    <row r="3631" spans="1:4" ht="15" x14ac:dyDescent="0.25">
      <c r="A3631" s="604" t="s">
        <v>55</v>
      </c>
      <c r="B3631" s="604" t="s">
        <v>307</v>
      </c>
      <c r="C3631" s="605">
        <v>41936</v>
      </c>
      <c r="D3631" s="604">
        <v>0</v>
      </c>
    </row>
    <row r="3632" spans="1:4" ht="15" x14ac:dyDescent="0.25">
      <c r="A3632" s="604" t="s">
        <v>56</v>
      </c>
      <c r="B3632" s="604" t="s">
        <v>308</v>
      </c>
      <c r="C3632" s="605">
        <v>41936</v>
      </c>
      <c r="D3632" s="604">
        <v>2631.0933</v>
      </c>
    </row>
    <row r="3633" spans="1:4" ht="15" x14ac:dyDescent="0.25">
      <c r="A3633" s="604" t="s">
        <v>89</v>
      </c>
      <c r="B3633" s="604" t="s">
        <v>309</v>
      </c>
      <c r="C3633" s="605">
        <v>41936</v>
      </c>
      <c r="D3633" s="604">
        <v>0</v>
      </c>
    </row>
    <row r="3634" spans="1:4" ht="15" x14ac:dyDescent="0.25">
      <c r="A3634" s="604" t="s">
        <v>90</v>
      </c>
      <c r="B3634" s="604" t="s">
        <v>311</v>
      </c>
      <c r="C3634" s="605">
        <v>41936</v>
      </c>
      <c r="D3634" s="604">
        <v>2042.3462999999999</v>
      </c>
    </row>
    <row r="3635" spans="1:4" ht="15" x14ac:dyDescent="0.25">
      <c r="A3635" s="604" t="s">
        <v>87</v>
      </c>
      <c r="B3635" s="604" t="s">
        <v>298</v>
      </c>
      <c r="C3635" s="605">
        <v>41936</v>
      </c>
      <c r="D3635" s="604">
        <v>0</v>
      </c>
    </row>
    <row r="3636" spans="1:4" ht="15" x14ac:dyDescent="0.25">
      <c r="A3636" s="604" t="s">
        <v>88</v>
      </c>
      <c r="B3636" s="604" t="s">
        <v>301</v>
      </c>
      <c r="C3636" s="605">
        <v>41936</v>
      </c>
      <c r="D3636" s="604">
        <v>1995.3384000000001</v>
      </c>
    </row>
    <row r="3637" spans="1:4" ht="15" x14ac:dyDescent="0.25">
      <c r="A3637" s="604" t="s">
        <v>85</v>
      </c>
      <c r="B3637" s="604" t="s">
        <v>312</v>
      </c>
      <c r="C3637" s="605">
        <v>41936</v>
      </c>
      <c r="D3637" s="604">
        <v>8756.75</v>
      </c>
    </row>
    <row r="3638" spans="1:4" ht="15" x14ac:dyDescent="0.25">
      <c r="A3638" s="604" t="s">
        <v>86</v>
      </c>
      <c r="B3638" s="604" t="s">
        <v>313</v>
      </c>
      <c r="C3638" s="605">
        <v>41936</v>
      </c>
      <c r="D3638" s="604">
        <v>0</v>
      </c>
    </row>
    <row r="3639" spans="1:4" ht="15" x14ac:dyDescent="0.25">
      <c r="A3639" s="604" t="s">
        <v>83</v>
      </c>
      <c r="B3639" s="604" t="s">
        <v>312</v>
      </c>
      <c r="C3639" s="605">
        <v>41936</v>
      </c>
      <c r="D3639" s="604">
        <v>0</v>
      </c>
    </row>
    <row r="3640" spans="1:4" ht="15" x14ac:dyDescent="0.25">
      <c r="A3640" s="604" t="s">
        <v>84</v>
      </c>
      <c r="B3640" s="604" t="s">
        <v>313</v>
      </c>
      <c r="C3640" s="605">
        <v>41936</v>
      </c>
      <c r="D3640" s="604">
        <v>13150.125</v>
      </c>
    </row>
    <row r="3641" spans="1:4" ht="15" x14ac:dyDescent="0.25">
      <c r="A3641" s="604" t="s">
        <v>73</v>
      </c>
      <c r="B3641" s="604" t="s">
        <v>314</v>
      </c>
      <c r="C3641" s="605">
        <v>41936</v>
      </c>
      <c r="D3641" s="604">
        <v>0</v>
      </c>
    </row>
    <row r="3642" spans="1:4" ht="15" x14ac:dyDescent="0.25">
      <c r="A3642" s="604" t="s">
        <v>74</v>
      </c>
      <c r="B3642" s="604" t="s">
        <v>316</v>
      </c>
      <c r="C3642" s="605">
        <v>41936</v>
      </c>
      <c r="D3642" s="604">
        <v>554.79750000000001</v>
      </c>
    </row>
    <row r="3643" spans="1:4" ht="15" x14ac:dyDescent="0.25">
      <c r="A3643" s="604" t="s">
        <v>75</v>
      </c>
      <c r="B3643" s="604" t="s">
        <v>317</v>
      </c>
      <c r="C3643" s="605">
        <v>41936</v>
      </c>
      <c r="D3643" s="604">
        <v>0</v>
      </c>
    </row>
    <row r="3644" spans="1:4" ht="15" x14ac:dyDescent="0.25">
      <c r="A3644" s="604" t="s">
        <v>76</v>
      </c>
      <c r="B3644" s="604" t="s">
        <v>318</v>
      </c>
      <c r="C3644" s="605">
        <v>41936</v>
      </c>
      <c r="D3644" s="604">
        <v>5075.8125</v>
      </c>
    </row>
    <row r="3645" spans="1:4" ht="15" x14ac:dyDescent="0.25">
      <c r="A3645" s="604" t="s">
        <v>77</v>
      </c>
      <c r="B3645" s="604" t="s">
        <v>317</v>
      </c>
      <c r="C3645" s="605">
        <v>41936</v>
      </c>
      <c r="D3645" s="604">
        <v>0</v>
      </c>
    </row>
    <row r="3646" spans="1:4" ht="15" x14ac:dyDescent="0.25">
      <c r="A3646" s="604" t="s">
        <v>78</v>
      </c>
      <c r="B3646" s="604" t="s">
        <v>318</v>
      </c>
      <c r="C3646" s="605">
        <v>41936</v>
      </c>
      <c r="D3646" s="604">
        <v>4855.5</v>
      </c>
    </row>
    <row r="3647" spans="1:4" ht="15" x14ac:dyDescent="0.25">
      <c r="A3647" s="604" t="s">
        <v>79</v>
      </c>
      <c r="B3647" s="604" t="s">
        <v>314</v>
      </c>
      <c r="C3647" s="605">
        <v>41936</v>
      </c>
      <c r="D3647" s="604">
        <v>0</v>
      </c>
    </row>
    <row r="3648" spans="1:4" ht="15" x14ac:dyDescent="0.25">
      <c r="A3648" s="604" t="s">
        <v>80</v>
      </c>
      <c r="B3648" s="604" t="s">
        <v>316</v>
      </c>
      <c r="C3648" s="605">
        <v>41936</v>
      </c>
      <c r="D3648" s="604">
        <v>1827.675</v>
      </c>
    </row>
    <row r="3649" spans="1:4" ht="15" x14ac:dyDescent="0.25">
      <c r="A3649" s="604" t="s">
        <v>867</v>
      </c>
      <c r="B3649" s="604" t="s">
        <v>997</v>
      </c>
      <c r="C3649" s="605">
        <v>41936</v>
      </c>
      <c r="D3649" s="604">
        <v>5.6000000000000001E-2</v>
      </c>
    </row>
    <row r="3650" spans="1:4" ht="15" x14ac:dyDescent="0.25">
      <c r="A3650" s="604" t="s">
        <v>868</v>
      </c>
      <c r="B3650" s="604" t="s">
        <v>998</v>
      </c>
      <c r="C3650" s="605">
        <v>41936</v>
      </c>
      <c r="D3650" s="604">
        <v>2.8820000000000001</v>
      </c>
    </row>
    <row r="3651" spans="1:4" ht="15" x14ac:dyDescent="0.25">
      <c r="A3651" s="604" t="s">
        <v>109</v>
      </c>
      <c r="B3651" s="604" t="s">
        <v>445</v>
      </c>
      <c r="C3651" s="605">
        <v>41936</v>
      </c>
      <c r="D3651" s="604">
        <v>1.62</v>
      </c>
    </row>
    <row r="3652" spans="1:4" ht="15" x14ac:dyDescent="0.25">
      <c r="A3652" s="604" t="s">
        <v>110</v>
      </c>
      <c r="B3652" s="604" t="s">
        <v>446</v>
      </c>
      <c r="C3652" s="605">
        <v>41936</v>
      </c>
      <c r="D3652" s="604">
        <v>378.5136</v>
      </c>
    </row>
    <row r="3653" spans="1:4" ht="15" x14ac:dyDescent="0.25">
      <c r="A3653" s="604" t="s">
        <v>65</v>
      </c>
      <c r="B3653" s="604" t="s">
        <v>321</v>
      </c>
      <c r="C3653" s="605">
        <v>41936</v>
      </c>
      <c r="D3653" s="604">
        <v>0</v>
      </c>
    </row>
    <row r="3654" spans="1:4" ht="15" x14ac:dyDescent="0.25">
      <c r="A3654" s="604" t="s">
        <v>66</v>
      </c>
      <c r="B3654" s="604" t="s">
        <v>323</v>
      </c>
      <c r="C3654" s="605">
        <v>41936</v>
      </c>
      <c r="D3654" s="604">
        <v>603.62480000000005</v>
      </c>
    </row>
    <row r="3655" spans="1:4" ht="15" x14ac:dyDescent="0.25">
      <c r="A3655" s="604" t="s">
        <v>67</v>
      </c>
      <c r="B3655" s="604" t="s">
        <v>324</v>
      </c>
      <c r="C3655" s="605">
        <v>41936</v>
      </c>
      <c r="D3655" s="604">
        <v>0</v>
      </c>
    </row>
    <row r="3656" spans="1:4" ht="15" x14ac:dyDescent="0.25">
      <c r="A3656" s="604" t="s">
        <v>68</v>
      </c>
      <c r="B3656" s="604" t="s">
        <v>325</v>
      </c>
      <c r="C3656" s="605">
        <v>41936</v>
      </c>
      <c r="D3656" s="604">
        <v>702.22209999999995</v>
      </c>
    </row>
    <row r="3657" spans="1:4" ht="15" x14ac:dyDescent="0.25">
      <c r="A3657" s="604" t="s">
        <v>69</v>
      </c>
      <c r="B3657" s="604" t="s">
        <v>326</v>
      </c>
      <c r="C3657" s="605">
        <v>41936</v>
      </c>
      <c r="D3657" s="604">
        <v>0</v>
      </c>
    </row>
    <row r="3658" spans="1:4" ht="15" x14ac:dyDescent="0.25">
      <c r="A3658" s="604" t="s">
        <v>70</v>
      </c>
      <c r="B3658" s="604" t="s">
        <v>327</v>
      </c>
      <c r="C3658" s="605">
        <v>41936</v>
      </c>
      <c r="D3658" s="604">
        <v>678.31690000000003</v>
      </c>
    </row>
    <row r="3659" spans="1:4" ht="15" x14ac:dyDescent="0.25">
      <c r="A3659" s="604" t="s">
        <v>43</v>
      </c>
      <c r="B3659" s="604" t="s">
        <v>328</v>
      </c>
      <c r="C3659" s="605">
        <v>41936</v>
      </c>
      <c r="D3659" s="604">
        <v>0</v>
      </c>
    </row>
    <row r="3660" spans="1:4" ht="15" x14ac:dyDescent="0.25">
      <c r="A3660" s="604" t="s">
        <v>44</v>
      </c>
      <c r="B3660" s="604" t="s">
        <v>330</v>
      </c>
      <c r="C3660" s="605">
        <v>41936</v>
      </c>
      <c r="D3660" s="604">
        <v>0</v>
      </c>
    </row>
    <row r="3661" spans="1:4" ht="15" x14ac:dyDescent="0.25">
      <c r="A3661" s="604" t="s">
        <v>45</v>
      </c>
      <c r="B3661" s="604" t="s">
        <v>331</v>
      </c>
      <c r="C3661" s="605">
        <v>41936</v>
      </c>
      <c r="D3661" s="604">
        <v>0</v>
      </c>
    </row>
    <row r="3662" spans="1:4" ht="15" x14ac:dyDescent="0.25">
      <c r="A3662" s="604" t="s">
        <v>46</v>
      </c>
      <c r="B3662" s="604" t="s">
        <v>332</v>
      </c>
      <c r="C3662" s="605">
        <v>41936</v>
      </c>
      <c r="D3662" s="604">
        <v>0</v>
      </c>
    </row>
    <row r="3663" spans="1:4" ht="15" x14ac:dyDescent="0.25">
      <c r="A3663" s="604" t="s">
        <v>173</v>
      </c>
      <c r="B3663" s="604" t="s">
        <v>333</v>
      </c>
      <c r="C3663" s="605">
        <v>41936</v>
      </c>
      <c r="D3663" s="604">
        <v>0.84450000000000003</v>
      </c>
    </row>
    <row r="3664" spans="1:4" ht="15" x14ac:dyDescent="0.25">
      <c r="A3664" s="604" t="s">
        <v>174</v>
      </c>
      <c r="B3664" s="604" t="s">
        <v>334</v>
      </c>
      <c r="C3664" s="605">
        <v>41936</v>
      </c>
      <c r="D3664" s="604">
        <v>0</v>
      </c>
    </row>
    <row r="3665" spans="1:4" ht="15" x14ac:dyDescent="0.25">
      <c r="A3665" s="604" t="s">
        <v>39</v>
      </c>
      <c r="B3665" s="604" t="s">
        <v>335</v>
      </c>
      <c r="C3665" s="605">
        <v>41936</v>
      </c>
      <c r="D3665" s="604">
        <v>0</v>
      </c>
    </row>
    <row r="3666" spans="1:4" ht="15" x14ac:dyDescent="0.25">
      <c r="A3666" s="604" t="s">
        <v>40</v>
      </c>
      <c r="B3666" s="604" t="s">
        <v>336</v>
      </c>
      <c r="C3666" s="605">
        <v>41936</v>
      </c>
      <c r="D3666" s="604">
        <v>0</v>
      </c>
    </row>
    <row r="3667" spans="1:4" ht="15" x14ac:dyDescent="0.25">
      <c r="A3667" s="604" t="s">
        <v>41</v>
      </c>
      <c r="B3667" s="604" t="s">
        <v>337</v>
      </c>
      <c r="C3667" s="605">
        <v>41936</v>
      </c>
      <c r="D3667" s="604">
        <v>3.8437000000000001</v>
      </c>
    </row>
    <row r="3668" spans="1:4" ht="15" x14ac:dyDescent="0.25">
      <c r="A3668" s="604" t="s">
        <v>42</v>
      </c>
      <c r="B3668" s="604" t="s">
        <v>338</v>
      </c>
      <c r="C3668" s="605">
        <v>41936</v>
      </c>
      <c r="D3668" s="604">
        <v>0</v>
      </c>
    </row>
    <row r="3669" spans="1:4" ht="15" x14ac:dyDescent="0.25">
      <c r="A3669" s="604" t="s">
        <v>57</v>
      </c>
      <c r="B3669" s="604" t="s">
        <v>321</v>
      </c>
      <c r="C3669" s="605">
        <v>41936</v>
      </c>
      <c r="D3669" s="604">
        <v>0</v>
      </c>
    </row>
    <row r="3670" spans="1:4" ht="15" x14ac:dyDescent="0.25">
      <c r="A3670" s="604" t="s">
        <v>58</v>
      </c>
      <c r="B3670" s="604" t="s">
        <v>323</v>
      </c>
      <c r="C3670" s="605">
        <v>41936</v>
      </c>
      <c r="D3670" s="604">
        <v>812.26800000000003</v>
      </c>
    </row>
    <row r="3671" spans="1:4" ht="15" x14ac:dyDescent="0.25">
      <c r="A3671" s="604" t="s">
        <v>59</v>
      </c>
      <c r="B3671" s="604" t="s">
        <v>324</v>
      </c>
      <c r="C3671" s="605">
        <v>41936</v>
      </c>
      <c r="D3671" s="604">
        <v>0</v>
      </c>
    </row>
    <row r="3672" spans="1:4" ht="15" x14ac:dyDescent="0.25">
      <c r="A3672" s="604" t="s">
        <v>60</v>
      </c>
      <c r="B3672" s="604" t="s">
        <v>325</v>
      </c>
      <c r="C3672" s="605">
        <v>41936</v>
      </c>
      <c r="D3672" s="604">
        <v>811.86360000000002</v>
      </c>
    </row>
    <row r="3673" spans="1:4" ht="15" x14ac:dyDescent="0.25">
      <c r="A3673" s="604" t="s">
        <v>61</v>
      </c>
      <c r="B3673" s="604" t="s">
        <v>326</v>
      </c>
      <c r="C3673" s="605">
        <v>41936</v>
      </c>
      <c r="D3673" s="604">
        <v>0</v>
      </c>
    </row>
    <row r="3674" spans="1:4" ht="15" x14ac:dyDescent="0.25">
      <c r="A3674" s="604" t="s">
        <v>62</v>
      </c>
      <c r="B3674" s="604" t="s">
        <v>327</v>
      </c>
      <c r="C3674" s="605">
        <v>41936</v>
      </c>
      <c r="D3674" s="604">
        <v>217.512</v>
      </c>
    </row>
    <row r="3675" spans="1:4" ht="15" x14ac:dyDescent="0.25">
      <c r="A3675" s="604" t="s">
        <v>63</v>
      </c>
      <c r="B3675" s="604" t="s">
        <v>340</v>
      </c>
      <c r="C3675" s="605">
        <v>41936</v>
      </c>
      <c r="D3675" s="604">
        <v>0</v>
      </c>
    </row>
    <row r="3676" spans="1:4" ht="15" x14ac:dyDescent="0.25">
      <c r="A3676" s="604" t="s">
        <v>64</v>
      </c>
      <c r="B3676" s="604" t="s">
        <v>341</v>
      </c>
      <c r="C3676" s="605">
        <v>41936</v>
      </c>
      <c r="D3676" s="604">
        <v>802.14239999999995</v>
      </c>
    </row>
    <row r="3677" spans="1:4" ht="15" x14ac:dyDescent="0.25">
      <c r="A3677" s="604" t="s">
        <v>47</v>
      </c>
      <c r="B3677" s="604" t="s">
        <v>342</v>
      </c>
      <c r="C3677" s="605">
        <v>41936</v>
      </c>
      <c r="D3677" s="604">
        <v>0</v>
      </c>
    </row>
    <row r="3678" spans="1:4" ht="15" x14ac:dyDescent="0.25">
      <c r="A3678" s="604" t="s">
        <v>48</v>
      </c>
      <c r="B3678" s="604" t="s">
        <v>343</v>
      </c>
      <c r="C3678" s="605">
        <v>41936</v>
      </c>
      <c r="D3678" s="604">
        <v>0</v>
      </c>
    </row>
    <row r="3679" spans="1:4" ht="15" x14ac:dyDescent="0.25">
      <c r="A3679" s="604" t="s">
        <v>49</v>
      </c>
      <c r="B3679" s="604" t="s">
        <v>344</v>
      </c>
      <c r="C3679" s="605">
        <v>41936</v>
      </c>
      <c r="D3679" s="604">
        <v>0.85140000000000005</v>
      </c>
    </row>
    <row r="3680" spans="1:4" ht="15" x14ac:dyDescent="0.25">
      <c r="A3680" s="604" t="s">
        <v>50</v>
      </c>
      <c r="B3680" s="604" t="s">
        <v>345</v>
      </c>
      <c r="C3680" s="605">
        <v>41936</v>
      </c>
      <c r="D3680" s="604">
        <v>0.72899999999999998</v>
      </c>
    </row>
    <row r="3681" spans="1:4" ht="15" x14ac:dyDescent="0.25">
      <c r="A3681" s="604" t="s">
        <v>861</v>
      </c>
      <c r="B3681" s="604" t="s">
        <v>999</v>
      </c>
      <c r="C3681" s="605">
        <v>41936</v>
      </c>
      <c r="D3681" s="604">
        <v>1.9370000000000001</v>
      </c>
    </row>
    <row r="3682" spans="1:4" ht="15" x14ac:dyDescent="0.25">
      <c r="A3682" s="604" t="s">
        <v>862</v>
      </c>
      <c r="B3682" s="604" t="s">
        <v>1000</v>
      </c>
      <c r="C3682" s="605">
        <v>41936</v>
      </c>
      <c r="D3682" s="604">
        <v>0</v>
      </c>
    </row>
    <row r="3683" spans="1:4" ht="15" x14ac:dyDescent="0.25">
      <c r="A3683" s="604" t="s">
        <v>982</v>
      </c>
      <c r="B3683" s="604" t="s">
        <v>1001</v>
      </c>
      <c r="C3683" s="605">
        <v>41936</v>
      </c>
      <c r="D3683" s="604">
        <v>0.11</v>
      </c>
    </row>
    <row r="3684" spans="1:4" ht="15" x14ac:dyDescent="0.25">
      <c r="A3684" s="604" t="s">
        <v>983</v>
      </c>
      <c r="B3684" s="604" t="s">
        <v>1002</v>
      </c>
      <c r="C3684" s="605">
        <v>41936</v>
      </c>
      <c r="D3684" s="604">
        <v>177.822</v>
      </c>
    </row>
    <row r="3685" spans="1:4" ht="15" x14ac:dyDescent="0.25">
      <c r="A3685" s="604" t="s">
        <v>1039</v>
      </c>
      <c r="B3685" s="604" t="s">
        <v>1001</v>
      </c>
      <c r="C3685" s="605">
        <v>41936</v>
      </c>
      <c r="D3685" s="604">
        <v>0.16800000000000001</v>
      </c>
    </row>
    <row r="3686" spans="1:4" ht="15" x14ac:dyDescent="0.25">
      <c r="A3686" s="604" t="s">
        <v>1040</v>
      </c>
      <c r="B3686" s="604" t="s">
        <v>1002</v>
      </c>
      <c r="C3686" s="605">
        <v>41936</v>
      </c>
      <c r="D3686" s="604">
        <v>163.572</v>
      </c>
    </row>
    <row r="3687" spans="1:4" ht="15" x14ac:dyDescent="0.25">
      <c r="A3687" s="604" t="s">
        <v>989</v>
      </c>
      <c r="B3687" s="604" t="s">
        <v>1001</v>
      </c>
      <c r="C3687" s="605">
        <v>41936</v>
      </c>
      <c r="D3687" s="604">
        <v>0</v>
      </c>
    </row>
    <row r="3688" spans="1:4" ht="15" x14ac:dyDescent="0.25">
      <c r="A3688" s="604" t="s">
        <v>990</v>
      </c>
      <c r="B3688" s="604" t="s">
        <v>1002</v>
      </c>
      <c r="C3688" s="605">
        <v>41936</v>
      </c>
      <c r="D3688" s="604">
        <v>245</v>
      </c>
    </row>
    <row r="3689" spans="1:4" ht="15" x14ac:dyDescent="0.25">
      <c r="A3689" s="604" t="s">
        <v>71</v>
      </c>
      <c r="B3689" s="604" t="s">
        <v>346</v>
      </c>
      <c r="C3689" s="605">
        <v>41936</v>
      </c>
      <c r="D3689" s="604">
        <v>0</v>
      </c>
    </row>
    <row r="3690" spans="1:4" ht="15" x14ac:dyDescent="0.25">
      <c r="A3690" s="604" t="s">
        <v>72</v>
      </c>
      <c r="B3690" s="604" t="s">
        <v>349</v>
      </c>
      <c r="C3690" s="605">
        <v>41936</v>
      </c>
      <c r="D3690" s="604">
        <v>0</v>
      </c>
    </row>
    <row r="3691" spans="1:4" ht="15" x14ac:dyDescent="0.25">
      <c r="A3691" s="604" t="s">
        <v>750</v>
      </c>
      <c r="B3691" s="604" t="s">
        <v>751</v>
      </c>
      <c r="C3691" s="605">
        <v>41936</v>
      </c>
      <c r="D3691" s="604">
        <v>0.70899999999999996</v>
      </c>
    </row>
    <row r="3692" spans="1:4" ht="15" x14ac:dyDescent="0.25">
      <c r="A3692" s="604" t="s">
        <v>753</v>
      </c>
      <c r="B3692" s="604" t="s">
        <v>754</v>
      </c>
      <c r="C3692" s="605">
        <v>41936</v>
      </c>
      <c r="D3692" s="604">
        <v>0</v>
      </c>
    </row>
    <row r="3693" spans="1:4" ht="15" x14ac:dyDescent="0.25">
      <c r="A3693" s="604" t="s">
        <v>755</v>
      </c>
      <c r="B3693" s="604" t="s">
        <v>756</v>
      </c>
      <c r="C3693" s="605">
        <v>41936</v>
      </c>
      <c r="D3693" s="604">
        <v>0.104</v>
      </c>
    </row>
    <row r="3694" spans="1:4" ht="15" x14ac:dyDescent="0.25">
      <c r="A3694" s="604" t="s">
        <v>757</v>
      </c>
      <c r="B3694" s="604" t="s">
        <v>758</v>
      </c>
      <c r="C3694" s="605">
        <v>41936</v>
      </c>
      <c r="D3694" s="604">
        <v>0</v>
      </c>
    </row>
    <row r="3695" spans="1:4" ht="15" x14ac:dyDescent="0.25">
      <c r="A3695" s="604" t="s">
        <v>759</v>
      </c>
      <c r="B3695" s="604" t="s">
        <v>760</v>
      </c>
      <c r="C3695" s="605">
        <v>41936</v>
      </c>
      <c r="D3695" s="604">
        <v>0.39300000000000002</v>
      </c>
    </row>
    <row r="3696" spans="1:4" ht="15" x14ac:dyDescent="0.25">
      <c r="A3696" s="604" t="s">
        <v>762</v>
      </c>
      <c r="B3696" s="604" t="s">
        <v>763</v>
      </c>
      <c r="C3696" s="605">
        <v>41936</v>
      </c>
      <c r="D3696" s="604">
        <v>0</v>
      </c>
    </row>
    <row r="3697" spans="1:4" ht="15" x14ac:dyDescent="0.25">
      <c r="A3697" s="604" t="s">
        <v>764</v>
      </c>
      <c r="B3697" s="604" t="s">
        <v>765</v>
      </c>
      <c r="C3697" s="605">
        <v>41936</v>
      </c>
      <c r="D3697" s="604">
        <v>0.17100000000000001</v>
      </c>
    </row>
    <row r="3698" spans="1:4" ht="15" x14ac:dyDescent="0.25">
      <c r="A3698" s="604" t="s">
        <v>766</v>
      </c>
      <c r="B3698" s="604" t="s">
        <v>767</v>
      </c>
      <c r="C3698" s="605">
        <v>41936</v>
      </c>
      <c r="D3698" s="604">
        <v>0</v>
      </c>
    </row>
    <row r="3699" spans="1:4" ht="15" x14ac:dyDescent="0.25">
      <c r="A3699" s="604" t="s">
        <v>877</v>
      </c>
      <c r="B3699" s="604" t="s">
        <v>1003</v>
      </c>
      <c r="C3699" s="605">
        <v>41936</v>
      </c>
      <c r="D3699" s="604">
        <v>0</v>
      </c>
    </row>
    <row r="3700" spans="1:4" ht="15" x14ac:dyDescent="0.25">
      <c r="A3700" s="604" t="s">
        <v>878</v>
      </c>
      <c r="B3700" s="604" t="s">
        <v>1004</v>
      </c>
      <c r="C3700" s="605">
        <v>41936</v>
      </c>
      <c r="D3700" s="604">
        <v>1159.8689999999999</v>
      </c>
    </row>
    <row r="3701" spans="1:4" ht="15" x14ac:dyDescent="0.25">
      <c r="A3701" s="604" t="s">
        <v>962</v>
      </c>
      <c r="B3701" s="604" t="s">
        <v>1005</v>
      </c>
      <c r="C3701" s="605">
        <v>41936</v>
      </c>
      <c r="D3701" s="604">
        <v>0</v>
      </c>
    </row>
    <row r="3702" spans="1:4" ht="15" x14ac:dyDescent="0.25">
      <c r="A3702" s="604" t="s">
        <v>963</v>
      </c>
      <c r="B3702" s="604" t="s">
        <v>1006</v>
      </c>
      <c r="C3702" s="605">
        <v>41936</v>
      </c>
      <c r="D3702" s="604">
        <v>341.19</v>
      </c>
    </row>
    <row r="3703" spans="1:4" ht="15" x14ac:dyDescent="0.25">
      <c r="A3703" s="604" t="s">
        <v>82</v>
      </c>
      <c r="B3703" s="604" t="s">
        <v>350</v>
      </c>
      <c r="C3703" s="605">
        <v>41936</v>
      </c>
      <c r="D3703" s="604">
        <v>0</v>
      </c>
    </row>
    <row r="3704" spans="1:4" ht="15" x14ac:dyDescent="0.25">
      <c r="A3704" s="604" t="s">
        <v>81</v>
      </c>
      <c r="B3704" s="604" t="s">
        <v>352</v>
      </c>
      <c r="C3704" s="605">
        <v>41936</v>
      </c>
      <c r="D3704" s="604">
        <v>0</v>
      </c>
    </row>
    <row r="3705" spans="1:4" ht="15" x14ac:dyDescent="0.25">
      <c r="A3705" s="604" t="s">
        <v>1007</v>
      </c>
      <c r="B3705" s="604" t="s">
        <v>1001</v>
      </c>
      <c r="C3705" s="605">
        <v>41936</v>
      </c>
      <c r="D3705" s="604">
        <v>0.108</v>
      </c>
    </row>
    <row r="3706" spans="1:4" ht="15" x14ac:dyDescent="0.25">
      <c r="A3706" s="604" t="s">
        <v>1008</v>
      </c>
      <c r="B3706" s="604" t="s">
        <v>1002</v>
      </c>
      <c r="C3706" s="605">
        <v>41936</v>
      </c>
      <c r="D3706" s="604">
        <v>200.44</v>
      </c>
    </row>
    <row r="3707" spans="1:4" ht="15" x14ac:dyDescent="0.25">
      <c r="A3707" s="604" t="s">
        <v>100</v>
      </c>
      <c r="B3707" s="604" t="s">
        <v>321</v>
      </c>
      <c r="C3707" s="605">
        <v>41936</v>
      </c>
      <c r="D3707" s="604">
        <v>0</v>
      </c>
    </row>
    <row r="3708" spans="1:4" ht="15" x14ac:dyDescent="0.25">
      <c r="A3708" s="604" t="s">
        <v>101</v>
      </c>
      <c r="B3708" s="604" t="s">
        <v>354</v>
      </c>
      <c r="C3708" s="605">
        <v>41936</v>
      </c>
      <c r="D3708" s="604">
        <v>0</v>
      </c>
    </row>
    <row r="3709" spans="1:4" ht="15" x14ac:dyDescent="0.25">
      <c r="A3709" s="604" t="s">
        <v>102</v>
      </c>
      <c r="B3709" s="604" t="s">
        <v>324</v>
      </c>
      <c r="C3709" s="605">
        <v>41936</v>
      </c>
      <c r="D3709" s="604">
        <v>1.6339999999999999</v>
      </c>
    </row>
    <row r="3710" spans="1:4" ht="15" x14ac:dyDescent="0.25">
      <c r="A3710" s="604" t="s">
        <v>103</v>
      </c>
      <c r="B3710" s="604" t="s">
        <v>325</v>
      </c>
      <c r="C3710" s="605">
        <v>41936</v>
      </c>
      <c r="D3710" s="604">
        <v>0</v>
      </c>
    </row>
    <row r="3711" spans="1:4" ht="15" x14ac:dyDescent="0.25">
      <c r="A3711" s="604" t="s">
        <v>104</v>
      </c>
      <c r="B3711" s="604" t="s">
        <v>326</v>
      </c>
      <c r="C3711" s="605">
        <v>41936</v>
      </c>
      <c r="D3711" s="604">
        <v>0</v>
      </c>
    </row>
    <row r="3712" spans="1:4" ht="15" x14ac:dyDescent="0.25">
      <c r="A3712" s="604" t="s">
        <v>105</v>
      </c>
      <c r="B3712" s="604" t="s">
        <v>327</v>
      </c>
      <c r="C3712" s="605">
        <v>41936</v>
      </c>
      <c r="D3712" s="604">
        <v>0</v>
      </c>
    </row>
    <row r="3713" spans="1:4" ht="15" x14ac:dyDescent="0.25">
      <c r="A3713" s="604" t="s">
        <v>106</v>
      </c>
      <c r="B3713" s="604" t="s">
        <v>340</v>
      </c>
      <c r="C3713" s="605">
        <v>41936</v>
      </c>
      <c r="D3713" s="604">
        <v>1.0486</v>
      </c>
    </row>
    <row r="3714" spans="1:4" ht="15" x14ac:dyDescent="0.25">
      <c r="A3714" s="604" t="s">
        <v>107</v>
      </c>
      <c r="B3714" s="604" t="s">
        <v>341</v>
      </c>
      <c r="C3714" s="605">
        <v>41936</v>
      </c>
      <c r="D3714" s="604">
        <v>0</v>
      </c>
    </row>
    <row r="3715" spans="1:4" ht="15" x14ac:dyDescent="0.25">
      <c r="A3715" s="604" t="s">
        <v>115</v>
      </c>
      <c r="B3715" s="604" t="s">
        <v>355</v>
      </c>
      <c r="C3715" s="605">
        <v>41936</v>
      </c>
      <c r="D3715" s="604">
        <v>1.5759000000000001</v>
      </c>
    </row>
    <row r="3716" spans="1:4" ht="15" x14ac:dyDescent="0.25">
      <c r="A3716" s="604" t="s">
        <v>116</v>
      </c>
      <c r="B3716" s="604" t="s">
        <v>356</v>
      </c>
      <c r="C3716" s="605">
        <v>41936</v>
      </c>
      <c r="D3716" s="604">
        <v>0</v>
      </c>
    </row>
    <row r="3717" spans="1:4" ht="15" x14ac:dyDescent="0.25">
      <c r="A3717" s="604" t="s">
        <v>117</v>
      </c>
      <c r="B3717" s="604" t="s">
        <v>357</v>
      </c>
      <c r="C3717" s="605">
        <v>41936</v>
      </c>
      <c r="D3717" s="604">
        <v>0</v>
      </c>
    </row>
    <row r="3718" spans="1:4" ht="15" x14ac:dyDescent="0.25">
      <c r="A3718" s="604" t="s">
        <v>118</v>
      </c>
      <c r="B3718" s="604" t="s">
        <v>358</v>
      </c>
      <c r="C3718" s="605">
        <v>41936</v>
      </c>
      <c r="D3718" s="604">
        <v>0</v>
      </c>
    </row>
    <row r="3719" spans="1:4" ht="15" x14ac:dyDescent="0.25">
      <c r="A3719" s="604" t="s">
        <v>735</v>
      </c>
      <c r="B3719" s="604" t="s">
        <v>736</v>
      </c>
      <c r="C3719" s="605">
        <v>41936</v>
      </c>
      <c r="D3719" s="604">
        <v>1.88</v>
      </c>
    </row>
    <row r="3720" spans="1:4" ht="15" x14ac:dyDescent="0.25">
      <c r="A3720" s="604" t="s">
        <v>737</v>
      </c>
      <c r="B3720" s="604" t="s">
        <v>738</v>
      </c>
      <c r="C3720" s="605">
        <v>41936</v>
      </c>
      <c r="D3720" s="604">
        <v>0</v>
      </c>
    </row>
    <row r="3721" spans="1:4" ht="15" x14ac:dyDescent="0.25">
      <c r="A3721" s="604" t="s">
        <v>863</v>
      </c>
      <c r="B3721" s="604" t="s">
        <v>1009</v>
      </c>
      <c r="C3721" s="605">
        <v>41936</v>
      </c>
      <c r="D3721" s="604">
        <v>0</v>
      </c>
    </row>
    <row r="3722" spans="1:4" ht="15" x14ac:dyDescent="0.25">
      <c r="A3722" s="604" t="s">
        <v>864</v>
      </c>
      <c r="B3722" s="604" t="s">
        <v>1010</v>
      </c>
      <c r="C3722" s="605">
        <v>41936</v>
      </c>
      <c r="D3722" s="604">
        <v>0</v>
      </c>
    </row>
    <row r="3723" spans="1:4" ht="15" x14ac:dyDescent="0.25">
      <c r="A3723" s="604" t="s">
        <v>865</v>
      </c>
      <c r="B3723" s="604" t="s">
        <v>1011</v>
      </c>
      <c r="C3723" s="605">
        <v>41936</v>
      </c>
      <c r="D3723" s="604">
        <v>0</v>
      </c>
    </row>
    <row r="3724" spans="1:4" ht="15" x14ac:dyDescent="0.25">
      <c r="A3724" s="604" t="s">
        <v>866</v>
      </c>
      <c r="B3724" s="604" t="s">
        <v>1012</v>
      </c>
      <c r="C3724" s="605">
        <v>41936</v>
      </c>
      <c r="D3724" s="604">
        <v>0</v>
      </c>
    </row>
    <row r="3725" spans="1:4" ht="15" x14ac:dyDescent="0.25">
      <c r="A3725" s="604" t="s">
        <v>99</v>
      </c>
      <c r="B3725" s="604" t="s">
        <v>359</v>
      </c>
      <c r="C3725" s="605">
        <v>41936</v>
      </c>
      <c r="D3725" s="604">
        <v>2.4140000000000001</v>
      </c>
    </row>
    <row r="3726" spans="1:4" ht="15" x14ac:dyDescent="0.25">
      <c r="A3726" s="604" t="s">
        <v>958</v>
      </c>
      <c r="B3726" s="604" t="s">
        <v>1001</v>
      </c>
      <c r="C3726" s="605">
        <v>41936</v>
      </c>
      <c r="D3726" s="604">
        <v>0.54</v>
      </c>
    </row>
    <row r="3727" spans="1:4" ht="15" x14ac:dyDescent="0.25">
      <c r="A3727" s="604" t="s">
        <v>959</v>
      </c>
      <c r="B3727" s="604" t="s">
        <v>1002</v>
      </c>
      <c r="C3727" s="605">
        <v>41936</v>
      </c>
      <c r="D3727" s="604">
        <v>98.2</v>
      </c>
    </row>
    <row r="3728" spans="1:4" ht="15" x14ac:dyDescent="0.25">
      <c r="A3728" s="604" t="s">
        <v>144</v>
      </c>
      <c r="B3728" s="604" t="s">
        <v>361</v>
      </c>
      <c r="C3728" s="605">
        <v>41936</v>
      </c>
      <c r="D3728" s="604">
        <v>0.78839999999999999</v>
      </c>
    </row>
    <row r="3729" spans="1:4" ht="15" x14ac:dyDescent="0.25">
      <c r="A3729" s="604" t="s">
        <v>145</v>
      </c>
      <c r="B3729" s="604" t="s">
        <v>363</v>
      </c>
      <c r="C3729" s="605">
        <v>41936</v>
      </c>
      <c r="D3729" s="604">
        <v>2.2031999999999998</v>
      </c>
    </row>
    <row r="3730" spans="1:4" ht="15" x14ac:dyDescent="0.25">
      <c r="A3730" s="604" t="s">
        <v>161</v>
      </c>
      <c r="B3730" s="604" t="s">
        <v>364</v>
      </c>
      <c r="C3730" s="605">
        <v>41936</v>
      </c>
      <c r="D3730" s="604">
        <v>0.33</v>
      </c>
    </row>
    <row r="3731" spans="1:4" ht="15" x14ac:dyDescent="0.25">
      <c r="A3731" s="604" t="s">
        <v>162</v>
      </c>
      <c r="B3731" s="604" t="s">
        <v>365</v>
      </c>
      <c r="C3731" s="605">
        <v>41936</v>
      </c>
      <c r="D3731" s="604">
        <v>5.0060000000000002</v>
      </c>
    </row>
    <row r="3732" spans="1:4" ht="15" x14ac:dyDescent="0.25">
      <c r="A3732" s="604" t="s">
        <v>293</v>
      </c>
      <c r="B3732" s="604" t="s">
        <v>366</v>
      </c>
      <c r="C3732" s="605">
        <v>41936</v>
      </c>
      <c r="D3732" s="604">
        <v>1E-3</v>
      </c>
    </row>
    <row r="3733" spans="1:4" ht="15" x14ac:dyDescent="0.25">
      <c r="A3733" s="604" t="s">
        <v>294</v>
      </c>
      <c r="B3733" s="604" t="s">
        <v>368</v>
      </c>
      <c r="C3733" s="605">
        <v>41936</v>
      </c>
      <c r="D3733" s="604">
        <v>69.822999999999993</v>
      </c>
    </row>
    <row r="3734" spans="1:4" ht="15" x14ac:dyDescent="0.25">
      <c r="A3734" s="604" t="s">
        <v>167</v>
      </c>
      <c r="B3734" s="604" t="s">
        <v>369</v>
      </c>
      <c r="C3734" s="605">
        <v>41936</v>
      </c>
      <c r="D3734" s="604">
        <v>3.1345999999999998</v>
      </c>
    </row>
    <row r="3735" spans="1:4" ht="15" x14ac:dyDescent="0.25">
      <c r="A3735" s="604" t="s">
        <v>168</v>
      </c>
      <c r="B3735" s="604" t="s">
        <v>371</v>
      </c>
      <c r="C3735" s="605">
        <v>41936</v>
      </c>
      <c r="D3735" s="604">
        <v>0</v>
      </c>
    </row>
    <row r="3736" spans="1:4" ht="15" x14ac:dyDescent="0.25">
      <c r="A3736" s="604" t="s">
        <v>869</v>
      </c>
      <c r="B3736" s="604" t="s">
        <v>997</v>
      </c>
      <c r="C3736" s="605">
        <v>41936</v>
      </c>
      <c r="D3736" s="604">
        <v>7.2190000000000003</v>
      </c>
    </row>
    <row r="3737" spans="1:4" ht="15" x14ac:dyDescent="0.25">
      <c r="A3737" s="604" t="s">
        <v>870</v>
      </c>
      <c r="B3737" s="604" t="s">
        <v>998</v>
      </c>
      <c r="C3737" s="605">
        <v>41936</v>
      </c>
      <c r="D3737" s="604">
        <v>0.63200000000000001</v>
      </c>
    </row>
    <row r="3738" spans="1:4" ht="15" x14ac:dyDescent="0.25">
      <c r="A3738" s="604" t="s">
        <v>146</v>
      </c>
      <c r="B3738" s="604" t="s">
        <v>372</v>
      </c>
      <c r="C3738" s="605">
        <v>41936</v>
      </c>
      <c r="D3738" s="604">
        <v>0.65</v>
      </c>
    </row>
    <row r="3739" spans="1:4" ht="15" x14ac:dyDescent="0.25">
      <c r="A3739" s="604" t="s">
        <v>147</v>
      </c>
      <c r="B3739" s="604" t="s">
        <v>374</v>
      </c>
      <c r="C3739" s="605">
        <v>41936</v>
      </c>
      <c r="D3739" s="604">
        <v>0</v>
      </c>
    </row>
    <row r="3740" spans="1:4" ht="15" x14ac:dyDescent="0.25">
      <c r="A3740" s="604" t="s">
        <v>127</v>
      </c>
      <c r="B3740" s="604" t="s">
        <v>375</v>
      </c>
      <c r="C3740" s="605">
        <v>41936</v>
      </c>
      <c r="D3740" s="604">
        <v>0.15379999999999999</v>
      </c>
    </row>
    <row r="3741" spans="1:4" ht="15" x14ac:dyDescent="0.25">
      <c r="A3741" s="604" t="s">
        <v>126</v>
      </c>
      <c r="B3741" s="604" t="s">
        <v>377</v>
      </c>
      <c r="C3741" s="605">
        <v>41936</v>
      </c>
      <c r="D3741" s="604">
        <v>28.404</v>
      </c>
    </row>
    <row r="3742" spans="1:4" ht="15" x14ac:dyDescent="0.25">
      <c r="A3742" s="604" t="s">
        <v>206</v>
      </c>
      <c r="B3742" s="604" t="s">
        <v>378</v>
      </c>
      <c r="C3742" s="605">
        <v>41936</v>
      </c>
      <c r="D3742" s="604">
        <v>0.22420000000000001</v>
      </c>
    </row>
    <row r="3743" spans="1:4" ht="15" x14ac:dyDescent="0.25">
      <c r="A3743" s="604" t="s">
        <v>207</v>
      </c>
      <c r="B3743" s="604" t="s">
        <v>379</v>
      </c>
      <c r="C3743" s="605">
        <v>41936</v>
      </c>
      <c r="D3743" s="604">
        <v>32.7348</v>
      </c>
    </row>
    <row r="3744" spans="1:4" ht="15" x14ac:dyDescent="0.25">
      <c r="A3744" s="604" t="s">
        <v>768</v>
      </c>
      <c r="B3744" s="604" t="s">
        <v>769</v>
      </c>
      <c r="C3744" s="605">
        <v>41936</v>
      </c>
      <c r="D3744" s="604">
        <v>4.9509999999999996</v>
      </c>
    </row>
    <row r="3745" spans="1:4" ht="15" x14ac:dyDescent="0.25">
      <c r="A3745" s="604" t="s">
        <v>771</v>
      </c>
      <c r="B3745" s="604" t="s">
        <v>772</v>
      </c>
      <c r="C3745" s="605">
        <v>41936</v>
      </c>
      <c r="D3745" s="604">
        <v>5.1909999999999998</v>
      </c>
    </row>
    <row r="3746" spans="1:4" ht="15" x14ac:dyDescent="0.25">
      <c r="A3746" s="604" t="s">
        <v>163</v>
      </c>
      <c r="B3746" s="604" t="s">
        <v>380</v>
      </c>
      <c r="C3746" s="605">
        <v>41936</v>
      </c>
      <c r="D3746" s="604">
        <v>0</v>
      </c>
    </row>
    <row r="3747" spans="1:4" ht="15" x14ac:dyDescent="0.25">
      <c r="A3747" s="604" t="s">
        <v>164</v>
      </c>
      <c r="B3747" s="604" t="s">
        <v>382</v>
      </c>
      <c r="C3747" s="605">
        <v>41936</v>
      </c>
      <c r="D3747" s="604">
        <v>213.19399999999999</v>
      </c>
    </row>
    <row r="3748" spans="1:4" ht="15" x14ac:dyDescent="0.25">
      <c r="A3748" s="604" t="s">
        <v>295</v>
      </c>
      <c r="B3748" s="604" t="s">
        <v>383</v>
      </c>
      <c r="C3748" s="605">
        <v>41936</v>
      </c>
      <c r="D3748" s="604">
        <v>0</v>
      </c>
    </row>
    <row r="3749" spans="1:4" ht="15" x14ac:dyDescent="0.25">
      <c r="A3749" s="604" t="s">
        <v>296</v>
      </c>
      <c r="B3749" s="604" t="s">
        <v>385</v>
      </c>
      <c r="C3749" s="605">
        <v>41936</v>
      </c>
      <c r="D3749" s="604">
        <v>237.85599999999999</v>
      </c>
    </row>
    <row r="3750" spans="1:4" ht="15" x14ac:dyDescent="0.25">
      <c r="A3750" s="604" t="s">
        <v>413</v>
      </c>
      <c r="B3750" s="604" t="s">
        <v>414</v>
      </c>
      <c r="C3750" s="605">
        <v>41936</v>
      </c>
      <c r="D3750" s="604">
        <v>0.39100000000000001</v>
      </c>
    </row>
    <row r="3751" spans="1:4" ht="15" x14ac:dyDescent="0.25">
      <c r="A3751" s="604" t="s">
        <v>416</v>
      </c>
      <c r="B3751" s="604" t="s">
        <v>417</v>
      </c>
      <c r="C3751" s="605">
        <v>41936</v>
      </c>
      <c r="D3751" s="604">
        <v>68.435000000000002</v>
      </c>
    </row>
    <row r="3752" spans="1:4" ht="15" x14ac:dyDescent="0.25">
      <c r="A3752" s="604" t="s">
        <v>222</v>
      </c>
      <c r="B3752" s="604" t="s">
        <v>386</v>
      </c>
      <c r="C3752" s="605">
        <v>41936</v>
      </c>
      <c r="D3752" s="604">
        <v>0.32900000000000001</v>
      </c>
    </row>
    <row r="3753" spans="1:4" ht="15" x14ac:dyDescent="0.25">
      <c r="A3753" s="604" t="s">
        <v>223</v>
      </c>
      <c r="B3753" s="604" t="s">
        <v>388</v>
      </c>
      <c r="C3753" s="605">
        <v>41936</v>
      </c>
      <c r="D3753" s="604">
        <v>0</v>
      </c>
    </row>
    <row r="3754" spans="1:4" ht="15" x14ac:dyDescent="0.25">
      <c r="A3754" s="604" t="s">
        <v>1013</v>
      </c>
      <c r="B3754" s="604" t="s">
        <v>997</v>
      </c>
      <c r="C3754" s="605">
        <v>41936</v>
      </c>
      <c r="D3754" s="604">
        <v>2E-3</v>
      </c>
    </row>
    <row r="3755" spans="1:4" ht="15" x14ac:dyDescent="0.25">
      <c r="A3755" s="604" t="s">
        <v>1014</v>
      </c>
      <c r="B3755" s="604" t="s">
        <v>998</v>
      </c>
      <c r="C3755" s="605">
        <v>41936</v>
      </c>
      <c r="D3755" s="604">
        <v>113.455</v>
      </c>
    </row>
    <row r="3756" spans="1:4" ht="15" x14ac:dyDescent="0.25">
      <c r="A3756" s="604" t="s">
        <v>1015</v>
      </c>
      <c r="B3756" s="604" t="s">
        <v>997</v>
      </c>
      <c r="C3756" s="605">
        <v>41936</v>
      </c>
      <c r="D3756" s="604">
        <v>1.6E-2</v>
      </c>
    </row>
    <row r="3757" spans="1:4" ht="15" x14ac:dyDescent="0.25">
      <c r="A3757" s="604" t="s">
        <v>1016</v>
      </c>
      <c r="B3757" s="604" t="s">
        <v>998</v>
      </c>
      <c r="C3757" s="605">
        <v>41936</v>
      </c>
      <c r="D3757" s="604">
        <v>66.948999999999998</v>
      </c>
    </row>
    <row r="3758" spans="1:4" ht="15" x14ac:dyDescent="0.25">
      <c r="A3758" s="604" t="s">
        <v>176</v>
      </c>
      <c r="B3758" s="604" t="s">
        <v>389</v>
      </c>
      <c r="C3758" s="605">
        <v>41936</v>
      </c>
      <c r="D3758" s="604">
        <v>9.5000000000000001E-2</v>
      </c>
    </row>
    <row r="3759" spans="1:4" ht="15" x14ac:dyDescent="0.25">
      <c r="A3759" s="604" t="s">
        <v>177</v>
      </c>
      <c r="B3759" s="604" t="s">
        <v>391</v>
      </c>
      <c r="C3759" s="605">
        <v>41936</v>
      </c>
      <c r="D3759" s="604">
        <v>34.375999999999998</v>
      </c>
    </row>
    <row r="3760" spans="1:4" ht="15" x14ac:dyDescent="0.25">
      <c r="A3760" s="604" t="s">
        <v>710</v>
      </c>
      <c r="B3760" s="604" t="s">
        <v>711</v>
      </c>
      <c r="C3760" s="605">
        <v>41936</v>
      </c>
      <c r="D3760" s="604">
        <v>0</v>
      </c>
    </row>
    <row r="3761" spans="1:4" ht="15" x14ac:dyDescent="0.25">
      <c r="A3761" s="604" t="s">
        <v>713</v>
      </c>
      <c r="B3761" s="604" t="s">
        <v>714</v>
      </c>
      <c r="C3761" s="605">
        <v>41936</v>
      </c>
      <c r="D3761" s="604">
        <v>100.944</v>
      </c>
    </row>
    <row r="3762" spans="1:4" ht="15" x14ac:dyDescent="0.25">
      <c r="A3762" s="604" t="s">
        <v>148</v>
      </c>
      <c r="B3762" s="604" t="s">
        <v>374</v>
      </c>
      <c r="C3762" s="605">
        <v>41936</v>
      </c>
      <c r="D3762" s="604">
        <v>0</v>
      </c>
    </row>
    <row r="3763" spans="1:4" ht="15" x14ac:dyDescent="0.25">
      <c r="A3763" s="604" t="s">
        <v>152</v>
      </c>
      <c r="B3763" s="604" t="s">
        <v>374</v>
      </c>
      <c r="C3763" s="605">
        <v>41936</v>
      </c>
      <c r="D3763" s="604">
        <v>0</v>
      </c>
    </row>
    <row r="3764" spans="1:4" ht="15" x14ac:dyDescent="0.25">
      <c r="A3764" s="604" t="s">
        <v>991</v>
      </c>
      <c r="B3764" s="604" t="s">
        <v>997</v>
      </c>
      <c r="C3764" s="605">
        <v>41936</v>
      </c>
      <c r="D3764" s="604">
        <v>9.5000000000000001E-2</v>
      </c>
    </row>
    <row r="3765" spans="1:4" ht="15" x14ac:dyDescent="0.25">
      <c r="A3765" s="604" t="s">
        <v>992</v>
      </c>
      <c r="B3765" s="604" t="s">
        <v>998</v>
      </c>
      <c r="C3765" s="605">
        <v>41936</v>
      </c>
      <c r="D3765" s="604">
        <v>34.47</v>
      </c>
    </row>
    <row r="3766" spans="1:4" ht="15" x14ac:dyDescent="0.25">
      <c r="A3766" s="604" t="s">
        <v>149</v>
      </c>
      <c r="B3766" s="604" t="s">
        <v>393</v>
      </c>
      <c r="C3766" s="605">
        <v>41936</v>
      </c>
      <c r="D3766" s="604">
        <v>6.7350000000000003</v>
      </c>
    </row>
    <row r="3767" spans="1:4" ht="15" x14ac:dyDescent="0.25">
      <c r="A3767" s="604" t="s">
        <v>150</v>
      </c>
      <c r="B3767" s="604" t="s">
        <v>395</v>
      </c>
      <c r="C3767" s="605">
        <v>41936</v>
      </c>
      <c r="D3767" s="604">
        <v>0</v>
      </c>
    </row>
    <row r="3768" spans="1:4" ht="15" x14ac:dyDescent="0.25">
      <c r="A3768" s="604" t="s">
        <v>974</v>
      </c>
      <c r="B3768" s="604" t="s">
        <v>1001</v>
      </c>
      <c r="C3768" s="605">
        <v>41936</v>
      </c>
      <c r="D3768" s="604">
        <v>0</v>
      </c>
    </row>
    <row r="3769" spans="1:4" ht="15" x14ac:dyDescent="0.25">
      <c r="A3769" s="604" t="s">
        <v>975</v>
      </c>
      <c r="B3769" s="604" t="s">
        <v>1002</v>
      </c>
      <c r="C3769" s="605">
        <v>41936</v>
      </c>
      <c r="D3769" s="604">
        <v>7.1150000000000002</v>
      </c>
    </row>
    <row r="3770" spans="1:4" ht="15" x14ac:dyDescent="0.25">
      <c r="A3770" s="604" t="s">
        <v>151</v>
      </c>
      <c r="B3770" s="604" t="s">
        <v>374</v>
      </c>
      <c r="C3770" s="605">
        <v>41936</v>
      </c>
      <c r="D3770" s="604">
        <v>2.9209999999999998</v>
      </c>
    </row>
    <row r="3771" spans="1:4" ht="15" x14ac:dyDescent="0.25">
      <c r="A3771" s="604" t="s">
        <v>96</v>
      </c>
      <c r="B3771" s="604" t="s">
        <v>314</v>
      </c>
      <c r="C3771" s="605">
        <v>41936</v>
      </c>
      <c r="D3771" s="604">
        <v>0</v>
      </c>
    </row>
    <row r="3772" spans="1:4" ht="15" x14ac:dyDescent="0.25">
      <c r="A3772" s="604" t="s">
        <v>95</v>
      </c>
      <c r="B3772" s="604" t="s">
        <v>316</v>
      </c>
      <c r="C3772" s="605">
        <v>41936</v>
      </c>
      <c r="D3772" s="604">
        <v>4.3304</v>
      </c>
    </row>
    <row r="3773" spans="1:4" ht="15" x14ac:dyDescent="0.25">
      <c r="A3773" s="604" t="s">
        <v>97</v>
      </c>
      <c r="B3773" s="604" t="s">
        <v>398</v>
      </c>
      <c r="C3773" s="605">
        <v>41936</v>
      </c>
      <c r="D3773" s="604">
        <v>0</v>
      </c>
    </row>
    <row r="3774" spans="1:4" ht="15" x14ac:dyDescent="0.25">
      <c r="A3774" s="604" t="s">
        <v>98</v>
      </c>
      <c r="B3774" s="604" t="s">
        <v>399</v>
      </c>
      <c r="C3774" s="605">
        <v>41936</v>
      </c>
      <c r="D3774" s="604">
        <v>0</v>
      </c>
    </row>
    <row r="3775" spans="1:4" ht="15" x14ac:dyDescent="0.25">
      <c r="A3775" s="604" t="s">
        <v>93</v>
      </c>
      <c r="B3775" s="604" t="s">
        <v>435</v>
      </c>
      <c r="C3775" s="605">
        <v>41937</v>
      </c>
      <c r="D3775" s="604">
        <v>0</v>
      </c>
    </row>
    <row r="3776" spans="1:4" ht="15" x14ac:dyDescent="0.25">
      <c r="A3776" s="604" t="s">
        <v>94</v>
      </c>
      <c r="B3776" s="604" t="s">
        <v>436</v>
      </c>
      <c r="C3776" s="605">
        <v>41937</v>
      </c>
      <c r="D3776" s="604">
        <v>1576.146</v>
      </c>
    </row>
    <row r="3777" spans="1:4" ht="15" x14ac:dyDescent="0.25">
      <c r="A3777" s="604" t="s">
        <v>113</v>
      </c>
      <c r="B3777" s="604" t="s">
        <v>437</v>
      </c>
      <c r="C3777" s="605">
        <v>41937</v>
      </c>
      <c r="D3777" s="604">
        <v>0</v>
      </c>
    </row>
    <row r="3778" spans="1:4" ht="15" x14ac:dyDescent="0.25">
      <c r="A3778" s="604" t="s">
        <v>114</v>
      </c>
      <c r="B3778" s="604" t="s">
        <v>438</v>
      </c>
      <c r="C3778" s="605">
        <v>41937</v>
      </c>
      <c r="D3778" s="604">
        <v>1623.3255999999999</v>
      </c>
    </row>
    <row r="3779" spans="1:4" ht="15" x14ac:dyDescent="0.25">
      <c r="A3779" s="604" t="s">
        <v>123</v>
      </c>
      <c r="B3779" s="604" t="s">
        <v>439</v>
      </c>
      <c r="C3779" s="605">
        <v>41937</v>
      </c>
      <c r="D3779" s="604">
        <v>0</v>
      </c>
    </row>
    <row r="3780" spans="1:4" ht="15" x14ac:dyDescent="0.25">
      <c r="A3780" s="604" t="s">
        <v>124</v>
      </c>
      <c r="B3780" s="604" t="s">
        <v>440</v>
      </c>
      <c r="C3780" s="605">
        <v>41937</v>
      </c>
      <c r="D3780" s="604">
        <v>14427.397000000001</v>
      </c>
    </row>
    <row r="3781" spans="1:4" ht="15" x14ac:dyDescent="0.25">
      <c r="A3781" s="604" t="s">
        <v>91</v>
      </c>
      <c r="B3781" s="604" t="s">
        <v>441</v>
      </c>
      <c r="C3781" s="605">
        <v>41937</v>
      </c>
      <c r="D3781" s="604">
        <v>0</v>
      </c>
    </row>
    <row r="3782" spans="1:4" ht="15" x14ac:dyDescent="0.25">
      <c r="A3782" s="604" t="s">
        <v>92</v>
      </c>
      <c r="B3782" s="604" t="s">
        <v>442</v>
      </c>
      <c r="C3782" s="605">
        <v>41937</v>
      </c>
      <c r="D3782" s="604">
        <v>16861.375</v>
      </c>
    </row>
    <row r="3783" spans="1:4" ht="15" x14ac:dyDescent="0.25">
      <c r="A3783" s="604" t="s">
        <v>121</v>
      </c>
      <c r="B3783" s="604" t="s">
        <v>443</v>
      </c>
      <c r="C3783" s="605">
        <v>41937</v>
      </c>
      <c r="D3783" s="604">
        <v>10734.500099999999</v>
      </c>
    </row>
    <row r="3784" spans="1:4" ht="15" x14ac:dyDescent="0.25">
      <c r="A3784" s="604" t="s">
        <v>122</v>
      </c>
      <c r="B3784" s="604" t="s">
        <v>444</v>
      </c>
      <c r="C3784" s="605">
        <v>41937</v>
      </c>
      <c r="D3784" s="604">
        <v>0</v>
      </c>
    </row>
    <row r="3785" spans="1:4" ht="15" x14ac:dyDescent="0.25">
      <c r="A3785" s="604" t="s">
        <v>51</v>
      </c>
      <c r="B3785" s="604" t="s">
        <v>302</v>
      </c>
      <c r="C3785" s="605">
        <v>41937</v>
      </c>
      <c r="D3785" s="604">
        <v>0</v>
      </c>
    </row>
    <row r="3786" spans="1:4" ht="15" x14ac:dyDescent="0.25">
      <c r="A3786" s="604" t="s">
        <v>52</v>
      </c>
      <c r="B3786" s="604" t="s">
        <v>304</v>
      </c>
      <c r="C3786" s="605">
        <v>41937</v>
      </c>
      <c r="D3786" s="604">
        <v>2542.7249999999999</v>
      </c>
    </row>
    <row r="3787" spans="1:4" ht="15" x14ac:dyDescent="0.25">
      <c r="A3787" s="604" t="s">
        <v>53</v>
      </c>
      <c r="B3787" s="604" t="s">
        <v>305</v>
      </c>
      <c r="C3787" s="605">
        <v>41937</v>
      </c>
      <c r="D3787" s="604">
        <v>0</v>
      </c>
    </row>
    <row r="3788" spans="1:4" ht="15" x14ac:dyDescent="0.25">
      <c r="A3788" s="604" t="s">
        <v>54</v>
      </c>
      <c r="B3788" s="604" t="s">
        <v>306</v>
      </c>
      <c r="C3788" s="605">
        <v>41937</v>
      </c>
      <c r="D3788" s="604">
        <v>2623.6691999999998</v>
      </c>
    </row>
    <row r="3789" spans="1:4" ht="15" x14ac:dyDescent="0.25">
      <c r="A3789" s="604" t="s">
        <v>55</v>
      </c>
      <c r="B3789" s="604" t="s">
        <v>307</v>
      </c>
      <c r="C3789" s="605">
        <v>41937</v>
      </c>
      <c r="D3789" s="604">
        <v>0</v>
      </c>
    </row>
    <row r="3790" spans="1:4" ht="15" x14ac:dyDescent="0.25">
      <c r="A3790" s="604" t="s">
        <v>56</v>
      </c>
      <c r="B3790" s="604" t="s">
        <v>308</v>
      </c>
      <c r="C3790" s="605">
        <v>41937</v>
      </c>
      <c r="D3790" s="604">
        <v>2641.1066999999998</v>
      </c>
    </row>
    <row r="3791" spans="1:4" ht="15" x14ac:dyDescent="0.25">
      <c r="A3791" s="604" t="s">
        <v>89</v>
      </c>
      <c r="B3791" s="604" t="s">
        <v>309</v>
      </c>
      <c r="C3791" s="605">
        <v>41937</v>
      </c>
      <c r="D3791" s="604">
        <v>0</v>
      </c>
    </row>
    <row r="3792" spans="1:4" ht="15" x14ac:dyDescent="0.25">
      <c r="A3792" s="604" t="s">
        <v>90</v>
      </c>
      <c r="B3792" s="604" t="s">
        <v>311</v>
      </c>
      <c r="C3792" s="605">
        <v>41937</v>
      </c>
      <c r="D3792" s="604">
        <v>1980.4837</v>
      </c>
    </row>
    <row r="3793" spans="1:4" ht="15" x14ac:dyDescent="0.25">
      <c r="A3793" s="604" t="s">
        <v>87</v>
      </c>
      <c r="B3793" s="604" t="s">
        <v>298</v>
      </c>
      <c r="C3793" s="605">
        <v>41937</v>
      </c>
      <c r="D3793" s="604">
        <v>0</v>
      </c>
    </row>
    <row r="3794" spans="1:4" ht="15" x14ac:dyDescent="0.25">
      <c r="A3794" s="604" t="s">
        <v>88</v>
      </c>
      <c r="B3794" s="604" t="s">
        <v>301</v>
      </c>
      <c r="C3794" s="605">
        <v>41937</v>
      </c>
      <c r="D3794" s="604">
        <v>1927.4376</v>
      </c>
    </row>
    <row r="3795" spans="1:4" ht="15" x14ac:dyDescent="0.25">
      <c r="A3795" s="604" t="s">
        <v>85</v>
      </c>
      <c r="B3795" s="604" t="s">
        <v>312</v>
      </c>
      <c r="C3795" s="605">
        <v>41937</v>
      </c>
      <c r="D3795" s="604">
        <v>8507.25</v>
      </c>
    </row>
    <row r="3796" spans="1:4" ht="15" x14ac:dyDescent="0.25">
      <c r="A3796" s="604" t="s">
        <v>86</v>
      </c>
      <c r="B3796" s="604" t="s">
        <v>313</v>
      </c>
      <c r="C3796" s="605">
        <v>41937</v>
      </c>
      <c r="D3796" s="604">
        <v>0</v>
      </c>
    </row>
    <row r="3797" spans="1:4" ht="15" x14ac:dyDescent="0.25">
      <c r="A3797" s="604" t="s">
        <v>83</v>
      </c>
      <c r="B3797" s="604" t="s">
        <v>312</v>
      </c>
      <c r="C3797" s="605">
        <v>41937</v>
      </c>
      <c r="D3797" s="604">
        <v>0</v>
      </c>
    </row>
    <row r="3798" spans="1:4" ht="15" x14ac:dyDescent="0.25">
      <c r="A3798" s="604" t="s">
        <v>84</v>
      </c>
      <c r="B3798" s="604" t="s">
        <v>313</v>
      </c>
      <c r="C3798" s="605">
        <v>41937</v>
      </c>
      <c r="D3798" s="604">
        <v>15947.375</v>
      </c>
    </row>
    <row r="3799" spans="1:4" ht="15" x14ac:dyDescent="0.25">
      <c r="A3799" s="604" t="s">
        <v>73</v>
      </c>
      <c r="B3799" s="604" t="s">
        <v>314</v>
      </c>
      <c r="C3799" s="605">
        <v>41937</v>
      </c>
      <c r="D3799" s="604">
        <v>39.840000000000003</v>
      </c>
    </row>
    <row r="3800" spans="1:4" ht="15" x14ac:dyDescent="0.25">
      <c r="A3800" s="604" t="s">
        <v>74</v>
      </c>
      <c r="B3800" s="604" t="s">
        <v>316</v>
      </c>
      <c r="C3800" s="605">
        <v>41937</v>
      </c>
      <c r="D3800" s="604">
        <v>182.02500000000001</v>
      </c>
    </row>
    <row r="3801" spans="1:4" ht="15" x14ac:dyDescent="0.25">
      <c r="A3801" s="604" t="s">
        <v>75</v>
      </c>
      <c r="B3801" s="604" t="s">
        <v>317</v>
      </c>
      <c r="C3801" s="605">
        <v>41937</v>
      </c>
      <c r="D3801" s="604">
        <v>0</v>
      </c>
    </row>
    <row r="3802" spans="1:4" ht="15" x14ac:dyDescent="0.25">
      <c r="A3802" s="604" t="s">
        <v>76</v>
      </c>
      <c r="B3802" s="604" t="s">
        <v>318</v>
      </c>
      <c r="C3802" s="605">
        <v>41937</v>
      </c>
      <c r="D3802" s="604">
        <v>3478.0625</v>
      </c>
    </row>
    <row r="3803" spans="1:4" ht="15" x14ac:dyDescent="0.25">
      <c r="A3803" s="604" t="s">
        <v>77</v>
      </c>
      <c r="B3803" s="604" t="s">
        <v>317</v>
      </c>
      <c r="C3803" s="605">
        <v>41937</v>
      </c>
      <c r="D3803" s="604">
        <v>0</v>
      </c>
    </row>
    <row r="3804" spans="1:4" ht="15" x14ac:dyDescent="0.25">
      <c r="A3804" s="604" t="s">
        <v>78</v>
      </c>
      <c r="B3804" s="604" t="s">
        <v>318</v>
      </c>
      <c r="C3804" s="605">
        <v>41937</v>
      </c>
      <c r="D3804" s="604">
        <v>3312.8125</v>
      </c>
    </row>
    <row r="3805" spans="1:4" ht="15" x14ac:dyDescent="0.25">
      <c r="A3805" s="604" t="s">
        <v>79</v>
      </c>
      <c r="B3805" s="604" t="s">
        <v>314</v>
      </c>
      <c r="C3805" s="605">
        <v>41937</v>
      </c>
      <c r="D3805" s="604">
        <v>0</v>
      </c>
    </row>
    <row r="3806" spans="1:4" ht="15" x14ac:dyDescent="0.25">
      <c r="A3806" s="604" t="s">
        <v>80</v>
      </c>
      <c r="B3806" s="604" t="s">
        <v>316</v>
      </c>
      <c r="C3806" s="605">
        <v>41937</v>
      </c>
      <c r="D3806" s="604">
        <v>1485.915</v>
      </c>
    </row>
    <row r="3807" spans="1:4" ht="15" x14ac:dyDescent="0.25">
      <c r="A3807" s="604" t="s">
        <v>867</v>
      </c>
      <c r="B3807" s="604" t="s">
        <v>997</v>
      </c>
      <c r="C3807" s="605">
        <v>41937</v>
      </c>
      <c r="D3807" s="604">
        <v>5.3999999999999999E-2</v>
      </c>
    </row>
    <row r="3808" spans="1:4" ht="15" x14ac:dyDescent="0.25">
      <c r="A3808" s="604" t="s">
        <v>868</v>
      </c>
      <c r="B3808" s="604" t="s">
        <v>998</v>
      </c>
      <c r="C3808" s="605">
        <v>41937</v>
      </c>
      <c r="D3808" s="604">
        <v>2.843</v>
      </c>
    </row>
    <row r="3809" spans="1:4" ht="15" x14ac:dyDescent="0.25">
      <c r="A3809" s="604" t="s">
        <v>109</v>
      </c>
      <c r="B3809" s="604" t="s">
        <v>445</v>
      </c>
      <c r="C3809" s="605">
        <v>41937</v>
      </c>
      <c r="D3809" s="604">
        <v>0</v>
      </c>
    </row>
    <row r="3810" spans="1:4" ht="15" x14ac:dyDescent="0.25">
      <c r="A3810" s="604" t="s">
        <v>110</v>
      </c>
      <c r="B3810" s="604" t="s">
        <v>446</v>
      </c>
      <c r="C3810" s="605">
        <v>41937</v>
      </c>
      <c r="D3810" s="604">
        <v>853.41600000000005</v>
      </c>
    </row>
    <row r="3811" spans="1:4" ht="15" x14ac:dyDescent="0.25">
      <c r="A3811" s="604" t="s">
        <v>65</v>
      </c>
      <c r="B3811" s="604" t="s">
        <v>321</v>
      </c>
      <c r="C3811" s="605">
        <v>41937</v>
      </c>
      <c r="D3811" s="604">
        <v>0</v>
      </c>
    </row>
    <row r="3812" spans="1:4" ht="15" x14ac:dyDescent="0.25">
      <c r="A3812" s="604" t="s">
        <v>66</v>
      </c>
      <c r="B3812" s="604" t="s">
        <v>323</v>
      </c>
      <c r="C3812" s="605">
        <v>41937</v>
      </c>
      <c r="D3812" s="604">
        <v>579.36540000000002</v>
      </c>
    </row>
    <row r="3813" spans="1:4" ht="15" x14ac:dyDescent="0.25">
      <c r="A3813" s="604" t="s">
        <v>67</v>
      </c>
      <c r="B3813" s="604" t="s">
        <v>324</v>
      </c>
      <c r="C3813" s="605">
        <v>41937</v>
      </c>
      <c r="D3813" s="604">
        <v>0</v>
      </c>
    </row>
    <row r="3814" spans="1:4" ht="15" x14ac:dyDescent="0.25">
      <c r="A3814" s="604" t="s">
        <v>68</v>
      </c>
      <c r="B3814" s="604" t="s">
        <v>325</v>
      </c>
      <c r="C3814" s="605">
        <v>41937</v>
      </c>
      <c r="D3814" s="604">
        <v>699.64030000000002</v>
      </c>
    </row>
    <row r="3815" spans="1:4" ht="15" x14ac:dyDescent="0.25">
      <c r="A3815" s="604" t="s">
        <v>69</v>
      </c>
      <c r="B3815" s="604" t="s">
        <v>326</v>
      </c>
      <c r="C3815" s="605">
        <v>41937</v>
      </c>
      <c r="D3815" s="604">
        <v>0</v>
      </c>
    </row>
    <row r="3816" spans="1:4" ht="15" x14ac:dyDescent="0.25">
      <c r="A3816" s="604" t="s">
        <v>70</v>
      </c>
      <c r="B3816" s="604" t="s">
        <v>327</v>
      </c>
      <c r="C3816" s="605">
        <v>41937</v>
      </c>
      <c r="D3816" s="604">
        <v>675.55229999999995</v>
      </c>
    </row>
    <row r="3817" spans="1:4" ht="15" x14ac:dyDescent="0.25">
      <c r="A3817" s="604" t="s">
        <v>43</v>
      </c>
      <c r="B3817" s="604" t="s">
        <v>328</v>
      </c>
      <c r="C3817" s="605">
        <v>41937</v>
      </c>
      <c r="D3817" s="604">
        <v>0</v>
      </c>
    </row>
    <row r="3818" spans="1:4" ht="15" x14ac:dyDescent="0.25">
      <c r="A3818" s="604" t="s">
        <v>44</v>
      </c>
      <c r="B3818" s="604" t="s">
        <v>330</v>
      </c>
      <c r="C3818" s="605">
        <v>41937</v>
      </c>
      <c r="D3818" s="604">
        <v>0</v>
      </c>
    </row>
    <row r="3819" spans="1:4" ht="15" x14ac:dyDescent="0.25">
      <c r="A3819" s="604" t="s">
        <v>45</v>
      </c>
      <c r="B3819" s="604" t="s">
        <v>331</v>
      </c>
      <c r="C3819" s="605">
        <v>41937</v>
      </c>
      <c r="D3819" s="604">
        <v>0</v>
      </c>
    </row>
    <row r="3820" spans="1:4" ht="15" x14ac:dyDescent="0.25">
      <c r="A3820" s="604" t="s">
        <v>46</v>
      </c>
      <c r="B3820" s="604" t="s">
        <v>332</v>
      </c>
      <c r="C3820" s="605">
        <v>41937</v>
      </c>
      <c r="D3820" s="604">
        <v>0</v>
      </c>
    </row>
    <row r="3821" spans="1:4" ht="15" x14ac:dyDescent="0.25">
      <c r="A3821" s="604" t="s">
        <v>173</v>
      </c>
      <c r="B3821" s="604" t="s">
        <v>333</v>
      </c>
      <c r="C3821" s="605">
        <v>41937</v>
      </c>
      <c r="D3821" s="604">
        <v>3.3000000000000002E-2</v>
      </c>
    </row>
    <row r="3822" spans="1:4" ht="15" x14ac:dyDescent="0.25">
      <c r="A3822" s="604" t="s">
        <v>174</v>
      </c>
      <c r="B3822" s="604" t="s">
        <v>334</v>
      </c>
      <c r="C3822" s="605">
        <v>41937</v>
      </c>
      <c r="D3822" s="604">
        <v>0</v>
      </c>
    </row>
    <row r="3823" spans="1:4" ht="15" x14ac:dyDescent="0.25">
      <c r="A3823" s="604" t="s">
        <v>39</v>
      </c>
      <c r="B3823" s="604" t="s">
        <v>335</v>
      </c>
      <c r="C3823" s="605">
        <v>41937</v>
      </c>
      <c r="D3823" s="604">
        <v>0</v>
      </c>
    </row>
    <row r="3824" spans="1:4" ht="15" x14ac:dyDescent="0.25">
      <c r="A3824" s="604" t="s">
        <v>40</v>
      </c>
      <c r="B3824" s="604" t="s">
        <v>336</v>
      </c>
      <c r="C3824" s="605">
        <v>41937</v>
      </c>
      <c r="D3824" s="604">
        <v>0</v>
      </c>
    </row>
    <row r="3825" spans="1:4" ht="15" x14ac:dyDescent="0.25">
      <c r="A3825" s="604" t="s">
        <v>41</v>
      </c>
      <c r="B3825" s="604" t="s">
        <v>337</v>
      </c>
      <c r="C3825" s="605">
        <v>41937</v>
      </c>
      <c r="D3825" s="604">
        <v>3.7755000000000001</v>
      </c>
    </row>
    <row r="3826" spans="1:4" ht="15" x14ac:dyDescent="0.25">
      <c r="A3826" s="604" t="s">
        <v>42</v>
      </c>
      <c r="B3826" s="604" t="s">
        <v>338</v>
      </c>
      <c r="C3826" s="605">
        <v>41937</v>
      </c>
      <c r="D3826" s="604">
        <v>0</v>
      </c>
    </row>
    <row r="3827" spans="1:4" ht="15" x14ac:dyDescent="0.25">
      <c r="A3827" s="604" t="s">
        <v>57</v>
      </c>
      <c r="B3827" s="604" t="s">
        <v>321</v>
      </c>
      <c r="C3827" s="605">
        <v>41937</v>
      </c>
      <c r="D3827" s="604">
        <v>0</v>
      </c>
    </row>
    <row r="3828" spans="1:4" ht="15" x14ac:dyDescent="0.25">
      <c r="A3828" s="604" t="s">
        <v>58</v>
      </c>
      <c r="B3828" s="604" t="s">
        <v>323</v>
      </c>
      <c r="C3828" s="605">
        <v>41937</v>
      </c>
      <c r="D3828" s="604">
        <v>812.94240000000002</v>
      </c>
    </row>
    <row r="3829" spans="1:4" ht="15" x14ac:dyDescent="0.25">
      <c r="A3829" s="604" t="s">
        <v>59</v>
      </c>
      <c r="B3829" s="604" t="s">
        <v>324</v>
      </c>
      <c r="C3829" s="605">
        <v>41937</v>
      </c>
      <c r="D3829" s="604">
        <v>0</v>
      </c>
    </row>
    <row r="3830" spans="1:4" ht="15" x14ac:dyDescent="0.25">
      <c r="A3830" s="604" t="s">
        <v>60</v>
      </c>
      <c r="B3830" s="604" t="s">
        <v>325</v>
      </c>
      <c r="C3830" s="605">
        <v>41937</v>
      </c>
      <c r="D3830" s="604">
        <v>810.27</v>
      </c>
    </row>
    <row r="3831" spans="1:4" ht="15" x14ac:dyDescent="0.25">
      <c r="A3831" s="604" t="s">
        <v>61</v>
      </c>
      <c r="B3831" s="604" t="s">
        <v>326</v>
      </c>
      <c r="C3831" s="605">
        <v>41937</v>
      </c>
      <c r="D3831" s="604">
        <v>0</v>
      </c>
    </row>
    <row r="3832" spans="1:4" ht="15" x14ac:dyDescent="0.25">
      <c r="A3832" s="604" t="s">
        <v>62</v>
      </c>
      <c r="B3832" s="604" t="s">
        <v>327</v>
      </c>
      <c r="C3832" s="605">
        <v>41937</v>
      </c>
      <c r="D3832" s="604">
        <v>807.24599999999998</v>
      </c>
    </row>
    <row r="3833" spans="1:4" ht="15" x14ac:dyDescent="0.25">
      <c r="A3833" s="604" t="s">
        <v>63</v>
      </c>
      <c r="B3833" s="604" t="s">
        <v>340</v>
      </c>
      <c r="C3833" s="605">
        <v>41937</v>
      </c>
      <c r="D3833" s="604">
        <v>0</v>
      </c>
    </row>
    <row r="3834" spans="1:4" ht="15" x14ac:dyDescent="0.25">
      <c r="A3834" s="604" t="s">
        <v>64</v>
      </c>
      <c r="B3834" s="604" t="s">
        <v>341</v>
      </c>
      <c r="C3834" s="605">
        <v>41937</v>
      </c>
      <c r="D3834" s="604">
        <v>796.79759999999999</v>
      </c>
    </row>
    <row r="3835" spans="1:4" ht="15" x14ac:dyDescent="0.25">
      <c r="A3835" s="604" t="s">
        <v>47</v>
      </c>
      <c r="B3835" s="604" t="s">
        <v>342</v>
      </c>
      <c r="C3835" s="605">
        <v>41937</v>
      </c>
      <c r="D3835" s="604">
        <v>0</v>
      </c>
    </row>
    <row r="3836" spans="1:4" ht="15" x14ac:dyDescent="0.25">
      <c r="A3836" s="604" t="s">
        <v>48</v>
      </c>
      <c r="B3836" s="604" t="s">
        <v>343</v>
      </c>
      <c r="C3836" s="605">
        <v>41937</v>
      </c>
      <c r="D3836" s="604">
        <v>0</v>
      </c>
    </row>
    <row r="3837" spans="1:4" ht="15" x14ac:dyDescent="0.25">
      <c r="A3837" s="604" t="s">
        <v>49</v>
      </c>
      <c r="B3837" s="604" t="s">
        <v>344</v>
      </c>
      <c r="C3837" s="605">
        <v>41937</v>
      </c>
      <c r="D3837" s="604">
        <v>0.93059999999999998</v>
      </c>
    </row>
    <row r="3838" spans="1:4" ht="15" x14ac:dyDescent="0.25">
      <c r="A3838" s="604" t="s">
        <v>50</v>
      </c>
      <c r="B3838" s="604" t="s">
        <v>345</v>
      </c>
      <c r="C3838" s="605">
        <v>41937</v>
      </c>
      <c r="D3838" s="604">
        <v>0</v>
      </c>
    </row>
    <row r="3839" spans="1:4" ht="15" x14ac:dyDescent="0.25">
      <c r="A3839" s="604" t="s">
        <v>861</v>
      </c>
      <c r="B3839" s="604" t="s">
        <v>999</v>
      </c>
      <c r="C3839" s="605">
        <v>41937</v>
      </c>
      <c r="D3839" s="604">
        <v>2.0089999999999999</v>
      </c>
    </row>
    <row r="3840" spans="1:4" ht="15" x14ac:dyDescent="0.25">
      <c r="A3840" s="604" t="s">
        <v>862</v>
      </c>
      <c r="B3840" s="604" t="s">
        <v>1000</v>
      </c>
      <c r="C3840" s="605">
        <v>41937</v>
      </c>
      <c r="D3840" s="604">
        <v>0</v>
      </c>
    </row>
    <row r="3841" spans="1:4" ht="15" x14ac:dyDescent="0.25">
      <c r="A3841" s="604" t="s">
        <v>982</v>
      </c>
      <c r="B3841" s="604" t="s">
        <v>1001</v>
      </c>
      <c r="C3841" s="605">
        <v>41937</v>
      </c>
      <c r="D3841" s="604">
        <v>6.8000000000000005E-2</v>
      </c>
    </row>
    <row r="3842" spans="1:4" ht="15" x14ac:dyDescent="0.25">
      <c r="A3842" s="604" t="s">
        <v>983</v>
      </c>
      <c r="B3842" s="604" t="s">
        <v>1002</v>
      </c>
      <c r="C3842" s="605">
        <v>41937</v>
      </c>
      <c r="D3842" s="604">
        <v>254.56100000000001</v>
      </c>
    </row>
    <row r="3843" spans="1:4" ht="15" x14ac:dyDescent="0.25">
      <c r="A3843" s="604" t="s">
        <v>1039</v>
      </c>
      <c r="B3843" s="604" t="s">
        <v>1001</v>
      </c>
      <c r="C3843" s="605">
        <v>41937</v>
      </c>
      <c r="D3843" s="604">
        <v>0</v>
      </c>
    </row>
    <row r="3844" spans="1:4" ht="15" x14ac:dyDescent="0.25">
      <c r="A3844" s="604" t="s">
        <v>1040</v>
      </c>
      <c r="B3844" s="604" t="s">
        <v>1002</v>
      </c>
      <c r="C3844" s="605">
        <v>41937</v>
      </c>
      <c r="D3844" s="604">
        <v>251.58</v>
      </c>
    </row>
    <row r="3845" spans="1:4" ht="15" x14ac:dyDescent="0.25">
      <c r="A3845" s="604" t="s">
        <v>989</v>
      </c>
      <c r="B3845" s="604" t="s">
        <v>1001</v>
      </c>
      <c r="C3845" s="605">
        <v>41937</v>
      </c>
      <c r="D3845" s="604">
        <v>0.1</v>
      </c>
    </row>
    <row r="3846" spans="1:4" ht="15" x14ac:dyDescent="0.25">
      <c r="A3846" s="604" t="s">
        <v>990</v>
      </c>
      <c r="B3846" s="604" t="s">
        <v>1002</v>
      </c>
      <c r="C3846" s="605">
        <v>41937</v>
      </c>
      <c r="D3846" s="604">
        <v>300.8</v>
      </c>
    </row>
    <row r="3847" spans="1:4" ht="15" x14ac:dyDescent="0.25">
      <c r="A3847" s="604" t="s">
        <v>71</v>
      </c>
      <c r="B3847" s="604" t="s">
        <v>346</v>
      </c>
      <c r="C3847" s="605">
        <v>41937</v>
      </c>
      <c r="D3847" s="604">
        <v>0</v>
      </c>
    </row>
    <row r="3848" spans="1:4" ht="15" x14ac:dyDescent="0.25">
      <c r="A3848" s="604" t="s">
        <v>72</v>
      </c>
      <c r="B3848" s="604" t="s">
        <v>349</v>
      </c>
      <c r="C3848" s="605">
        <v>41937</v>
      </c>
      <c r="D3848" s="604">
        <v>0</v>
      </c>
    </row>
    <row r="3849" spans="1:4" ht="15" x14ac:dyDescent="0.25">
      <c r="A3849" s="604" t="s">
        <v>750</v>
      </c>
      <c r="B3849" s="604" t="s">
        <v>751</v>
      </c>
      <c r="C3849" s="605">
        <v>41937</v>
      </c>
      <c r="D3849" s="604">
        <v>0.69899999999999995</v>
      </c>
    </row>
    <row r="3850" spans="1:4" ht="15" x14ac:dyDescent="0.25">
      <c r="A3850" s="604" t="s">
        <v>753</v>
      </c>
      <c r="B3850" s="604" t="s">
        <v>754</v>
      </c>
      <c r="C3850" s="605">
        <v>41937</v>
      </c>
      <c r="D3850" s="604">
        <v>0</v>
      </c>
    </row>
    <row r="3851" spans="1:4" ht="15" x14ac:dyDescent="0.25">
      <c r="A3851" s="604" t="s">
        <v>755</v>
      </c>
      <c r="B3851" s="604" t="s">
        <v>756</v>
      </c>
      <c r="C3851" s="605">
        <v>41937</v>
      </c>
      <c r="D3851" s="604">
        <v>0.108</v>
      </c>
    </row>
    <row r="3852" spans="1:4" ht="15" x14ac:dyDescent="0.25">
      <c r="A3852" s="604" t="s">
        <v>757</v>
      </c>
      <c r="B3852" s="604" t="s">
        <v>758</v>
      </c>
      <c r="C3852" s="605">
        <v>41937</v>
      </c>
      <c r="D3852" s="604">
        <v>0</v>
      </c>
    </row>
    <row r="3853" spans="1:4" ht="15" x14ac:dyDescent="0.25">
      <c r="A3853" s="604" t="s">
        <v>759</v>
      </c>
      <c r="B3853" s="604" t="s">
        <v>760</v>
      </c>
      <c r="C3853" s="605">
        <v>41937</v>
      </c>
      <c r="D3853" s="604">
        <v>0.38500000000000001</v>
      </c>
    </row>
    <row r="3854" spans="1:4" ht="15" x14ac:dyDescent="0.25">
      <c r="A3854" s="604" t="s">
        <v>762</v>
      </c>
      <c r="B3854" s="604" t="s">
        <v>763</v>
      </c>
      <c r="C3854" s="605">
        <v>41937</v>
      </c>
      <c r="D3854" s="604">
        <v>0</v>
      </c>
    </row>
    <row r="3855" spans="1:4" ht="15" x14ac:dyDescent="0.25">
      <c r="A3855" s="604" t="s">
        <v>764</v>
      </c>
      <c r="B3855" s="604" t="s">
        <v>765</v>
      </c>
      <c r="C3855" s="605">
        <v>41937</v>
      </c>
      <c r="D3855" s="604">
        <v>0.17499999999999999</v>
      </c>
    </row>
    <row r="3856" spans="1:4" ht="15" x14ac:dyDescent="0.25">
      <c r="A3856" s="604" t="s">
        <v>766</v>
      </c>
      <c r="B3856" s="604" t="s">
        <v>767</v>
      </c>
      <c r="C3856" s="605">
        <v>41937</v>
      </c>
      <c r="D3856" s="604">
        <v>0</v>
      </c>
    </row>
    <row r="3857" spans="1:4" ht="15" x14ac:dyDescent="0.25">
      <c r="A3857" s="604" t="s">
        <v>877</v>
      </c>
      <c r="B3857" s="604" t="s">
        <v>1003</v>
      </c>
      <c r="C3857" s="605">
        <v>41937</v>
      </c>
      <c r="D3857" s="604">
        <v>0</v>
      </c>
    </row>
    <row r="3858" spans="1:4" ht="15" x14ac:dyDescent="0.25">
      <c r="A3858" s="604" t="s">
        <v>878</v>
      </c>
      <c r="B3858" s="604" t="s">
        <v>1004</v>
      </c>
      <c r="C3858" s="605">
        <v>41937</v>
      </c>
      <c r="D3858" s="604">
        <v>1186.4166</v>
      </c>
    </row>
    <row r="3859" spans="1:4" ht="15" x14ac:dyDescent="0.25">
      <c r="A3859" s="604" t="s">
        <v>962</v>
      </c>
      <c r="B3859" s="604" t="s">
        <v>1005</v>
      </c>
      <c r="C3859" s="605">
        <v>41937</v>
      </c>
      <c r="D3859" s="604">
        <v>2.4E-2</v>
      </c>
    </row>
    <row r="3860" spans="1:4" ht="15" x14ac:dyDescent="0.25">
      <c r="A3860" s="604" t="s">
        <v>963</v>
      </c>
      <c r="B3860" s="604" t="s">
        <v>1006</v>
      </c>
      <c r="C3860" s="605">
        <v>41937</v>
      </c>
      <c r="D3860" s="604">
        <v>333.15600000000001</v>
      </c>
    </row>
    <row r="3861" spans="1:4" ht="15" x14ac:dyDescent="0.25">
      <c r="A3861" s="604" t="s">
        <v>82</v>
      </c>
      <c r="B3861" s="604" t="s">
        <v>350</v>
      </c>
      <c r="C3861" s="605">
        <v>41937</v>
      </c>
      <c r="D3861" s="604">
        <v>0</v>
      </c>
    </row>
    <row r="3862" spans="1:4" ht="15" x14ac:dyDescent="0.25">
      <c r="A3862" s="604" t="s">
        <v>81</v>
      </c>
      <c r="B3862" s="604" t="s">
        <v>352</v>
      </c>
      <c r="C3862" s="605">
        <v>41937</v>
      </c>
      <c r="D3862" s="604">
        <v>0</v>
      </c>
    </row>
    <row r="3863" spans="1:4" ht="15" x14ac:dyDescent="0.25">
      <c r="A3863" s="604" t="s">
        <v>1007</v>
      </c>
      <c r="B3863" s="604" t="s">
        <v>1001</v>
      </c>
      <c r="C3863" s="605">
        <v>41937</v>
      </c>
      <c r="D3863" s="604">
        <v>6.0000000000000001E-3</v>
      </c>
    </row>
    <row r="3864" spans="1:4" ht="15" x14ac:dyDescent="0.25">
      <c r="A3864" s="604" t="s">
        <v>1008</v>
      </c>
      <c r="B3864" s="604" t="s">
        <v>1002</v>
      </c>
      <c r="C3864" s="605">
        <v>41937</v>
      </c>
      <c r="D3864" s="604">
        <v>322.065</v>
      </c>
    </row>
    <row r="3865" spans="1:4" ht="15" x14ac:dyDescent="0.25">
      <c r="A3865" s="604" t="s">
        <v>100</v>
      </c>
      <c r="B3865" s="604" t="s">
        <v>321</v>
      </c>
      <c r="C3865" s="605">
        <v>41937</v>
      </c>
      <c r="D3865" s="604">
        <v>0</v>
      </c>
    </row>
    <row r="3866" spans="1:4" ht="15" x14ac:dyDescent="0.25">
      <c r="A3866" s="604" t="s">
        <v>101</v>
      </c>
      <c r="B3866" s="604" t="s">
        <v>354</v>
      </c>
      <c r="C3866" s="605">
        <v>41937</v>
      </c>
      <c r="D3866" s="604">
        <v>0</v>
      </c>
    </row>
    <row r="3867" spans="1:4" ht="15" x14ac:dyDescent="0.25">
      <c r="A3867" s="604" t="s">
        <v>102</v>
      </c>
      <c r="B3867" s="604" t="s">
        <v>324</v>
      </c>
      <c r="C3867" s="605">
        <v>41937</v>
      </c>
      <c r="D3867" s="604">
        <v>0.82789999999999997</v>
      </c>
    </row>
    <row r="3868" spans="1:4" ht="15" x14ac:dyDescent="0.25">
      <c r="A3868" s="604" t="s">
        <v>103</v>
      </c>
      <c r="B3868" s="604" t="s">
        <v>325</v>
      </c>
      <c r="C3868" s="605">
        <v>41937</v>
      </c>
      <c r="D3868" s="604">
        <v>0</v>
      </c>
    </row>
    <row r="3869" spans="1:4" ht="15" x14ac:dyDescent="0.25">
      <c r="A3869" s="604" t="s">
        <v>104</v>
      </c>
      <c r="B3869" s="604" t="s">
        <v>326</v>
      </c>
      <c r="C3869" s="605">
        <v>41937</v>
      </c>
      <c r="D3869" s="604">
        <v>0</v>
      </c>
    </row>
    <row r="3870" spans="1:4" ht="15" x14ac:dyDescent="0.25">
      <c r="A3870" s="604" t="s">
        <v>105</v>
      </c>
      <c r="B3870" s="604" t="s">
        <v>327</v>
      </c>
      <c r="C3870" s="605">
        <v>41937</v>
      </c>
      <c r="D3870" s="604">
        <v>0</v>
      </c>
    </row>
    <row r="3871" spans="1:4" ht="15" x14ac:dyDescent="0.25">
      <c r="A3871" s="604" t="s">
        <v>106</v>
      </c>
      <c r="B3871" s="604" t="s">
        <v>340</v>
      </c>
      <c r="C3871" s="605">
        <v>41937</v>
      </c>
      <c r="D3871" s="604">
        <v>1.3615999999999999</v>
      </c>
    </row>
    <row r="3872" spans="1:4" ht="15" x14ac:dyDescent="0.25">
      <c r="A3872" s="604" t="s">
        <v>107</v>
      </c>
      <c r="B3872" s="604" t="s">
        <v>341</v>
      </c>
      <c r="C3872" s="605">
        <v>41937</v>
      </c>
      <c r="D3872" s="604">
        <v>0</v>
      </c>
    </row>
    <row r="3873" spans="1:4" ht="15" x14ac:dyDescent="0.25">
      <c r="A3873" s="604" t="s">
        <v>115</v>
      </c>
      <c r="B3873" s="604" t="s">
        <v>355</v>
      </c>
      <c r="C3873" s="605">
        <v>41937</v>
      </c>
      <c r="D3873" s="604">
        <v>1.7571000000000001</v>
      </c>
    </row>
    <row r="3874" spans="1:4" ht="15" x14ac:dyDescent="0.25">
      <c r="A3874" s="604" t="s">
        <v>116</v>
      </c>
      <c r="B3874" s="604" t="s">
        <v>356</v>
      </c>
      <c r="C3874" s="605">
        <v>41937</v>
      </c>
      <c r="D3874" s="604">
        <v>0</v>
      </c>
    </row>
    <row r="3875" spans="1:4" ht="15" x14ac:dyDescent="0.25">
      <c r="A3875" s="604" t="s">
        <v>117</v>
      </c>
      <c r="B3875" s="604" t="s">
        <v>357</v>
      </c>
      <c r="C3875" s="605">
        <v>41937</v>
      </c>
      <c r="D3875" s="604">
        <v>0</v>
      </c>
    </row>
    <row r="3876" spans="1:4" ht="15" x14ac:dyDescent="0.25">
      <c r="A3876" s="604" t="s">
        <v>118</v>
      </c>
      <c r="B3876" s="604" t="s">
        <v>358</v>
      </c>
      <c r="C3876" s="605">
        <v>41937</v>
      </c>
      <c r="D3876" s="604">
        <v>0</v>
      </c>
    </row>
    <row r="3877" spans="1:4" ht="15" x14ac:dyDescent="0.25">
      <c r="A3877" s="604" t="s">
        <v>735</v>
      </c>
      <c r="B3877" s="604" t="s">
        <v>736</v>
      </c>
      <c r="C3877" s="605">
        <v>41937</v>
      </c>
      <c r="D3877" s="604">
        <v>1.8859999999999999</v>
      </c>
    </row>
    <row r="3878" spans="1:4" ht="15" x14ac:dyDescent="0.25">
      <c r="A3878" s="604" t="s">
        <v>737</v>
      </c>
      <c r="B3878" s="604" t="s">
        <v>738</v>
      </c>
      <c r="C3878" s="605">
        <v>41937</v>
      </c>
      <c r="D3878" s="604">
        <v>0</v>
      </c>
    </row>
    <row r="3879" spans="1:4" ht="15" x14ac:dyDescent="0.25">
      <c r="A3879" s="604" t="s">
        <v>863</v>
      </c>
      <c r="B3879" s="604" t="s">
        <v>1009</v>
      </c>
      <c r="C3879" s="605">
        <v>41937</v>
      </c>
      <c r="D3879" s="604">
        <v>0</v>
      </c>
    </row>
    <row r="3880" spans="1:4" ht="15" x14ac:dyDescent="0.25">
      <c r="A3880" s="604" t="s">
        <v>864</v>
      </c>
      <c r="B3880" s="604" t="s">
        <v>1010</v>
      </c>
      <c r="C3880" s="605">
        <v>41937</v>
      </c>
      <c r="D3880" s="604">
        <v>0</v>
      </c>
    </row>
    <row r="3881" spans="1:4" ht="15" x14ac:dyDescent="0.25">
      <c r="A3881" s="604" t="s">
        <v>865</v>
      </c>
      <c r="B3881" s="604" t="s">
        <v>1011</v>
      </c>
      <c r="C3881" s="605">
        <v>41937</v>
      </c>
      <c r="D3881" s="604">
        <v>0</v>
      </c>
    </row>
    <row r="3882" spans="1:4" ht="15" x14ac:dyDescent="0.25">
      <c r="A3882" s="604" t="s">
        <v>866</v>
      </c>
      <c r="B3882" s="604" t="s">
        <v>1012</v>
      </c>
      <c r="C3882" s="605">
        <v>41937</v>
      </c>
      <c r="D3882" s="604">
        <v>0</v>
      </c>
    </row>
    <row r="3883" spans="1:4" ht="15" x14ac:dyDescent="0.25">
      <c r="A3883" s="604" t="s">
        <v>99</v>
      </c>
      <c r="B3883" s="604" t="s">
        <v>359</v>
      </c>
      <c r="C3883" s="605">
        <v>41937</v>
      </c>
      <c r="D3883" s="604">
        <v>2.3149999999999999</v>
      </c>
    </row>
    <row r="3884" spans="1:4" ht="15" x14ac:dyDescent="0.25">
      <c r="A3884" s="604" t="s">
        <v>958</v>
      </c>
      <c r="B3884" s="604" t="s">
        <v>1001</v>
      </c>
      <c r="C3884" s="605">
        <v>41937</v>
      </c>
      <c r="D3884" s="604">
        <v>0.56000000000000005</v>
      </c>
    </row>
    <row r="3885" spans="1:4" ht="15" x14ac:dyDescent="0.25">
      <c r="A3885" s="604" t="s">
        <v>959</v>
      </c>
      <c r="B3885" s="604" t="s">
        <v>1002</v>
      </c>
      <c r="C3885" s="605">
        <v>41937</v>
      </c>
      <c r="D3885" s="604">
        <v>257.52</v>
      </c>
    </row>
    <row r="3886" spans="1:4" ht="15" x14ac:dyDescent="0.25">
      <c r="A3886" s="604" t="s">
        <v>144</v>
      </c>
      <c r="B3886" s="604" t="s">
        <v>361</v>
      </c>
      <c r="C3886" s="605">
        <v>41937</v>
      </c>
      <c r="D3886" s="604">
        <v>0.6492</v>
      </c>
    </row>
    <row r="3887" spans="1:4" ht="15" x14ac:dyDescent="0.25">
      <c r="A3887" s="604" t="s">
        <v>145</v>
      </c>
      <c r="B3887" s="604" t="s">
        <v>363</v>
      </c>
      <c r="C3887" s="605">
        <v>41937</v>
      </c>
      <c r="D3887" s="604">
        <v>2.3778000000000001</v>
      </c>
    </row>
    <row r="3888" spans="1:4" ht="15" x14ac:dyDescent="0.25">
      <c r="A3888" s="604" t="s">
        <v>161</v>
      </c>
      <c r="B3888" s="604" t="s">
        <v>364</v>
      </c>
      <c r="C3888" s="605">
        <v>41937</v>
      </c>
      <c r="D3888" s="604">
        <v>0.33900000000000002</v>
      </c>
    </row>
    <row r="3889" spans="1:4" ht="15" x14ac:dyDescent="0.25">
      <c r="A3889" s="604" t="s">
        <v>162</v>
      </c>
      <c r="B3889" s="604" t="s">
        <v>365</v>
      </c>
      <c r="C3889" s="605">
        <v>41937</v>
      </c>
      <c r="D3889" s="604">
        <v>6.39</v>
      </c>
    </row>
    <row r="3890" spans="1:4" ht="15" x14ac:dyDescent="0.25">
      <c r="A3890" s="604" t="s">
        <v>293</v>
      </c>
      <c r="B3890" s="604" t="s">
        <v>366</v>
      </c>
      <c r="C3890" s="605">
        <v>41937</v>
      </c>
      <c r="D3890" s="604">
        <v>0.48699999999999999</v>
      </c>
    </row>
    <row r="3891" spans="1:4" ht="15" x14ac:dyDescent="0.25">
      <c r="A3891" s="604" t="s">
        <v>294</v>
      </c>
      <c r="B3891" s="604" t="s">
        <v>368</v>
      </c>
      <c r="C3891" s="605">
        <v>41937</v>
      </c>
      <c r="D3891" s="604">
        <v>69.212000000000003</v>
      </c>
    </row>
    <row r="3892" spans="1:4" ht="15" x14ac:dyDescent="0.25">
      <c r="A3892" s="604" t="s">
        <v>167</v>
      </c>
      <c r="B3892" s="604" t="s">
        <v>369</v>
      </c>
      <c r="C3892" s="605">
        <v>41937</v>
      </c>
      <c r="D3892" s="604">
        <v>3.4075000000000002</v>
      </c>
    </row>
    <row r="3893" spans="1:4" ht="15" x14ac:dyDescent="0.25">
      <c r="A3893" s="604" t="s">
        <v>168</v>
      </c>
      <c r="B3893" s="604" t="s">
        <v>371</v>
      </c>
      <c r="C3893" s="605">
        <v>41937</v>
      </c>
      <c r="D3893" s="604">
        <v>0</v>
      </c>
    </row>
    <row r="3894" spans="1:4" ht="15" x14ac:dyDescent="0.25">
      <c r="A3894" s="604" t="s">
        <v>869</v>
      </c>
      <c r="B3894" s="604" t="s">
        <v>997</v>
      </c>
      <c r="C3894" s="605">
        <v>41937</v>
      </c>
      <c r="D3894" s="604">
        <v>4.0750000000000002</v>
      </c>
    </row>
    <row r="3895" spans="1:4" ht="15" x14ac:dyDescent="0.25">
      <c r="A3895" s="604" t="s">
        <v>870</v>
      </c>
      <c r="B3895" s="604" t="s">
        <v>998</v>
      </c>
      <c r="C3895" s="605">
        <v>41937</v>
      </c>
      <c r="D3895" s="604">
        <v>4.1890000000000001</v>
      </c>
    </row>
    <row r="3896" spans="1:4" ht="15" x14ac:dyDescent="0.25">
      <c r="A3896" s="604" t="s">
        <v>146</v>
      </c>
      <c r="B3896" s="604" t="s">
        <v>372</v>
      </c>
      <c r="C3896" s="605">
        <v>41937</v>
      </c>
      <c r="D3896" s="604">
        <v>0.59199999999999997</v>
      </c>
    </row>
    <row r="3897" spans="1:4" ht="15" x14ac:dyDescent="0.25">
      <c r="A3897" s="604" t="s">
        <v>147</v>
      </c>
      <c r="B3897" s="604" t="s">
        <v>374</v>
      </c>
      <c r="C3897" s="605">
        <v>41937</v>
      </c>
      <c r="D3897" s="604">
        <v>0</v>
      </c>
    </row>
    <row r="3898" spans="1:4" ht="15" x14ac:dyDescent="0.25">
      <c r="A3898" s="604" t="s">
        <v>127</v>
      </c>
      <c r="B3898" s="604" t="s">
        <v>375</v>
      </c>
      <c r="C3898" s="605">
        <v>41937</v>
      </c>
      <c r="D3898" s="604">
        <v>0.12959999999999999</v>
      </c>
    </row>
    <row r="3899" spans="1:4" ht="15" x14ac:dyDescent="0.25">
      <c r="A3899" s="604" t="s">
        <v>126</v>
      </c>
      <c r="B3899" s="604" t="s">
        <v>377</v>
      </c>
      <c r="C3899" s="605">
        <v>41937</v>
      </c>
      <c r="D3899" s="604">
        <v>47.360799999999998</v>
      </c>
    </row>
    <row r="3900" spans="1:4" ht="15" x14ac:dyDescent="0.25">
      <c r="A3900" s="604" t="s">
        <v>206</v>
      </c>
      <c r="B3900" s="604" t="s">
        <v>378</v>
      </c>
      <c r="C3900" s="605">
        <v>41937</v>
      </c>
      <c r="D3900" s="604">
        <v>0.1862</v>
      </c>
    </row>
    <row r="3901" spans="1:4" ht="15" x14ac:dyDescent="0.25">
      <c r="A3901" s="604" t="s">
        <v>207</v>
      </c>
      <c r="B3901" s="604" t="s">
        <v>379</v>
      </c>
      <c r="C3901" s="605">
        <v>41937</v>
      </c>
      <c r="D3901" s="604">
        <v>40.265000000000001</v>
      </c>
    </row>
    <row r="3902" spans="1:4" ht="15" x14ac:dyDescent="0.25">
      <c r="A3902" s="604" t="s">
        <v>768</v>
      </c>
      <c r="B3902" s="604" t="s">
        <v>769</v>
      </c>
      <c r="C3902" s="605">
        <v>41937</v>
      </c>
      <c r="D3902" s="604">
        <v>5.23</v>
      </c>
    </row>
    <row r="3903" spans="1:4" ht="15" x14ac:dyDescent="0.25">
      <c r="A3903" s="604" t="s">
        <v>771</v>
      </c>
      <c r="B3903" s="604" t="s">
        <v>772</v>
      </c>
      <c r="C3903" s="605">
        <v>41937</v>
      </c>
      <c r="D3903" s="604">
        <v>11.005000000000001</v>
      </c>
    </row>
    <row r="3904" spans="1:4" ht="15" x14ac:dyDescent="0.25">
      <c r="A3904" s="604" t="s">
        <v>163</v>
      </c>
      <c r="B3904" s="604" t="s">
        <v>380</v>
      </c>
      <c r="C3904" s="605">
        <v>41937</v>
      </c>
      <c r="D3904" s="604">
        <v>0</v>
      </c>
    </row>
    <row r="3905" spans="1:4" ht="15" x14ac:dyDescent="0.25">
      <c r="A3905" s="604" t="s">
        <v>164</v>
      </c>
      <c r="B3905" s="604" t="s">
        <v>382</v>
      </c>
      <c r="C3905" s="605">
        <v>41937</v>
      </c>
      <c r="D3905" s="604">
        <v>212.62799999999999</v>
      </c>
    </row>
    <row r="3906" spans="1:4" ht="15" x14ac:dyDescent="0.25">
      <c r="A3906" s="604" t="s">
        <v>295</v>
      </c>
      <c r="B3906" s="604" t="s">
        <v>383</v>
      </c>
      <c r="C3906" s="605">
        <v>41937</v>
      </c>
      <c r="D3906" s="604">
        <v>0</v>
      </c>
    </row>
    <row r="3907" spans="1:4" ht="15" x14ac:dyDescent="0.25">
      <c r="A3907" s="604" t="s">
        <v>296</v>
      </c>
      <c r="B3907" s="604" t="s">
        <v>385</v>
      </c>
      <c r="C3907" s="605">
        <v>41937</v>
      </c>
      <c r="D3907" s="604">
        <v>236.00899999999999</v>
      </c>
    </row>
    <row r="3908" spans="1:4" ht="15" x14ac:dyDescent="0.25">
      <c r="A3908" s="604" t="s">
        <v>413</v>
      </c>
      <c r="B3908" s="604" t="s">
        <v>414</v>
      </c>
      <c r="C3908" s="605">
        <v>41937</v>
      </c>
      <c r="D3908" s="604">
        <v>0.17599999999999999</v>
      </c>
    </row>
    <row r="3909" spans="1:4" ht="15" x14ac:dyDescent="0.25">
      <c r="A3909" s="604" t="s">
        <v>416</v>
      </c>
      <c r="B3909" s="604" t="s">
        <v>417</v>
      </c>
      <c r="C3909" s="605">
        <v>41937</v>
      </c>
      <c r="D3909" s="604">
        <v>116.426</v>
      </c>
    </row>
    <row r="3910" spans="1:4" ht="15" x14ac:dyDescent="0.25">
      <c r="A3910" s="604" t="s">
        <v>222</v>
      </c>
      <c r="B3910" s="604" t="s">
        <v>386</v>
      </c>
      <c r="C3910" s="605">
        <v>41937</v>
      </c>
      <c r="D3910" s="604">
        <v>0.34899999999999998</v>
      </c>
    </row>
    <row r="3911" spans="1:4" ht="15" x14ac:dyDescent="0.25">
      <c r="A3911" s="604" t="s">
        <v>223</v>
      </c>
      <c r="B3911" s="604" t="s">
        <v>388</v>
      </c>
      <c r="C3911" s="605">
        <v>41937</v>
      </c>
      <c r="D3911" s="604">
        <v>0</v>
      </c>
    </row>
    <row r="3912" spans="1:4" ht="15" x14ac:dyDescent="0.25">
      <c r="A3912" s="604" t="s">
        <v>1013</v>
      </c>
      <c r="B3912" s="604" t="s">
        <v>997</v>
      </c>
      <c r="C3912" s="605">
        <v>41937</v>
      </c>
      <c r="D3912" s="604">
        <v>0.104</v>
      </c>
    </row>
    <row r="3913" spans="1:4" ht="15" x14ac:dyDescent="0.25">
      <c r="A3913" s="604" t="s">
        <v>1014</v>
      </c>
      <c r="B3913" s="604" t="s">
        <v>998</v>
      </c>
      <c r="C3913" s="605">
        <v>41937</v>
      </c>
      <c r="D3913" s="604">
        <v>133.02799999999999</v>
      </c>
    </row>
    <row r="3914" spans="1:4" ht="15" x14ac:dyDescent="0.25">
      <c r="A3914" s="604" t="s">
        <v>1015</v>
      </c>
      <c r="B3914" s="604" t="s">
        <v>997</v>
      </c>
      <c r="C3914" s="605">
        <v>41937</v>
      </c>
      <c r="D3914" s="604">
        <v>1.7999999999999999E-2</v>
      </c>
    </row>
    <row r="3915" spans="1:4" ht="15" x14ac:dyDescent="0.25">
      <c r="A3915" s="604" t="s">
        <v>1016</v>
      </c>
      <c r="B3915" s="604" t="s">
        <v>998</v>
      </c>
      <c r="C3915" s="605">
        <v>41937</v>
      </c>
      <c r="D3915" s="604">
        <v>91.533000000000001</v>
      </c>
    </row>
    <row r="3916" spans="1:4" ht="15" x14ac:dyDescent="0.25">
      <c r="A3916" s="604" t="s">
        <v>176</v>
      </c>
      <c r="B3916" s="604" t="s">
        <v>389</v>
      </c>
      <c r="C3916" s="605">
        <v>41937</v>
      </c>
      <c r="D3916" s="604">
        <v>2.8000000000000001E-2</v>
      </c>
    </row>
    <row r="3917" spans="1:4" ht="15" x14ac:dyDescent="0.25">
      <c r="A3917" s="604" t="s">
        <v>177</v>
      </c>
      <c r="B3917" s="604" t="s">
        <v>391</v>
      </c>
      <c r="C3917" s="605">
        <v>41937</v>
      </c>
      <c r="D3917" s="604">
        <v>48.877000000000002</v>
      </c>
    </row>
    <row r="3918" spans="1:4" ht="15" x14ac:dyDescent="0.25">
      <c r="A3918" s="604" t="s">
        <v>710</v>
      </c>
      <c r="B3918" s="604" t="s">
        <v>711</v>
      </c>
      <c r="C3918" s="605">
        <v>41937</v>
      </c>
      <c r="D3918" s="604">
        <v>0</v>
      </c>
    </row>
    <row r="3919" spans="1:4" ht="15" x14ac:dyDescent="0.25">
      <c r="A3919" s="604" t="s">
        <v>713</v>
      </c>
      <c r="B3919" s="604" t="s">
        <v>714</v>
      </c>
      <c r="C3919" s="605">
        <v>41937</v>
      </c>
      <c r="D3919" s="604">
        <v>93.281000000000006</v>
      </c>
    </row>
    <row r="3920" spans="1:4" ht="15" x14ac:dyDescent="0.25">
      <c r="A3920" s="604" t="s">
        <v>148</v>
      </c>
      <c r="B3920" s="604" t="s">
        <v>374</v>
      </c>
      <c r="C3920" s="605">
        <v>41937</v>
      </c>
      <c r="D3920" s="604">
        <v>0</v>
      </c>
    </row>
    <row r="3921" spans="1:4" ht="15" x14ac:dyDescent="0.25">
      <c r="A3921" s="604" t="s">
        <v>152</v>
      </c>
      <c r="B3921" s="604" t="s">
        <v>374</v>
      </c>
      <c r="C3921" s="605">
        <v>41937</v>
      </c>
      <c r="D3921" s="604">
        <v>0</v>
      </c>
    </row>
    <row r="3922" spans="1:4" ht="15" x14ac:dyDescent="0.25">
      <c r="A3922" s="604" t="s">
        <v>991</v>
      </c>
      <c r="B3922" s="604" t="s">
        <v>997</v>
      </c>
      <c r="C3922" s="605">
        <v>41937</v>
      </c>
      <c r="D3922" s="604">
        <v>3.3000000000000002E-2</v>
      </c>
    </row>
    <row r="3923" spans="1:4" ht="15" x14ac:dyDescent="0.25">
      <c r="A3923" s="604" t="s">
        <v>992</v>
      </c>
      <c r="B3923" s="604" t="s">
        <v>998</v>
      </c>
      <c r="C3923" s="605">
        <v>41937</v>
      </c>
      <c r="D3923" s="604">
        <v>44.972999999999999</v>
      </c>
    </row>
    <row r="3924" spans="1:4" ht="15" x14ac:dyDescent="0.25">
      <c r="A3924" s="604" t="s">
        <v>149</v>
      </c>
      <c r="B3924" s="604" t="s">
        <v>393</v>
      </c>
      <c r="C3924" s="605">
        <v>41937</v>
      </c>
      <c r="D3924" s="604">
        <v>5.2569999999999997</v>
      </c>
    </row>
    <row r="3925" spans="1:4" ht="15" x14ac:dyDescent="0.25">
      <c r="A3925" s="604" t="s">
        <v>150</v>
      </c>
      <c r="B3925" s="604" t="s">
        <v>395</v>
      </c>
      <c r="C3925" s="605">
        <v>41937</v>
      </c>
      <c r="D3925" s="604">
        <v>0</v>
      </c>
    </row>
    <row r="3926" spans="1:4" ht="15" x14ac:dyDescent="0.25">
      <c r="A3926" s="604" t="s">
        <v>974</v>
      </c>
      <c r="B3926" s="604" t="s">
        <v>1001</v>
      </c>
      <c r="C3926" s="605">
        <v>41937</v>
      </c>
      <c r="D3926" s="604">
        <v>0</v>
      </c>
    </row>
    <row r="3927" spans="1:4" ht="15" x14ac:dyDescent="0.25">
      <c r="A3927" s="604" t="s">
        <v>975</v>
      </c>
      <c r="B3927" s="604" t="s">
        <v>1002</v>
      </c>
      <c r="C3927" s="605">
        <v>41937</v>
      </c>
      <c r="D3927" s="604">
        <v>5.7370000000000001</v>
      </c>
    </row>
    <row r="3928" spans="1:4" ht="15" x14ac:dyDescent="0.25">
      <c r="A3928" s="604" t="s">
        <v>151</v>
      </c>
      <c r="B3928" s="604" t="s">
        <v>374</v>
      </c>
      <c r="C3928" s="605">
        <v>41937</v>
      </c>
      <c r="D3928" s="604">
        <v>2.7010000000000001</v>
      </c>
    </row>
    <row r="3929" spans="1:4" ht="15" x14ac:dyDescent="0.25">
      <c r="A3929" s="604" t="s">
        <v>96</v>
      </c>
      <c r="B3929" s="604" t="s">
        <v>314</v>
      </c>
      <c r="C3929" s="605">
        <v>41937</v>
      </c>
      <c r="D3929" s="604">
        <v>0</v>
      </c>
    </row>
    <row r="3930" spans="1:4" ht="15" x14ac:dyDescent="0.25">
      <c r="A3930" s="604" t="s">
        <v>95</v>
      </c>
      <c r="B3930" s="604" t="s">
        <v>316</v>
      </c>
      <c r="C3930" s="605">
        <v>41937</v>
      </c>
      <c r="D3930" s="604">
        <v>5.0925000000000002</v>
      </c>
    </row>
    <row r="3931" spans="1:4" ht="15" x14ac:dyDescent="0.25">
      <c r="A3931" s="604" t="s">
        <v>97</v>
      </c>
      <c r="B3931" s="604" t="s">
        <v>398</v>
      </c>
      <c r="C3931" s="605">
        <v>41937</v>
      </c>
      <c r="D3931" s="604">
        <v>0</v>
      </c>
    </row>
    <row r="3932" spans="1:4" ht="15" x14ac:dyDescent="0.25">
      <c r="A3932" s="604" t="s">
        <v>98</v>
      </c>
      <c r="B3932" s="604" t="s">
        <v>399</v>
      </c>
      <c r="C3932" s="605">
        <v>41937</v>
      </c>
      <c r="D3932" s="604">
        <v>0</v>
      </c>
    </row>
    <row r="3933" spans="1:4" ht="15" x14ac:dyDescent="0.25">
      <c r="A3933" s="604" t="s">
        <v>93</v>
      </c>
      <c r="B3933" s="604" t="s">
        <v>435</v>
      </c>
      <c r="C3933" s="605">
        <v>41938</v>
      </c>
      <c r="D3933" s="604">
        <v>0</v>
      </c>
    </row>
    <row r="3934" spans="1:4" ht="15" x14ac:dyDescent="0.25">
      <c r="A3934" s="604" t="s">
        <v>94</v>
      </c>
      <c r="B3934" s="604" t="s">
        <v>436</v>
      </c>
      <c r="C3934" s="605">
        <v>41938</v>
      </c>
      <c r="D3934" s="604">
        <v>1552.6764000000001</v>
      </c>
    </row>
    <row r="3935" spans="1:4" ht="15" x14ac:dyDescent="0.25">
      <c r="A3935" s="604" t="s">
        <v>113</v>
      </c>
      <c r="B3935" s="604" t="s">
        <v>437</v>
      </c>
      <c r="C3935" s="605">
        <v>41938</v>
      </c>
      <c r="D3935" s="604">
        <v>0</v>
      </c>
    </row>
    <row r="3936" spans="1:4" ht="15" x14ac:dyDescent="0.25">
      <c r="A3936" s="604" t="s">
        <v>114</v>
      </c>
      <c r="B3936" s="604" t="s">
        <v>438</v>
      </c>
      <c r="C3936" s="605">
        <v>41938</v>
      </c>
      <c r="D3936" s="604">
        <v>1604.6206</v>
      </c>
    </row>
    <row r="3937" spans="1:4" ht="15" x14ac:dyDescent="0.25">
      <c r="A3937" s="604" t="s">
        <v>123</v>
      </c>
      <c r="B3937" s="604" t="s">
        <v>439</v>
      </c>
      <c r="C3937" s="605">
        <v>41938</v>
      </c>
      <c r="D3937" s="604">
        <v>0</v>
      </c>
    </row>
    <row r="3938" spans="1:4" ht="15" x14ac:dyDescent="0.25">
      <c r="A3938" s="604" t="s">
        <v>124</v>
      </c>
      <c r="B3938" s="604" t="s">
        <v>440</v>
      </c>
      <c r="C3938" s="605">
        <v>41938</v>
      </c>
      <c r="D3938" s="604">
        <v>14850.9046</v>
      </c>
    </row>
    <row r="3939" spans="1:4" ht="15" x14ac:dyDescent="0.25">
      <c r="A3939" s="604" t="s">
        <v>91</v>
      </c>
      <c r="B3939" s="604" t="s">
        <v>441</v>
      </c>
      <c r="C3939" s="605">
        <v>41938</v>
      </c>
      <c r="D3939" s="604">
        <v>0</v>
      </c>
    </row>
    <row r="3940" spans="1:4" ht="15" x14ac:dyDescent="0.25">
      <c r="A3940" s="604" t="s">
        <v>92</v>
      </c>
      <c r="B3940" s="604" t="s">
        <v>442</v>
      </c>
      <c r="C3940" s="605">
        <v>41938</v>
      </c>
      <c r="D3940" s="604">
        <v>17088.75</v>
      </c>
    </row>
    <row r="3941" spans="1:4" ht="15" x14ac:dyDescent="0.25">
      <c r="A3941" s="604" t="s">
        <v>121</v>
      </c>
      <c r="B3941" s="604" t="s">
        <v>443</v>
      </c>
      <c r="C3941" s="605">
        <v>41938</v>
      </c>
      <c r="D3941" s="604">
        <v>8806.1911999999993</v>
      </c>
    </row>
    <row r="3942" spans="1:4" ht="15" x14ac:dyDescent="0.25">
      <c r="A3942" s="604" t="s">
        <v>122</v>
      </c>
      <c r="B3942" s="604" t="s">
        <v>444</v>
      </c>
      <c r="C3942" s="605">
        <v>41938</v>
      </c>
      <c r="D3942" s="604">
        <v>0</v>
      </c>
    </row>
    <row r="3943" spans="1:4" ht="15" x14ac:dyDescent="0.25">
      <c r="A3943" s="604" t="s">
        <v>51</v>
      </c>
      <c r="B3943" s="604" t="s">
        <v>302</v>
      </c>
      <c r="C3943" s="605">
        <v>41938</v>
      </c>
      <c r="D3943" s="604">
        <v>0</v>
      </c>
    </row>
    <row r="3944" spans="1:4" ht="15" x14ac:dyDescent="0.25">
      <c r="A3944" s="604" t="s">
        <v>52</v>
      </c>
      <c r="B3944" s="604" t="s">
        <v>304</v>
      </c>
      <c r="C3944" s="605">
        <v>41938</v>
      </c>
      <c r="D3944" s="604">
        <v>2544.6941999999999</v>
      </c>
    </row>
    <row r="3945" spans="1:4" ht="15" x14ac:dyDescent="0.25">
      <c r="A3945" s="604" t="s">
        <v>53</v>
      </c>
      <c r="B3945" s="604" t="s">
        <v>305</v>
      </c>
      <c r="C3945" s="605">
        <v>41938</v>
      </c>
      <c r="D3945" s="604">
        <v>0</v>
      </c>
    </row>
    <row r="3946" spans="1:4" ht="15" x14ac:dyDescent="0.25">
      <c r="A3946" s="604" t="s">
        <v>54</v>
      </c>
      <c r="B3946" s="604" t="s">
        <v>306</v>
      </c>
      <c r="C3946" s="605">
        <v>41938</v>
      </c>
      <c r="D3946" s="604">
        <v>2622.6</v>
      </c>
    </row>
    <row r="3947" spans="1:4" ht="15" x14ac:dyDescent="0.25">
      <c r="A3947" s="604" t="s">
        <v>55</v>
      </c>
      <c r="B3947" s="604" t="s">
        <v>307</v>
      </c>
      <c r="C3947" s="605">
        <v>41938</v>
      </c>
      <c r="D3947" s="604">
        <v>0</v>
      </c>
    </row>
    <row r="3948" spans="1:4" ht="15" x14ac:dyDescent="0.25">
      <c r="A3948" s="604" t="s">
        <v>56</v>
      </c>
      <c r="B3948" s="604" t="s">
        <v>308</v>
      </c>
      <c r="C3948" s="605">
        <v>41938</v>
      </c>
      <c r="D3948" s="604">
        <v>2632.5</v>
      </c>
    </row>
    <row r="3949" spans="1:4" ht="15" x14ac:dyDescent="0.25">
      <c r="A3949" s="604" t="s">
        <v>89</v>
      </c>
      <c r="B3949" s="604" t="s">
        <v>309</v>
      </c>
      <c r="C3949" s="605">
        <v>41938</v>
      </c>
      <c r="D3949" s="604">
        <v>0</v>
      </c>
    </row>
    <row r="3950" spans="1:4" ht="15" x14ac:dyDescent="0.25">
      <c r="A3950" s="604" t="s">
        <v>90</v>
      </c>
      <c r="B3950" s="604" t="s">
        <v>311</v>
      </c>
      <c r="C3950" s="605">
        <v>41938</v>
      </c>
      <c r="D3950" s="604">
        <v>1573.3335</v>
      </c>
    </row>
    <row r="3951" spans="1:4" ht="15" x14ac:dyDescent="0.25">
      <c r="A3951" s="604" t="s">
        <v>87</v>
      </c>
      <c r="B3951" s="604" t="s">
        <v>298</v>
      </c>
      <c r="C3951" s="605">
        <v>41938</v>
      </c>
      <c r="D3951" s="604">
        <v>0</v>
      </c>
    </row>
    <row r="3952" spans="1:4" ht="15" x14ac:dyDescent="0.25">
      <c r="A3952" s="604" t="s">
        <v>88</v>
      </c>
      <c r="B3952" s="604" t="s">
        <v>301</v>
      </c>
      <c r="C3952" s="605">
        <v>41938</v>
      </c>
      <c r="D3952" s="604">
        <v>1546.9079999999999</v>
      </c>
    </row>
    <row r="3953" spans="1:4" ht="15" x14ac:dyDescent="0.25">
      <c r="A3953" s="604" t="s">
        <v>85</v>
      </c>
      <c r="B3953" s="604" t="s">
        <v>312</v>
      </c>
      <c r="C3953" s="605">
        <v>41938</v>
      </c>
      <c r="D3953" s="604">
        <v>6171.375</v>
      </c>
    </row>
    <row r="3954" spans="1:4" ht="15" x14ac:dyDescent="0.25">
      <c r="A3954" s="604" t="s">
        <v>86</v>
      </c>
      <c r="B3954" s="604" t="s">
        <v>313</v>
      </c>
      <c r="C3954" s="605">
        <v>41938</v>
      </c>
      <c r="D3954" s="604">
        <v>0</v>
      </c>
    </row>
    <row r="3955" spans="1:4" ht="15" x14ac:dyDescent="0.25">
      <c r="A3955" s="604" t="s">
        <v>83</v>
      </c>
      <c r="B3955" s="604" t="s">
        <v>312</v>
      </c>
      <c r="C3955" s="605">
        <v>41938</v>
      </c>
      <c r="D3955" s="604">
        <v>0</v>
      </c>
    </row>
    <row r="3956" spans="1:4" ht="15" x14ac:dyDescent="0.25">
      <c r="A3956" s="604" t="s">
        <v>84</v>
      </c>
      <c r="B3956" s="604" t="s">
        <v>313</v>
      </c>
      <c r="C3956" s="605">
        <v>41938</v>
      </c>
      <c r="D3956" s="604">
        <v>15518.625</v>
      </c>
    </row>
    <row r="3957" spans="1:4" ht="15" x14ac:dyDescent="0.25">
      <c r="A3957" s="604" t="s">
        <v>73</v>
      </c>
      <c r="B3957" s="604" t="s">
        <v>314</v>
      </c>
      <c r="C3957" s="605">
        <v>41938</v>
      </c>
      <c r="D3957" s="604">
        <v>124.92749999999999</v>
      </c>
    </row>
    <row r="3958" spans="1:4" ht="15" x14ac:dyDescent="0.25">
      <c r="A3958" s="604" t="s">
        <v>74</v>
      </c>
      <c r="B3958" s="604" t="s">
        <v>316</v>
      </c>
      <c r="C3958" s="605">
        <v>41938</v>
      </c>
      <c r="D3958" s="604">
        <v>57.292499999999997</v>
      </c>
    </row>
    <row r="3959" spans="1:4" ht="15" x14ac:dyDescent="0.25">
      <c r="A3959" s="604" t="s">
        <v>75</v>
      </c>
      <c r="B3959" s="604" t="s">
        <v>317</v>
      </c>
      <c r="C3959" s="605">
        <v>41938</v>
      </c>
      <c r="D3959" s="604">
        <v>157.5</v>
      </c>
    </row>
    <row r="3960" spans="1:4" ht="15" x14ac:dyDescent="0.25">
      <c r="A3960" s="604" t="s">
        <v>76</v>
      </c>
      <c r="B3960" s="604" t="s">
        <v>318</v>
      </c>
      <c r="C3960" s="605">
        <v>41938</v>
      </c>
      <c r="D3960" s="604">
        <v>2017.125</v>
      </c>
    </row>
    <row r="3961" spans="1:4" ht="15" x14ac:dyDescent="0.25">
      <c r="A3961" s="604" t="s">
        <v>77</v>
      </c>
      <c r="B3961" s="604" t="s">
        <v>317</v>
      </c>
      <c r="C3961" s="605">
        <v>41938</v>
      </c>
      <c r="D3961" s="604">
        <v>162.625</v>
      </c>
    </row>
    <row r="3962" spans="1:4" ht="15" x14ac:dyDescent="0.25">
      <c r="A3962" s="604" t="s">
        <v>78</v>
      </c>
      <c r="B3962" s="604" t="s">
        <v>318</v>
      </c>
      <c r="C3962" s="605">
        <v>41938</v>
      </c>
      <c r="D3962" s="604">
        <v>1913.5625</v>
      </c>
    </row>
    <row r="3963" spans="1:4" ht="15" x14ac:dyDescent="0.25">
      <c r="A3963" s="604" t="s">
        <v>79</v>
      </c>
      <c r="B3963" s="604" t="s">
        <v>314</v>
      </c>
      <c r="C3963" s="605">
        <v>41938</v>
      </c>
      <c r="D3963" s="604">
        <v>0</v>
      </c>
    </row>
    <row r="3964" spans="1:4" ht="15" x14ac:dyDescent="0.25">
      <c r="A3964" s="604" t="s">
        <v>80</v>
      </c>
      <c r="B3964" s="604" t="s">
        <v>316</v>
      </c>
      <c r="C3964" s="605">
        <v>41938</v>
      </c>
      <c r="D3964" s="604">
        <v>1129.6949999999999</v>
      </c>
    </row>
    <row r="3965" spans="1:4" ht="15" x14ac:dyDescent="0.25">
      <c r="A3965" s="604" t="s">
        <v>867</v>
      </c>
      <c r="B3965" s="604" t="s">
        <v>997</v>
      </c>
      <c r="C3965" s="605">
        <v>41938</v>
      </c>
      <c r="D3965" s="604">
        <v>5.6000000000000001E-2</v>
      </c>
    </row>
    <row r="3966" spans="1:4" ht="15" x14ac:dyDescent="0.25">
      <c r="A3966" s="604" t="s">
        <v>868</v>
      </c>
      <c r="B3966" s="604" t="s">
        <v>998</v>
      </c>
      <c r="C3966" s="605">
        <v>41938</v>
      </c>
      <c r="D3966" s="604">
        <v>2.8170000000000002</v>
      </c>
    </row>
    <row r="3967" spans="1:4" ht="15" x14ac:dyDescent="0.25">
      <c r="A3967" s="604" t="s">
        <v>109</v>
      </c>
      <c r="B3967" s="604" t="s">
        <v>445</v>
      </c>
      <c r="C3967" s="605">
        <v>41938</v>
      </c>
      <c r="D3967" s="604">
        <v>0</v>
      </c>
    </row>
    <row r="3968" spans="1:4" ht="15" x14ac:dyDescent="0.25">
      <c r="A3968" s="604" t="s">
        <v>110</v>
      </c>
      <c r="B3968" s="604" t="s">
        <v>446</v>
      </c>
      <c r="C3968" s="605">
        <v>41938</v>
      </c>
      <c r="D3968" s="604">
        <v>925.99199999999996</v>
      </c>
    </row>
    <row r="3969" spans="1:4" ht="15" x14ac:dyDescent="0.25">
      <c r="A3969" s="604" t="s">
        <v>65</v>
      </c>
      <c r="B3969" s="604" t="s">
        <v>321</v>
      </c>
      <c r="C3969" s="605">
        <v>41938</v>
      </c>
      <c r="D3969" s="604">
        <v>0</v>
      </c>
    </row>
    <row r="3970" spans="1:4" ht="15" x14ac:dyDescent="0.25">
      <c r="A3970" s="604" t="s">
        <v>66</v>
      </c>
      <c r="B3970" s="604" t="s">
        <v>323</v>
      </c>
      <c r="C3970" s="605">
        <v>41938</v>
      </c>
      <c r="D3970" s="604">
        <v>566.49620000000004</v>
      </c>
    </row>
    <row r="3971" spans="1:4" ht="15" x14ac:dyDescent="0.25">
      <c r="A3971" s="604" t="s">
        <v>67</v>
      </c>
      <c r="B3971" s="604" t="s">
        <v>324</v>
      </c>
      <c r="C3971" s="605">
        <v>41938</v>
      </c>
      <c r="D3971" s="604">
        <v>0</v>
      </c>
    </row>
    <row r="3972" spans="1:4" ht="15" x14ac:dyDescent="0.25">
      <c r="A3972" s="604" t="s">
        <v>68</v>
      </c>
      <c r="B3972" s="604" t="s">
        <v>325</v>
      </c>
      <c r="C3972" s="605">
        <v>41938</v>
      </c>
      <c r="D3972" s="604">
        <v>646.07830000000001</v>
      </c>
    </row>
    <row r="3973" spans="1:4" ht="15" x14ac:dyDescent="0.25">
      <c r="A3973" s="604" t="s">
        <v>69</v>
      </c>
      <c r="B3973" s="604" t="s">
        <v>326</v>
      </c>
      <c r="C3973" s="605">
        <v>41938</v>
      </c>
      <c r="D3973" s="604">
        <v>0</v>
      </c>
    </row>
    <row r="3974" spans="1:4" ht="15" x14ac:dyDescent="0.25">
      <c r="A3974" s="604" t="s">
        <v>70</v>
      </c>
      <c r="B3974" s="604" t="s">
        <v>327</v>
      </c>
      <c r="C3974" s="605">
        <v>41938</v>
      </c>
      <c r="D3974" s="604">
        <v>634.9615</v>
      </c>
    </row>
    <row r="3975" spans="1:4" ht="15" x14ac:dyDescent="0.25">
      <c r="A3975" s="604" t="s">
        <v>43</v>
      </c>
      <c r="B3975" s="604" t="s">
        <v>328</v>
      </c>
      <c r="C3975" s="605">
        <v>41938</v>
      </c>
      <c r="D3975" s="604">
        <v>0</v>
      </c>
    </row>
    <row r="3976" spans="1:4" ht="15" x14ac:dyDescent="0.25">
      <c r="A3976" s="604" t="s">
        <v>44</v>
      </c>
      <c r="B3976" s="604" t="s">
        <v>330</v>
      </c>
      <c r="C3976" s="605">
        <v>41938</v>
      </c>
      <c r="D3976" s="604">
        <v>0</v>
      </c>
    </row>
    <row r="3977" spans="1:4" ht="15" x14ac:dyDescent="0.25">
      <c r="A3977" s="604" t="s">
        <v>45</v>
      </c>
      <c r="B3977" s="604" t="s">
        <v>331</v>
      </c>
      <c r="C3977" s="605">
        <v>41938</v>
      </c>
      <c r="D3977" s="604">
        <v>0</v>
      </c>
    </row>
    <row r="3978" spans="1:4" ht="15" x14ac:dyDescent="0.25">
      <c r="A3978" s="604" t="s">
        <v>46</v>
      </c>
      <c r="B3978" s="604" t="s">
        <v>332</v>
      </c>
      <c r="C3978" s="605">
        <v>41938</v>
      </c>
      <c r="D3978" s="604">
        <v>0</v>
      </c>
    </row>
    <row r="3979" spans="1:4" ht="15" x14ac:dyDescent="0.25">
      <c r="A3979" s="604" t="s">
        <v>173</v>
      </c>
      <c r="B3979" s="604" t="s">
        <v>333</v>
      </c>
      <c r="C3979" s="605">
        <v>41938</v>
      </c>
      <c r="D3979" s="604">
        <v>0</v>
      </c>
    </row>
    <row r="3980" spans="1:4" ht="15" x14ac:dyDescent="0.25">
      <c r="A3980" s="604" t="s">
        <v>174</v>
      </c>
      <c r="B3980" s="604" t="s">
        <v>334</v>
      </c>
      <c r="C3980" s="605">
        <v>41938</v>
      </c>
      <c r="D3980" s="604">
        <v>0</v>
      </c>
    </row>
    <row r="3981" spans="1:4" ht="15" x14ac:dyDescent="0.25">
      <c r="A3981" s="604" t="s">
        <v>39</v>
      </c>
      <c r="B3981" s="604" t="s">
        <v>335</v>
      </c>
      <c r="C3981" s="605">
        <v>41938</v>
      </c>
      <c r="D3981" s="604">
        <v>0</v>
      </c>
    </row>
    <row r="3982" spans="1:4" ht="15" x14ac:dyDescent="0.25">
      <c r="A3982" s="604" t="s">
        <v>40</v>
      </c>
      <c r="B3982" s="604" t="s">
        <v>336</v>
      </c>
      <c r="C3982" s="605">
        <v>41938</v>
      </c>
      <c r="D3982" s="604">
        <v>0</v>
      </c>
    </row>
    <row r="3983" spans="1:4" ht="15" x14ac:dyDescent="0.25">
      <c r="A3983" s="604" t="s">
        <v>41</v>
      </c>
      <c r="B3983" s="604" t="s">
        <v>337</v>
      </c>
      <c r="C3983" s="605">
        <v>41938</v>
      </c>
      <c r="D3983" s="604">
        <v>3.8096000000000001</v>
      </c>
    </row>
    <row r="3984" spans="1:4" ht="15" x14ac:dyDescent="0.25">
      <c r="A3984" s="604" t="s">
        <v>42</v>
      </c>
      <c r="B3984" s="604" t="s">
        <v>338</v>
      </c>
      <c r="C3984" s="605">
        <v>41938</v>
      </c>
      <c r="D3984" s="604">
        <v>0</v>
      </c>
    </row>
    <row r="3985" spans="1:4" ht="15" x14ac:dyDescent="0.25">
      <c r="A3985" s="604" t="s">
        <v>57</v>
      </c>
      <c r="B3985" s="604" t="s">
        <v>321</v>
      </c>
      <c r="C3985" s="605">
        <v>41938</v>
      </c>
      <c r="D3985" s="604">
        <v>0</v>
      </c>
    </row>
    <row r="3986" spans="1:4" ht="15" x14ac:dyDescent="0.25">
      <c r="A3986" s="604" t="s">
        <v>58</v>
      </c>
      <c r="B3986" s="604" t="s">
        <v>323</v>
      </c>
      <c r="C3986" s="605">
        <v>41938</v>
      </c>
      <c r="D3986" s="604">
        <v>814.05</v>
      </c>
    </row>
    <row r="3987" spans="1:4" ht="15" x14ac:dyDescent="0.25">
      <c r="A3987" s="604" t="s">
        <v>59</v>
      </c>
      <c r="B3987" s="604" t="s">
        <v>324</v>
      </c>
      <c r="C3987" s="605">
        <v>41938</v>
      </c>
      <c r="D3987" s="604">
        <v>0</v>
      </c>
    </row>
    <row r="3988" spans="1:4" ht="15" x14ac:dyDescent="0.25">
      <c r="A3988" s="604" t="s">
        <v>60</v>
      </c>
      <c r="B3988" s="604" t="s">
        <v>325</v>
      </c>
      <c r="C3988" s="605">
        <v>41938</v>
      </c>
      <c r="D3988" s="604">
        <v>812.99639999999999</v>
      </c>
    </row>
    <row r="3989" spans="1:4" ht="15" x14ac:dyDescent="0.25">
      <c r="A3989" s="604" t="s">
        <v>61</v>
      </c>
      <c r="B3989" s="604" t="s">
        <v>326</v>
      </c>
      <c r="C3989" s="605">
        <v>41938</v>
      </c>
      <c r="D3989" s="604">
        <v>0</v>
      </c>
    </row>
    <row r="3990" spans="1:4" ht="15" x14ac:dyDescent="0.25">
      <c r="A3990" s="604" t="s">
        <v>62</v>
      </c>
      <c r="B3990" s="604" t="s">
        <v>327</v>
      </c>
      <c r="C3990" s="605">
        <v>41938</v>
      </c>
      <c r="D3990" s="604">
        <v>809.37959999999998</v>
      </c>
    </row>
    <row r="3991" spans="1:4" ht="15" x14ac:dyDescent="0.25">
      <c r="A3991" s="604" t="s">
        <v>63</v>
      </c>
      <c r="B3991" s="604" t="s">
        <v>340</v>
      </c>
      <c r="C3991" s="605">
        <v>41938</v>
      </c>
      <c r="D3991" s="604">
        <v>0</v>
      </c>
    </row>
    <row r="3992" spans="1:4" ht="15" x14ac:dyDescent="0.25">
      <c r="A3992" s="604" t="s">
        <v>64</v>
      </c>
      <c r="B3992" s="604" t="s">
        <v>341</v>
      </c>
      <c r="C3992" s="605">
        <v>41938</v>
      </c>
      <c r="D3992" s="604">
        <v>795.85199999999998</v>
      </c>
    </row>
    <row r="3993" spans="1:4" ht="15" x14ac:dyDescent="0.25">
      <c r="A3993" s="604" t="s">
        <v>47</v>
      </c>
      <c r="B3993" s="604" t="s">
        <v>342</v>
      </c>
      <c r="C3993" s="605">
        <v>41938</v>
      </c>
      <c r="D3993" s="604">
        <v>0</v>
      </c>
    </row>
    <row r="3994" spans="1:4" ht="15" x14ac:dyDescent="0.25">
      <c r="A3994" s="604" t="s">
        <v>48</v>
      </c>
      <c r="B3994" s="604" t="s">
        <v>343</v>
      </c>
      <c r="C3994" s="605">
        <v>41938</v>
      </c>
      <c r="D3994" s="604">
        <v>0</v>
      </c>
    </row>
    <row r="3995" spans="1:4" ht="15" x14ac:dyDescent="0.25">
      <c r="A3995" s="604" t="s">
        <v>49</v>
      </c>
      <c r="B3995" s="604" t="s">
        <v>344</v>
      </c>
      <c r="C3995" s="605">
        <v>41938</v>
      </c>
      <c r="D3995" s="604">
        <v>0.48599999999999999</v>
      </c>
    </row>
    <row r="3996" spans="1:4" ht="15" x14ac:dyDescent="0.25">
      <c r="A3996" s="604" t="s">
        <v>50</v>
      </c>
      <c r="B3996" s="604" t="s">
        <v>345</v>
      </c>
      <c r="C3996" s="605">
        <v>41938</v>
      </c>
      <c r="D3996" s="604">
        <v>0</v>
      </c>
    </row>
    <row r="3997" spans="1:4" ht="15" x14ac:dyDescent="0.25">
      <c r="A3997" s="604" t="s">
        <v>861</v>
      </c>
      <c r="B3997" s="604" t="s">
        <v>999</v>
      </c>
      <c r="C3997" s="605">
        <v>41938</v>
      </c>
      <c r="D3997" s="604">
        <v>2.0619999999999998</v>
      </c>
    </row>
    <row r="3998" spans="1:4" ht="15" x14ac:dyDescent="0.25">
      <c r="A3998" s="604" t="s">
        <v>862</v>
      </c>
      <c r="B3998" s="604" t="s">
        <v>1000</v>
      </c>
      <c r="C3998" s="605">
        <v>41938</v>
      </c>
      <c r="D3998" s="604">
        <v>0</v>
      </c>
    </row>
    <row r="3999" spans="1:4" ht="15" x14ac:dyDescent="0.25">
      <c r="A3999" s="604" t="s">
        <v>982</v>
      </c>
      <c r="B3999" s="604" t="s">
        <v>1001</v>
      </c>
      <c r="C3999" s="605">
        <v>41938</v>
      </c>
      <c r="D3999" s="604">
        <v>0</v>
      </c>
    </row>
    <row r="4000" spans="1:4" ht="15" x14ac:dyDescent="0.25">
      <c r="A4000" s="604" t="s">
        <v>983</v>
      </c>
      <c r="B4000" s="604" t="s">
        <v>1002</v>
      </c>
      <c r="C4000" s="605">
        <v>41938</v>
      </c>
      <c r="D4000" s="604">
        <v>428.09500000000003</v>
      </c>
    </row>
    <row r="4001" spans="1:4" ht="15" x14ac:dyDescent="0.25">
      <c r="A4001" s="604" t="s">
        <v>1039</v>
      </c>
      <c r="B4001" s="604" t="s">
        <v>1001</v>
      </c>
      <c r="C4001" s="605">
        <v>41938</v>
      </c>
      <c r="D4001" s="604">
        <v>0</v>
      </c>
    </row>
    <row r="4002" spans="1:4" ht="15" x14ac:dyDescent="0.25">
      <c r="A4002" s="604" t="s">
        <v>1040</v>
      </c>
      <c r="B4002" s="604" t="s">
        <v>1002</v>
      </c>
      <c r="C4002" s="605">
        <v>41938</v>
      </c>
      <c r="D4002" s="604">
        <v>436.66800000000001</v>
      </c>
    </row>
    <row r="4003" spans="1:4" ht="15" x14ac:dyDescent="0.25">
      <c r="A4003" s="604" t="s">
        <v>989</v>
      </c>
      <c r="B4003" s="604" t="s">
        <v>1001</v>
      </c>
      <c r="C4003" s="605">
        <v>41938</v>
      </c>
      <c r="D4003" s="604">
        <v>0</v>
      </c>
    </row>
    <row r="4004" spans="1:4" ht="15" x14ac:dyDescent="0.25">
      <c r="A4004" s="604" t="s">
        <v>990</v>
      </c>
      <c r="B4004" s="604" t="s">
        <v>1002</v>
      </c>
      <c r="C4004" s="605">
        <v>41938</v>
      </c>
      <c r="D4004" s="604">
        <v>593.6</v>
      </c>
    </row>
    <row r="4005" spans="1:4" ht="15" x14ac:dyDescent="0.25">
      <c r="A4005" s="604" t="s">
        <v>71</v>
      </c>
      <c r="B4005" s="604" t="s">
        <v>346</v>
      </c>
      <c r="C4005" s="605">
        <v>41938</v>
      </c>
      <c r="D4005" s="604">
        <v>0</v>
      </c>
    </row>
    <row r="4006" spans="1:4" ht="15" x14ac:dyDescent="0.25">
      <c r="A4006" s="604" t="s">
        <v>72</v>
      </c>
      <c r="B4006" s="604" t="s">
        <v>349</v>
      </c>
      <c r="C4006" s="605">
        <v>41938</v>
      </c>
      <c r="D4006" s="604">
        <v>0</v>
      </c>
    </row>
    <row r="4007" spans="1:4" ht="15" x14ac:dyDescent="0.25">
      <c r="A4007" s="604" t="s">
        <v>750</v>
      </c>
      <c r="B4007" s="604" t="s">
        <v>751</v>
      </c>
      <c r="C4007" s="605">
        <v>41938</v>
      </c>
      <c r="D4007" s="604">
        <v>0.73499999999999999</v>
      </c>
    </row>
    <row r="4008" spans="1:4" ht="15" x14ac:dyDescent="0.25">
      <c r="A4008" s="604" t="s">
        <v>753</v>
      </c>
      <c r="B4008" s="604" t="s">
        <v>754</v>
      </c>
      <c r="C4008" s="605">
        <v>41938</v>
      </c>
      <c r="D4008" s="604">
        <v>0</v>
      </c>
    </row>
    <row r="4009" spans="1:4" ht="15" x14ac:dyDescent="0.25">
      <c r="A4009" s="604" t="s">
        <v>755</v>
      </c>
      <c r="B4009" s="604" t="s">
        <v>756</v>
      </c>
      <c r="C4009" s="605">
        <v>41938</v>
      </c>
      <c r="D4009" s="604">
        <v>0.11799999999999999</v>
      </c>
    </row>
    <row r="4010" spans="1:4" ht="15" x14ac:dyDescent="0.25">
      <c r="A4010" s="604" t="s">
        <v>757</v>
      </c>
      <c r="B4010" s="604" t="s">
        <v>758</v>
      </c>
      <c r="C4010" s="605">
        <v>41938</v>
      </c>
      <c r="D4010" s="604">
        <v>0</v>
      </c>
    </row>
    <row r="4011" spans="1:4" ht="15" x14ac:dyDescent="0.25">
      <c r="A4011" s="604" t="s">
        <v>759</v>
      </c>
      <c r="B4011" s="604" t="s">
        <v>760</v>
      </c>
      <c r="C4011" s="605">
        <v>41938</v>
      </c>
      <c r="D4011" s="604">
        <v>0.40699999999999997</v>
      </c>
    </row>
    <row r="4012" spans="1:4" ht="15" x14ac:dyDescent="0.25">
      <c r="A4012" s="604" t="s">
        <v>762</v>
      </c>
      <c r="B4012" s="604" t="s">
        <v>763</v>
      </c>
      <c r="C4012" s="605">
        <v>41938</v>
      </c>
      <c r="D4012" s="604">
        <v>0</v>
      </c>
    </row>
    <row r="4013" spans="1:4" ht="15" x14ac:dyDescent="0.25">
      <c r="A4013" s="604" t="s">
        <v>764</v>
      </c>
      <c r="B4013" s="604" t="s">
        <v>765</v>
      </c>
      <c r="C4013" s="605">
        <v>41938</v>
      </c>
      <c r="D4013" s="604">
        <v>0.17299999999999999</v>
      </c>
    </row>
    <row r="4014" spans="1:4" ht="15" x14ac:dyDescent="0.25">
      <c r="A4014" s="604" t="s">
        <v>766</v>
      </c>
      <c r="B4014" s="604" t="s">
        <v>767</v>
      </c>
      <c r="C4014" s="605">
        <v>41938</v>
      </c>
      <c r="D4014" s="604">
        <v>0</v>
      </c>
    </row>
    <row r="4015" spans="1:4" ht="15" x14ac:dyDescent="0.25">
      <c r="A4015" s="604" t="s">
        <v>877</v>
      </c>
      <c r="B4015" s="604" t="s">
        <v>1003</v>
      </c>
      <c r="C4015" s="605">
        <v>41938</v>
      </c>
      <c r="D4015" s="604">
        <v>0</v>
      </c>
    </row>
    <row r="4016" spans="1:4" ht="15" x14ac:dyDescent="0.25">
      <c r="A4016" s="604" t="s">
        <v>878</v>
      </c>
      <c r="B4016" s="604" t="s">
        <v>1004</v>
      </c>
      <c r="C4016" s="605">
        <v>41938</v>
      </c>
      <c r="D4016" s="604">
        <v>1189.972</v>
      </c>
    </row>
    <row r="4017" spans="1:4" ht="15" x14ac:dyDescent="0.25">
      <c r="A4017" s="604" t="s">
        <v>962</v>
      </c>
      <c r="B4017" s="604" t="s">
        <v>1005</v>
      </c>
      <c r="C4017" s="605">
        <v>41938</v>
      </c>
      <c r="D4017" s="604">
        <v>0</v>
      </c>
    </row>
    <row r="4018" spans="1:4" ht="15" x14ac:dyDescent="0.25">
      <c r="A4018" s="604" t="s">
        <v>963</v>
      </c>
      <c r="B4018" s="604" t="s">
        <v>1006</v>
      </c>
      <c r="C4018" s="605">
        <v>41938</v>
      </c>
      <c r="D4018" s="604">
        <v>512.01800000000003</v>
      </c>
    </row>
    <row r="4019" spans="1:4" ht="15" x14ac:dyDescent="0.25">
      <c r="A4019" s="604" t="s">
        <v>82</v>
      </c>
      <c r="B4019" s="604" t="s">
        <v>350</v>
      </c>
      <c r="C4019" s="605">
        <v>41938</v>
      </c>
      <c r="D4019" s="604">
        <v>0</v>
      </c>
    </row>
    <row r="4020" spans="1:4" ht="15" x14ac:dyDescent="0.25">
      <c r="A4020" s="604" t="s">
        <v>81</v>
      </c>
      <c r="B4020" s="604" t="s">
        <v>352</v>
      </c>
      <c r="C4020" s="605">
        <v>41938</v>
      </c>
      <c r="D4020" s="604">
        <v>0</v>
      </c>
    </row>
    <row r="4021" spans="1:4" ht="15" x14ac:dyDescent="0.25">
      <c r="A4021" s="604" t="s">
        <v>1007</v>
      </c>
      <c r="B4021" s="604" t="s">
        <v>1001</v>
      </c>
      <c r="C4021" s="605">
        <v>41938</v>
      </c>
      <c r="D4021" s="604">
        <v>0</v>
      </c>
    </row>
    <row r="4022" spans="1:4" ht="15" x14ac:dyDescent="0.25">
      <c r="A4022" s="604" t="s">
        <v>1008</v>
      </c>
      <c r="B4022" s="604" t="s">
        <v>1002</v>
      </c>
      <c r="C4022" s="605">
        <v>41938</v>
      </c>
      <c r="D4022" s="604">
        <v>588.94200000000001</v>
      </c>
    </row>
    <row r="4023" spans="1:4" ht="15" x14ac:dyDescent="0.25">
      <c r="A4023" s="604" t="s">
        <v>100</v>
      </c>
      <c r="B4023" s="604" t="s">
        <v>321</v>
      </c>
      <c r="C4023" s="605">
        <v>41938</v>
      </c>
      <c r="D4023" s="604">
        <v>0</v>
      </c>
    </row>
    <row r="4024" spans="1:4" ht="15" x14ac:dyDescent="0.25">
      <c r="A4024" s="604" t="s">
        <v>101</v>
      </c>
      <c r="B4024" s="604" t="s">
        <v>354</v>
      </c>
      <c r="C4024" s="605">
        <v>41938</v>
      </c>
      <c r="D4024" s="604">
        <v>0</v>
      </c>
    </row>
    <row r="4025" spans="1:4" ht="15" x14ac:dyDescent="0.25">
      <c r="A4025" s="604" t="s">
        <v>102</v>
      </c>
      <c r="B4025" s="604" t="s">
        <v>324</v>
      </c>
      <c r="C4025" s="605">
        <v>41938</v>
      </c>
      <c r="D4025" s="604">
        <v>0</v>
      </c>
    </row>
    <row r="4026" spans="1:4" ht="15" x14ac:dyDescent="0.25">
      <c r="A4026" s="604" t="s">
        <v>103</v>
      </c>
      <c r="B4026" s="604" t="s">
        <v>325</v>
      </c>
      <c r="C4026" s="605">
        <v>41938</v>
      </c>
      <c r="D4026" s="604">
        <v>0</v>
      </c>
    </row>
    <row r="4027" spans="1:4" ht="15" x14ac:dyDescent="0.25">
      <c r="A4027" s="604" t="s">
        <v>104</v>
      </c>
      <c r="B4027" s="604" t="s">
        <v>326</v>
      </c>
      <c r="C4027" s="605">
        <v>41938</v>
      </c>
      <c r="D4027" s="604">
        <v>0</v>
      </c>
    </row>
    <row r="4028" spans="1:4" ht="15" x14ac:dyDescent="0.25">
      <c r="A4028" s="604" t="s">
        <v>105</v>
      </c>
      <c r="B4028" s="604" t="s">
        <v>327</v>
      </c>
      <c r="C4028" s="605">
        <v>41938</v>
      </c>
      <c r="D4028" s="604">
        <v>0</v>
      </c>
    </row>
    <row r="4029" spans="1:4" ht="15" x14ac:dyDescent="0.25">
      <c r="A4029" s="604" t="s">
        <v>106</v>
      </c>
      <c r="B4029" s="604" t="s">
        <v>340</v>
      </c>
      <c r="C4029" s="605">
        <v>41938</v>
      </c>
      <c r="D4029" s="604">
        <v>1.4286000000000001</v>
      </c>
    </row>
    <row r="4030" spans="1:4" ht="15" x14ac:dyDescent="0.25">
      <c r="A4030" s="604" t="s">
        <v>107</v>
      </c>
      <c r="B4030" s="604" t="s">
        <v>341</v>
      </c>
      <c r="C4030" s="605">
        <v>41938</v>
      </c>
      <c r="D4030" s="604">
        <v>0</v>
      </c>
    </row>
    <row r="4031" spans="1:4" ht="15" x14ac:dyDescent="0.25">
      <c r="A4031" s="604" t="s">
        <v>115</v>
      </c>
      <c r="B4031" s="604" t="s">
        <v>355</v>
      </c>
      <c r="C4031" s="605">
        <v>41938</v>
      </c>
      <c r="D4031" s="604">
        <v>1.8489</v>
      </c>
    </row>
    <row r="4032" spans="1:4" ht="15" x14ac:dyDescent="0.25">
      <c r="A4032" s="604" t="s">
        <v>116</v>
      </c>
      <c r="B4032" s="604" t="s">
        <v>356</v>
      </c>
      <c r="C4032" s="605">
        <v>41938</v>
      </c>
      <c r="D4032" s="604">
        <v>0</v>
      </c>
    </row>
    <row r="4033" spans="1:4" ht="15" x14ac:dyDescent="0.25">
      <c r="A4033" s="604" t="s">
        <v>117</v>
      </c>
      <c r="B4033" s="604" t="s">
        <v>357</v>
      </c>
      <c r="C4033" s="605">
        <v>41938</v>
      </c>
      <c r="D4033" s="604">
        <v>0</v>
      </c>
    </row>
    <row r="4034" spans="1:4" ht="15" x14ac:dyDescent="0.25">
      <c r="A4034" s="604" t="s">
        <v>118</v>
      </c>
      <c r="B4034" s="604" t="s">
        <v>358</v>
      </c>
      <c r="C4034" s="605">
        <v>41938</v>
      </c>
      <c r="D4034" s="604">
        <v>0</v>
      </c>
    </row>
    <row r="4035" spans="1:4" ht="15" x14ac:dyDescent="0.25">
      <c r="A4035" s="604" t="s">
        <v>735</v>
      </c>
      <c r="B4035" s="604" t="s">
        <v>736</v>
      </c>
      <c r="C4035" s="605">
        <v>41938</v>
      </c>
      <c r="D4035" s="604">
        <v>1.925</v>
      </c>
    </row>
    <row r="4036" spans="1:4" ht="15" x14ac:dyDescent="0.25">
      <c r="A4036" s="604" t="s">
        <v>737</v>
      </c>
      <c r="B4036" s="604" t="s">
        <v>738</v>
      </c>
      <c r="C4036" s="605">
        <v>41938</v>
      </c>
      <c r="D4036" s="604">
        <v>0</v>
      </c>
    </row>
    <row r="4037" spans="1:4" ht="15" x14ac:dyDescent="0.25">
      <c r="A4037" s="604" t="s">
        <v>863</v>
      </c>
      <c r="B4037" s="604" t="s">
        <v>1009</v>
      </c>
      <c r="C4037" s="605">
        <v>41938</v>
      </c>
      <c r="D4037" s="604">
        <v>0</v>
      </c>
    </row>
    <row r="4038" spans="1:4" ht="15" x14ac:dyDescent="0.25">
      <c r="A4038" s="604" t="s">
        <v>864</v>
      </c>
      <c r="B4038" s="604" t="s">
        <v>1010</v>
      </c>
      <c r="C4038" s="605">
        <v>41938</v>
      </c>
      <c r="D4038" s="604">
        <v>0</v>
      </c>
    </row>
    <row r="4039" spans="1:4" ht="15" x14ac:dyDescent="0.25">
      <c r="A4039" s="604" t="s">
        <v>865</v>
      </c>
      <c r="B4039" s="604" t="s">
        <v>1011</v>
      </c>
      <c r="C4039" s="605">
        <v>41938</v>
      </c>
      <c r="D4039" s="604">
        <v>0</v>
      </c>
    </row>
    <row r="4040" spans="1:4" ht="15" x14ac:dyDescent="0.25">
      <c r="A4040" s="604" t="s">
        <v>866</v>
      </c>
      <c r="B4040" s="604" t="s">
        <v>1012</v>
      </c>
      <c r="C4040" s="605">
        <v>41938</v>
      </c>
      <c r="D4040" s="604">
        <v>0</v>
      </c>
    </row>
    <row r="4041" spans="1:4" ht="15" x14ac:dyDescent="0.25">
      <c r="A4041" s="604" t="s">
        <v>99</v>
      </c>
      <c r="B4041" s="604" t="s">
        <v>359</v>
      </c>
      <c r="C4041" s="605">
        <v>41938</v>
      </c>
      <c r="D4041" s="604">
        <v>2.4045000000000001</v>
      </c>
    </row>
    <row r="4042" spans="1:4" ht="15" x14ac:dyDescent="0.25">
      <c r="A4042" s="604" t="s">
        <v>958</v>
      </c>
      <c r="B4042" s="604" t="s">
        <v>1001</v>
      </c>
      <c r="C4042" s="605">
        <v>41938</v>
      </c>
      <c r="D4042" s="604">
        <v>0</v>
      </c>
    </row>
    <row r="4043" spans="1:4" ht="15" x14ac:dyDescent="0.25">
      <c r="A4043" s="604" t="s">
        <v>959</v>
      </c>
      <c r="B4043" s="604" t="s">
        <v>1002</v>
      </c>
      <c r="C4043" s="605">
        <v>41938</v>
      </c>
      <c r="D4043" s="604">
        <v>536.41</v>
      </c>
    </row>
    <row r="4044" spans="1:4" ht="15" x14ac:dyDescent="0.25">
      <c r="A4044" s="604" t="s">
        <v>144</v>
      </c>
      <c r="B4044" s="604" t="s">
        <v>361</v>
      </c>
      <c r="C4044" s="605">
        <v>41938</v>
      </c>
      <c r="D4044" s="604">
        <v>2.69E-2</v>
      </c>
    </row>
    <row r="4045" spans="1:4" ht="15" x14ac:dyDescent="0.25">
      <c r="A4045" s="604" t="s">
        <v>145</v>
      </c>
      <c r="B4045" s="604" t="s">
        <v>363</v>
      </c>
      <c r="C4045" s="605">
        <v>41938</v>
      </c>
      <c r="D4045" s="604">
        <v>8.1593</v>
      </c>
    </row>
    <row r="4046" spans="1:4" ht="15" x14ac:dyDescent="0.25">
      <c r="A4046" s="604" t="s">
        <v>161</v>
      </c>
      <c r="B4046" s="604" t="s">
        <v>364</v>
      </c>
      <c r="C4046" s="605">
        <v>41938</v>
      </c>
      <c r="D4046" s="604">
        <v>3.0000000000000001E-3</v>
      </c>
    </row>
    <row r="4047" spans="1:4" ht="15" x14ac:dyDescent="0.25">
      <c r="A4047" s="604" t="s">
        <v>162</v>
      </c>
      <c r="B4047" s="604" t="s">
        <v>365</v>
      </c>
      <c r="C4047" s="605">
        <v>41938</v>
      </c>
      <c r="D4047" s="604">
        <v>17.215</v>
      </c>
    </row>
    <row r="4048" spans="1:4" ht="15" x14ac:dyDescent="0.25">
      <c r="A4048" s="604" t="s">
        <v>293</v>
      </c>
      <c r="B4048" s="604" t="s">
        <v>366</v>
      </c>
      <c r="C4048" s="605">
        <v>41938</v>
      </c>
      <c r="D4048" s="604">
        <v>5.3999999999999999E-2</v>
      </c>
    </row>
    <row r="4049" spans="1:4" ht="15" x14ac:dyDescent="0.25">
      <c r="A4049" s="604" t="s">
        <v>294</v>
      </c>
      <c r="B4049" s="604" t="s">
        <v>368</v>
      </c>
      <c r="C4049" s="605">
        <v>41938</v>
      </c>
      <c r="D4049" s="604">
        <v>59.526000000000003</v>
      </c>
    </row>
    <row r="4050" spans="1:4" ht="15" x14ac:dyDescent="0.25">
      <c r="A4050" s="604" t="s">
        <v>167</v>
      </c>
      <c r="B4050" s="604" t="s">
        <v>369</v>
      </c>
      <c r="C4050" s="605">
        <v>41938</v>
      </c>
      <c r="D4050" s="604">
        <v>2.8159999999999998</v>
      </c>
    </row>
    <row r="4051" spans="1:4" ht="15" x14ac:dyDescent="0.25">
      <c r="A4051" s="604" t="s">
        <v>168</v>
      </c>
      <c r="B4051" s="604" t="s">
        <v>371</v>
      </c>
      <c r="C4051" s="605">
        <v>41938</v>
      </c>
      <c r="D4051" s="604">
        <v>0</v>
      </c>
    </row>
    <row r="4052" spans="1:4" ht="15" x14ac:dyDescent="0.25">
      <c r="A4052" s="604" t="s">
        <v>869</v>
      </c>
      <c r="B4052" s="604" t="s">
        <v>997</v>
      </c>
      <c r="C4052" s="605">
        <v>41938</v>
      </c>
      <c r="D4052" s="604">
        <v>2E-3</v>
      </c>
    </row>
    <row r="4053" spans="1:4" ht="15" x14ac:dyDescent="0.25">
      <c r="A4053" s="604" t="s">
        <v>870</v>
      </c>
      <c r="B4053" s="604" t="s">
        <v>998</v>
      </c>
      <c r="C4053" s="605">
        <v>41938</v>
      </c>
      <c r="D4053" s="604">
        <v>15.577</v>
      </c>
    </row>
    <row r="4054" spans="1:4" ht="15" x14ac:dyDescent="0.25">
      <c r="A4054" s="604" t="s">
        <v>146</v>
      </c>
      <c r="B4054" s="604" t="s">
        <v>372</v>
      </c>
      <c r="C4054" s="605">
        <v>41938</v>
      </c>
      <c r="D4054" s="604">
        <v>0.47</v>
      </c>
    </row>
    <row r="4055" spans="1:4" ht="15" x14ac:dyDescent="0.25">
      <c r="A4055" s="604" t="s">
        <v>147</v>
      </c>
      <c r="B4055" s="604" t="s">
        <v>374</v>
      </c>
      <c r="C4055" s="605">
        <v>41938</v>
      </c>
      <c r="D4055" s="604">
        <v>0</v>
      </c>
    </row>
    <row r="4056" spans="1:4" ht="15" x14ac:dyDescent="0.25">
      <c r="A4056" s="604" t="s">
        <v>127</v>
      </c>
      <c r="B4056" s="604" t="s">
        <v>375</v>
      </c>
      <c r="C4056" s="605">
        <v>41938</v>
      </c>
      <c r="D4056" s="604">
        <v>0</v>
      </c>
    </row>
    <row r="4057" spans="1:4" ht="15" x14ac:dyDescent="0.25">
      <c r="A4057" s="604" t="s">
        <v>126</v>
      </c>
      <c r="B4057" s="604" t="s">
        <v>377</v>
      </c>
      <c r="C4057" s="605">
        <v>41938</v>
      </c>
      <c r="D4057" s="604">
        <v>101.3472</v>
      </c>
    </row>
    <row r="4058" spans="1:4" ht="15" x14ac:dyDescent="0.25">
      <c r="A4058" s="604" t="s">
        <v>206</v>
      </c>
      <c r="B4058" s="604" t="s">
        <v>378</v>
      </c>
      <c r="C4058" s="605">
        <v>41938</v>
      </c>
      <c r="D4058" s="604">
        <v>4.5999999999999999E-2</v>
      </c>
    </row>
    <row r="4059" spans="1:4" ht="15" x14ac:dyDescent="0.25">
      <c r="A4059" s="604" t="s">
        <v>207</v>
      </c>
      <c r="B4059" s="604" t="s">
        <v>379</v>
      </c>
      <c r="C4059" s="605">
        <v>41938</v>
      </c>
      <c r="D4059" s="604">
        <v>85.825000000000003</v>
      </c>
    </row>
    <row r="4060" spans="1:4" ht="15" x14ac:dyDescent="0.25">
      <c r="A4060" s="604" t="s">
        <v>768</v>
      </c>
      <c r="B4060" s="604" t="s">
        <v>769</v>
      </c>
      <c r="C4060" s="605">
        <v>41938</v>
      </c>
      <c r="D4060" s="604">
        <v>0</v>
      </c>
    </row>
    <row r="4061" spans="1:4" ht="15" x14ac:dyDescent="0.25">
      <c r="A4061" s="604" t="s">
        <v>771</v>
      </c>
      <c r="B4061" s="604" t="s">
        <v>772</v>
      </c>
      <c r="C4061" s="605">
        <v>41938</v>
      </c>
      <c r="D4061" s="604">
        <v>24.68</v>
      </c>
    </row>
    <row r="4062" spans="1:4" ht="15" x14ac:dyDescent="0.25">
      <c r="A4062" s="604" t="s">
        <v>163</v>
      </c>
      <c r="B4062" s="604" t="s">
        <v>380</v>
      </c>
      <c r="C4062" s="605">
        <v>41938</v>
      </c>
      <c r="D4062" s="604">
        <v>0</v>
      </c>
    </row>
    <row r="4063" spans="1:4" ht="15" x14ac:dyDescent="0.25">
      <c r="A4063" s="604" t="s">
        <v>164</v>
      </c>
      <c r="B4063" s="604" t="s">
        <v>382</v>
      </c>
      <c r="C4063" s="605">
        <v>41938</v>
      </c>
      <c r="D4063" s="604">
        <v>212.97</v>
      </c>
    </row>
    <row r="4064" spans="1:4" ht="15" x14ac:dyDescent="0.25">
      <c r="A4064" s="604" t="s">
        <v>295</v>
      </c>
      <c r="B4064" s="604" t="s">
        <v>383</v>
      </c>
      <c r="C4064" s="605">
        <v>41938</v>
      </c>
      <c r="D4064" s="604">
        <v>6.2709999999999999</v>
      </c>
    </row>
    <row r="4065" spans="1:4" ht="15" x14ac:dyDescent="0.25">
      <c r="A4065" s="604" t="s">
        <v>296</v>
      </c>
      <c r="B4065" s="604" t="s">
        <v>385</v>
      </c>
      <c r="C4065" s="605">
        <v>41938</v>
      </c>
      <c r="D4065" s="604">
        <v>66.525000000000006</v>
      </c>
    </row>
    <row r="4066" spans="1:4" ht="15" x14ac:dyDescent="0.25">
      <c r="A4066" s="604" t="s">
        <v>413</v>
      </c>
      <c r="B4066" s="604" t="s">
        <v>414</v>
      </c>
      <c r="C4066" s="605">
        <v>41938</v>
      </c>
      <c r="D4066" s="604">
        <v>0</v>
      </c>
    </row>
    <row r="4067" spans="1:4" ht="15" x14ac:dyDescent="0.25">
      <c r="A4067" s="604" t="s">
        <v>416</v>
      </c>
      <c r="B4067" s="604" t="s">
        <v>417</v>
      </c>
      <c r="C4067" s="605">
        <v>41938</v>
      </c>
      <c r="D4067" s="604">
        <v>179.80600000000001</v>
      </c>
    </row>
    <row r="4068" spans="1:4" ht="15" x14ac:dyDescent="0.25">
      <c r="A4068" s="604" t="s">
        <v>222</v>
      </c>
      <c r="B4068" s="604" t="s">
        <v>386</v>
      </c>
      <c r="C4068" s="605">
        <v>41938</v>
      </c>
      <c r="D4068" s="604">
        <v>0.33600000000000002</v>
      </c>
    </row>
    <row r="4069" spans="1:4" ht="15" x14ac:dyDescent="0.25">
      <c r="A4069" s="604" t="s">
        <v>223</v>
      </c>
      <c r="B4069" s="604" t="s">
        <v>388</v>
      </c>
      <c r="C4069" s="605">
        <v>41938</v>
      </c>
      <c r="D4069" s="604">
        <v>0</v>
      </c>
    </row>
    <row r="4070" spans="1:4" ht="15" x14ac:dyDescent="0.25">
      <c r="A4070" s="604" t="s">
        <v>1013</v>
      </c>
      <c r="B4070" s="604" t="s">
        <v>997</v>
      </c>
      <c r="C4070" s="605">
        <v>41938</v>
      </c>
      <c r="D4070" s="604">
        <v>0</v>
      </c>
    </row>
    <row r="4071" spans="1:4" ht="15" x14ac:dyDescent="0.25">
      <c r="A4071" s="604" t="s">
        <v>1014</v>
      </c>
      <c r="B4071" s="604" t="s">
        <v>998</v>
      </c>
      <c r="C4071" s="605">
        <v>41938</v>
      </c>
      <c r="D4071" s="604">
        <v>257.95800000000003</v>
      </c>
    </row>
    <row r="4072" spans="1:4" ht="15" x14ac:dyDescent="0.25">
      <c r="A4072" s="604" t="s">
        <v>1015</v>
      </c>
      <c r="B4072" s="604" t="s">
        <v>997</v>
      </c>
      <c r="C4072" s="605">
        <v>41938</v>
      </c>
      <c r="D4072" s="604">
        <v>0</v>
      </c>
    </row>
    <row r="4073" spans="1:4" ht="15" x14ac:dyDescent="0.25">
      <c r="A4073" s="604" t="s">
        <v>1016</v>
      </c>
      <c r="B4073" s="604" t="s">
        <v>998</v>
      </c>
      <c r="C4073" s="605">
        <v>41938</v>
      </c>
      <c r="D4073" s="604">
        <v>194.40899999999999</v>
      </c>
    </row>
    <row r="4074" spans="1:4" ht="15" x14ac:dyDescent="0.25">
      <c r="A4074" s="604" t="s">
        <v>176</v>
      </c>
      <c r="B4074" s="604" t="s">
        <v>389</v>
      </c>
      <c r="C4074" s="605">
        <v>41938</v>
      </c>
      <c r="D4074" s="604">
        <v>0</v>
      </c>
    </row>
    <row r="4075" spans="1:4" ht="15" x14ac:dyDescent="0.25">
      <c r="A4075" s="604" t="s">
        <v>177</v>
      </c>
      <c r="B4075" s="604" t="s">
        <v>391</v>
      </c>
      <c r="C4075" s="605">
        <v>41938</v>
      </c>
      <c r="D4075" s="604">
        <v>65.728999999999999</v>
      </c>
    </row>
    <row r="4076" spans="1:4" ht="15" x14ac:dyDescent="0.25">
      <c r="A4076" s="604" t="s">
        <v>710</v>
      </c>
      <c r="B4076" s="604" t="s">
        <v>711</v>
      </c>
      <c r="C4076" s="605">
        <v>41938</v>
      </c>
      <c r="D4076" s="604">
        <v>0</v>
      </c>
    </row>
    <row r="4077" spans="1:4" ht="15" x14ac:dyDescent="0.25">
      <c r="A4077" s="604" t="s">
        <v>713</v>
      </c>
      <c r="B4077" s="604" t="s">
        <v>714</v>
      </c>
      <c r="C4077" s="605">
        <v>41938</v>
      </c>
      <c r="D4077" s="604">
        <v>104.658</v>
      </c>
    </row>
    <row r="4078" spans="1:4" ht="15" x14ac:dyDescent="0.25">
      <c r="A4078" s="604" t="s">
        <v>148</v>
      </c>
      <c r="B4078" s="604" t="s">
        <v>374</v>
      </c>
      <c r="C4078" s="605">
        <v>41938</v>
      </c>
      <c r="D4078" s="604">
        <v>0</v>
      </c>
    </row>
    <row r="4079" spans="1:4" ht="15" x14ac:dyDescent="0.25">
      <c r="A4079" s="604" t="s">
        <v>152</v>
      </c>
      <c r="B4079" s="604" t="s">
        <v>374</v>
      </c>
      <c r="C4079" s="605">
        <v>41938</v>
      </c>
      <c r="D4079" s="604">
        <v>0</v>
      </c>
    </row>
    <row r="4080" spans="1:4" ht="15" x14ac:dyDescent="0.25">
      <c r="A4080" s="604" t="s">
        <v>991</v>
      </c>
      <c r="B4080" s="604" t="s">
        <v>997</v>
      </c>
      <c r="C4080" s="605">
        <v>41938</v>
      </c>
      <c r="D4080" s="604">
        <v>0</v>
      </c>
    </row>
    <row r="4081" spans="1:4" ht="15" x14ac:dyDescent="0.25">
      <c r="A4081" s="604" t="s">
        <v>992</v>
      </c>
      <c r="B4081" s="604" t="s">
        <v>998</v>
      </c>
      <c r="C4081" s="605">
        <v>41938</v>
      </c>
      <c r="D4081" s="604">
        <v>92.120999999999995</v>
      </c>
    </row>
    <row r="4082" spans="1:4" ht="15" x14ac:dyDescent="0.25">
      <c r="A4082" s="604" t="s">
        <v>149</v>
      </c>
      <c r="B4082" s="604" t="s">
        <v>393</v>
      </c>
      <c r="C4082" s="605">
        <v>41938</v>
      </c>
      <c r="D4082" s="604">
        <v>3.8450000000000002</v>
      </c>
    </row>
    <row r="4083" spans="1:4" ht="15" x14ac:dyDescent="0.25">
      <c r="A4083" s="604" t="s">
        <v>150</v>
      </c>
      <c r="B4083" s="604" t="s">
        <v>395</v>
      </c>
      <c r="C4083" s="605">
        <v>41938</v>
      </c>
      <c r="D4083" s="604">
        <v>2E-3</v>
      </c>
    </row>
    <row r="4084" spans="1:4" ht="15" x14ac:dyDescent="0.25">
      <c r="A4084" s="604" t="s">
        <v>974</v>
      </c>
      <c r="B4084" s="604" t="s">
        <v>1001</v>
      </c>
      <c r="C4084" s="605">
        <v>41938</v>
      </c>
      <c r="D4084" s="604">
        <v>0</v>
      </c>
    </row>
    <row r="4085" spans="1:4" ht="15" x14ac:dyDescent="0.25">
      <c r="A4085" s="604" t="s">
        <v>975</v>
      </c>
      <c r="B4085" s="604" t="s">
        <v>1002</v>
      </c>
      <c r="C4085" s="605">
        <v>41938</v>
      </c>
      <c r="D4085" s="604">
        <v>5.72</v>
      </c>
    </row>
    <row r="4086" spans="1:4" ht="15" x14ac:dyDescent="0.25">
      <c r="A4086" s="604" t="s">
        <v>151</v>
      </c>
      <c r="B4086" s="604" t="s">
        <v>374</v>
      </c>
      <c r="C4086" s="605">
        <v>41938</v>
      </c>
      <c r="D4086" s="604">
        <v>1.4750000000000001</v>
      </c>
    </row>
    <row r="4087" spans="1:4" ht="15" x14ac:dyDescent="0.25">
      <c r="A4087" s="604" t="s">
        <v>96</v>
      </c>
      <c r="B4087" s="604" t="s">
        <v>314</v>
      </c>
      <c r="C4087" s="605">
        <v>41938</v>
      </c>
      <c r="D4087" s="604">
        <v>0</v>
      </c>
    </row>
    <row r="4088" spans="1:4" ht="15" x14ac:dyDescent="0.25">
      <c r="A4088" s="604" t="s">
        <v>95</v>
      </c>
      <c r="B4088" s="604" t="s">
        <v>316</v>
      </c>
      <c r="C4088" s="605">
        <v>41938</v>
      </c>
      <c r="D4088" s="604">
        <v>6.0309999999999997</v>
      </c>
    </row>
    <row r="4089" spans="1:4" ht="15" x14ac:dyDescent="0.25">
      <c r="A4089" s="604" t="s">
        <v>97</v>
      </c>
      <c r="B4089" s="604" t="s">
        <v>398</v>
      </c>
      <c r="C4089" s="605">
        <v>41938</v>
      </c>
      <c r="D4089" s="604">
        <v>0</v>
      </c>
    </row>
    <row r="4090" spans="1:4" ht="15" x14ac:dyDescent="0.25">
      <c r="A4090" s="604" t="s">
        <v>98</v>
      </c>
      <c r="B4090" s="604" t="s">
        <v>399</v>
      </c>
      <c r="C4090" s="605">
        <v>41938</v>
      </c>
      <c r="D4090" s="604">
        <v>0</v>
      </c>
    </row>
    <row r="4091" spans="1:4" ht="15" x14ac:dyDescent="0.25">
      <c r="A4091" s="604" t="s">
        <v>93</v>
      </c>
      <c r="B4091" s="604" t="s">
        <v>435</v>
      </c>
      <c r="C4091" s="605">
        <v>41939</v>
      </c>
      <c r="D4091" s="604">
        <v>0</v>
      </c>
    </row>
    <row r="4092" spans="1:4" ht="15" x14ac:dyDescent="0.25">
      <c r="A4092" s="604" t="s">
        <v>94</v>
      </c>
      <c r="B4092" s="604" t="s">
        <v>436</v>
      </c>
      <c r="C4092" s="605">
        <v>41939</v>
      </c>
      <c r="D4092" s="604">
        <v>1916.1251999999999</v>
      </c>
    </row>
    <row r="4093" spans="1:4" ht="15" x14ac:dyDescent="0.25">
      <c r="A4093" s="604" t="s">
        <v>113</v>
      </c>
      <c r="B4093" s="604" t="s">
        <v>437</v>
      </c>
      <c r="C4093" s="605">
        <v>41939</v>
      </c>
      <c r="D4093" s="604">
        <v>0</v>
      </c>
    </row>
    <row r="4094" spans="1:4" ht="15" x14ac:dyDescent="0.25">
      <c r="A4094" s="604" t="s">
        <v>114</v>
      </c>
      <c r="B4094" s="604" t="s">
        <v>438</v>
      </c>
      <c r="C4094" s="605">
        <v>41939</v>
      </c>
      <c r="D4094" s="604">
        <v>1985.3452</v>
      </c>
    </row>
    <row r="4095" spans="1:4" ht="15" x14ac:dyDescent="0.25">
      <c r="A4095" s="604" t="s">
        <v>123</v>
      </c>
      <c r="B4095" s="604" t="s">
        <v>439</v>
      </c>
      <c r="C4095" s="605">
        <v>41939</v>
      </c>
      <c r="D4095" s="604">
        <v>0</v>
      </c>
    </row>
    <row r="4096" spans="1:4" ht="15" x14ac:dyDescent="0.25">
      <c r="A4096" s="604" t="s">
        <v>124</v>
      </c>
      <c r="B4096" s="604" t="s">
        <v>440</v>
      </c>
      <c r="C4096" s="605">
        <v>41939</v>
      </c>
      <c r="D4096" s="604">
        <v>12918.241900000001</v>
      </c>
    </row>
    <row r="4097" spans="1:4" ht="15" x14ac:dyDescent="0.25">
      <c r="A4097" s="604" t="s">
        <v>91</v>
      </c>
      <c r="B4097" s="604" t="s">
        <v>441</v>
      </c>
      <c r="C4097" s="605">
        <v>41939</v>
      </c>
      <c r="D4097" s="604">
        <v>0</v>
      </c>
    </row>
    <row r="4098" spans="1:4" ht="15" x14ac:dyDescent="0.25">
      <c r="A4098" s="604" t="s">
        <v>92</v>
      </c>
      <c r="B4098" s="604" t="s">
        <v>442</v>
      </c>
      <c r="C4098" s="605">
        <v>41939</v>
      </c>
      <c r="D4098" s="604">
        <v>15116.375</v>
      </c>
    </row>
    <row r="4099" spans="1:4" ht="15" x14ac:dyDescent="0.25">
      <c r="A4099" s="604" t="s">
        <v>121</v>
      </c>
      <c r="B4099" s="604" t="s">
        <v>443</v>
      </c>
      <c r="C4099" s="605">
        <v>41939</v>
      </c>
      <c r="D4099" s="604">
        <v>8881.1702000000005</v>
      </c>
    </row>
    <row r="4100" spans="1:4" ht="15" x14ac:dyDescent="0.25">
      <c r="A4100" s="604" t="s">
        <v>122</v>
      </c>
      <c r="B4100" s="604" t="s">
        <v>444</v>
      </c>
      <c r="C4100" s="605">
        <v>41939</v>
      </c>
      <c r="D4100" s="604">
        <v>0</v>
      </c>
    </row>
    <row r="4101" spans="1:4" ht="15" x14ac:dyDescent="0.25">
      <c r="A4101" s="604" t="s">
        <v>51</v>
      </c>
      <c r="B4101" s="604" t="s">
        <v>302</v>
      </c>
      <c r="C4101" s="605">
        <v>41939</v>
      </c>
      <c r="D4101" s="604">
        <v>0</v>
      </c>
    </row>
    <row r="4102" spans="1:4" ht="15" x14ac:dyDescent="0.25">
      <c r="A4102" s="604" t="s">
        <v>52</v>
      </c>
      <c r="B4102" s="604" t="s">
        <v>304</v>
      </c>
      <c r="C4102" s="605">
        <v>41939</v>
      </c>
      <c r="D4102" s="604">
        <v>2543.7932999999998</v>
      </c>
    </row>
    <row r="4103" spans="1:4" ht="15" x14ac:dyDescent="0.25">
      <c r="A4103" s="604" t="s">
        <v>53</v>
      </c>
      <c r="B4103" s="604" t="s">
        <v>305</v>
      </c>
      <c r="C4103" s="605">
        <v>41939</v>
      </c>
      <c r="D4103" s="604">
        <v>0</v>
      </c>
    </row>
    <row r="4104" spans="1:4" ht="15" x14ac:dyDescent="0.25">
      <c r="A4104" s="604" t="s">
        <v>54</v>
      </c>
      <c r="B4104" s="604" t="s">
        <v>306</v>
      </c>
      <c r="C4104" s="605">
        <v>41939</v>
      </c>
      <c r="D4104" s="604">
        <v>2615.4</v>
      </c>
    </row>
    <row r="4105" spans="1:4" ht="15" x14ac:dyDescent="0.25">
      <c r="A4105" s="604" t="s">
        <v>55</v>
      </c>
      <c r="B4105" s="604" t="s">
        <v>307</v>
      </c>
      <c r="C4105" s="605">
        <v>41939</v>
      </c>
      <c r="D4105" s="604">
        <v>0</v>
      </c>
    </row>
    <row r="4106" spans="1:4" ht="15" x14ac:dyDescent="0.25">
      <c r="A4106" s="604" t="s">
        <v>56</v>
      </c>
      <c r="B4106" s="604" t="s">
        <v>308</v>
      </c>
      <c r="C4106" s="605">
        <v>41939</v>
      </c>
      <c r="D4106" s="604">
        <v>2619.7874999999999</v>
      </c>
    </row>
    <row r="4107" spans="1:4" ht="15" x14ac:dyDescent="0.25">
      <c r="A4107" s="604" t="s">
        <v>89</v>
      </c>
      <c r="B4107" s="604" t="s">
        <v>309</v>
      </c>
      <c r="C4107" s="605">
        <v>41939</v>
      </c>
      <c r="D4107" s="604">
        <v>0</v>
      </c>
    </row>
    <row r="4108" spans="1:4" ht="15" x14ac:dyDescent="0.25">
      <c r="A4108" s="604" t="s">
        <v>90</v>
      </c>
      <c r="B4108" s="604" t="s">
        <v>311</v>
      </c>
      <c r="C4108" s="605">
        <v>41939</v>
      </c>
      <c r="D4108" s="604">
        <v>2237.0423000000001</v>
      </c>
    </row>
    <row r="4109" spans="1:4" ht="15" x14ac:dyDescent="0.25">
      <c r="A4109" s="604" t="s">
        <v>87</v>
      </c>
      <c r="B4109" s="604" t="s">
        <v>298</v>
      </c>
      <c r="C4109" s="605">
        <v>41939</v>
      </c>
      <c r="D4109" s="604">
        <v>0</v>
      </c>
    </row>
    <row r="4110" spans="1:4" ht="15" x14ac:dyDescent="0.25">
      <c r="A4110" s="604" t="s">
        <v>88</v>
      </c>
      <c r="B4110" s="604" t="s">
        <v>301</v>
      </c>
      <c r="C4110" s="605">
        <v>41939</v>
      </c>
      <c r="D4110" s="604">
        <v>2185.1147999999998</v>
      </c>
    </row>
    <row r="4111" spans="1:4" ht="15" x14ac:dyDescent="0.25">
      <c r="A4111" s="604" t="s">
        <v>85</v>
      </c>
      <c r="B4111" s="604" t="s">
        <v>312</v>
      </c>
      <c r="C4111" s="605">
        <v>41939</v>
      </c>
      <c r="D4111" s="604">
        <v>6668.5</v>
      </c>
    </row>
    <row r="4112" spans="1:4" ht="15" x14ac:dyDescent="0.25">
      <c r="A4112" s="604" t="s">
        <v>86</v>
      </c>
      <c r="B4112" s="604" t="s">
        <v>313</v>
      </c>
      <c r="C4112" s="605">
        <v>41939</v>
      </c>
      <c r="D4112" s="604">
        <v>0</v>
      </c>
    </row>
    <row r="4113" spans="1:4" ht="15" x14ac:dyDescent="0.25">
      <c r="A4113" s="604" t="s">
        <v>83</v>
      </c>
      <c r="B4113" s="604" t="s">
        <v>312</v>
      </c>
      <c r="C4113" s="605">
        <v>41939</v>
      </c>
      <c r="D4113" s="604">
        <v>0</v>
      </c>
    </row>
    <row r="4114" spans="1:4" ht="15" x14ac:dyDescent="0.25">
      <c r="A4114" s="604" t="s">
        <v>84</v>
      </c>
      <c r="B4114" s="604" t="s">
        <v>313</v>
      </c>
      <c r="C4114" s="605">
        <v>41939</v>
      </c>
      <c r="D4114" s="604">
        <v>15513.375</v>
      </c>
    </row>
    <row r="4115" spans="1:4" ht="15" x14ac:dyDescent="0.25">
      <c r="A4115" s="604" t="s">
        <v>73</v>
      </c>
      <c r="B4115" s="604" t="s">
        <v>314</v>
      </c>
      <c r="C4115" s="605">
        <v>41939</v>
      </c>
      <c r="D4115" s="604">
        <v>78.63</v>
      </c>
    </row>
    <row r="4116" spans="1:4" ht="15" x14ac:dyDescent="0.25">
      <c r="A4116" s="604" t="s">
        <v>74</v>
      </c>
      <c r="B4116" s="604" t="s">
        <v>316</v>
      </c>
      <c r="C4116" s="605">
        <v>41939</v>
      </c>
      <c r="D4116" s="604">
        <v>234.14250000000001</v>
      </c>
    </row>
    <row r="4117" spans="1:4" ht="15" x14ac:dyDescent="0.25">
      <c r="A4117" s="604" t="s">
        <v>75</v>
      </c>
      <c r="B4117" s="604" t="s">
        <v>317</v>
      </c>
      <c r="C4117" s="605">
        <v>41939</v>
      </c>
      <c r="D4117" s="604">
        <v>54.375</v>
      </c>
    </row>
    <row r="4118" spans="1:4" ht="15" x14ac:dyDescent="0.25">
      <c r="A4118" s="604" t="s">
        <v>76</v>
      </c>
      <c r="B4118" s="604" t="s">
        <v>318</v>
      </c>
      <c r="C4118" s="605">
        <v>41939</v>
      </c>
      <c r="D4118" s="604">
        <v>2891.8125</v>
      </c>
    </row>
    <row r="4119" spans="1:4" ht="15" x14ac:dyDescent="0.25">
      <c r="A4119" s="604" t="s">
        <v>77</v>
      </c>
      <c r="B4119" s="604" t="s">
        <v>317</v>
      </c>
      <c r="C4119" s="605">
        <v>41939</v>
      </c>
      <c r="D4119" s="604">
        <v>58.3125</v>
      </c>
    </row>
    <row r="4120" spans="1:4" ht="15" x14ac:dyDescent="0.25">
      <c r="A4120" s="604" t="s">
        <v>78</v>
      </c>
      <c r="B4120" s="604" t="s">
        <v>318</v>
      </c>
      <c r="C4120" s="605">
        <v>41939</v>
      </c>
      <c r="D4120" s="604">
        <v>2753.3125</v>
      </c>
    </row>
    <row r="4121" spans="1:4" ht="15" x14ac:dyDescent="0.25">
      <c r="A4121" s="604" t="s">
        <v>79</v>
      </c>
      <c r="B4121" s="604" t="s">
        <v>314</v>
      </c>
      <c r="C4121" s="605">
        <v>41939</v>
      </c>
      <c r="D4121" s="604">
        <v>0</v>
      </c>
    </row>
    <row r="4122" spans="1:4" ht="15" x14ac:dyDescent="0.25">
      <c r="A4122" s="604" t="s">
        <v>80</v>
      </c>
      <c r="B4122" s="604" t="s">
        <v>316</v>
      </c>
      <c r="C4122" s="605">
        <v>41939</v>
      </c>
      <c r="D4122" s="604">
        <v>1497.99</v>
      </c>
    </row>
    <row r="4123" spans="1:4" ht="15" x14ac:dyDescent="0.25">
      <c r="A4123" s="604" t="s">
        <v>867</v>
      </c>
      <c r="B4123" s="604" t="s">
        <v>997</v>
      </c>
      <c r="C4123" s="605">
        <v>41939</v>
      </c>
      <c r="D4123" s="604">
        <v>6.4000000000000001E-2</v>
      </c>
    </row>
    <row r="4124" spans="1:4" ht="15" x14ac:dyDescent="0.25">
      <c r="A4124" s="604" t="s">
        <v>868</v>
      </c>
      <c r="B4124" s="604" t="s">
        <v>998</v>
      </c>
      <c r="C4124" s="605">
        <v>41939</v>
      </c>
      <c r="D4124" s="604">
        <v>2.778</v>
      </c>
    </row>
    <row r="4125" spans="1:4" ht="15" x14ac:dyDescent="0.25">
      <c r="A4125" s="604" t="s">
        <v>109</v>
      </c>
      <c r="B4125" s="604" t="s">
        <v>445</v>
      </c>
      <c r="C4125" s="605">
        <v>41939</v>
      </c>
      <c r="D4125" s="604">
        <v>0</v>
      </c>
    </row>
    <row r="4126" spans="1:4" ht="15" x14ac:dyDescent="0.25">
      <c r="A4126" s="604" t="s">
        <v>110</v>
      </c>
      <c r="B4126" s="604" t="s">
        <v>446</v>
      </c>
      <c r="C4126" s="605">
        <v>41939</v>
      </c>
      <c r="D4126" s="604">
        <v>844.80240000000003</v>
      </c>
    </row>
    <row r="4127" spans="1:4" ht="15" x14ac:dyDescent="0.25">
      <c r="A4127" s="604" t="s">
        <v>65</v>
      </c>
      <c r="B4127" s="604" t="s">
        <v>321</v>
      </c>
      <c r="C4127" s="605">
        <v>41939</v>
      </c>
      <c r="D4127" s="604">
        <v>0</v>
      </c>
    </row>
    <row r="4128" spans="1:4" ht="15" x14ac:dyDescent="0.25">
      <c r="A4128" s="604" t="s">
        <v>66</v>
      </c>
      <c r="B4128" s="604" t="s">
        <v>323</v>
      </c>
      <c r="C4128" s="605">
        <v>41939</v>
      </c>
      <c r="D4128" s="604">
        <v>574.18029999999999</v>
      </c>
    </row>
    <row r="4129" spans="1:4" ht="15" x14ac:dyDescent="0.25">
      <c r="A4129" s="604" t="s">
        <v>67</v>
      </c>
      <c r="B4129" s="604" t="s">
        <v>324</v>
      </c>
      <c r="C4129" s="605">
        <v>41939</v>
      </c>
      <c r="D4129" s="604">
        <v>0</v>
      </c>
    </row>
    <row r="4130" spans="1:4" ht="15" x14ac:dyDescent="0.25">
      <c r="A4130" s="604" t="s">
        <v>68</v>
      </c>
      <c r="B4130" s="604" t="s">
        <v>325</v>
      </c>
      <c r="C4130" s="605">
        <v>41939</v>
      </c>
      <c r="D4130" s="604">
        <v>639.25440000000003</v>
      </c>
    </row>
    <row r="4131" spans="1:4" ht="15" x14ac:dyDescent="0.25">
      <c r="A4131" s="604" t="s">
        <v>69</v>
      </c>
      <c r="B4131" s="604" t="s">
        <v>326</v>
      </c>
      <c r="C4131" s="605">
        <v>41939</v>
      </c>
      <c r="D4131" s="604">
        <v>0</v>
      </c>
    </row>
    <row r="4132" spans="1:4" ht="15" x14ac:dyDescent="0.25">
      <c r="A4132" s="604" t="s">
        <v>70</v>
      </c>
      <c r="B4132" s="604" t="s">
        <v>327</v>
      </c>
      <c r="C4132" s="605">
        <v>41939</v>
      </c>
      <c r="D4132" s="604">
        <v>637.928</v>
      </c>
    </row>
    <row r="4133" spans="1:4" ht="15" x14ac:dyDescent="0.25">
      <c r="A4133" s="604" t="s">
        <v>43</v>
      </c>
      <c r="B4133" s="604" t="s">
        <v>328</v>
      </c>
      <c r="C4133" s="605">
        <v>41939</v>
      </c>
      <c r="D4133" s="604">
        <v>0</v>
      </c>
    </row>
    <row r="4134" spans="1:4" ht="15" x14ac:dyDescent="0.25">
      <c r="A4134" s="604" t="s">
        <v>44</v>
      </c>
      <c r="B4134" s="604" t="s">
        <v>330</v>
      </c>
      <c r="C4134" s="605">
        <v>41939</v>
      </c>
      <c r="D4134" s="604">
        <v>0</v>
      </c>
    </row>
    <row r="4135" spans="1:4" ht="15" x14ac:dyDescent="0.25">
      <c r="A4135" s="604" t="s">
        <v>45</v>
      </c>
      <c r="B4135" s="604" t="s">
        <v>331</v>
      </c>
      <c r="C4135" s="605">
        <v>41939</v>
      </c>
      <c r="D4135" s="604">
        <v>0</v>
      </c>
    </row>
    <row r="4136" spans="1:4" ht="15" x14ac:dyDescent="0.25">
      <c r="A4136" s="604" t="s">
        <v>46</v>
      </c>
      <c r="B4136" s="604" t="s">
        <v>332</v>
      </c>
      <c r="C4136" s="605">
        <v>41939</v>
      </c>
      <c r="D4136" s="604">
        <v>0</v>
      </c>
    </row>
    <row r="4137" spans="1:4" ht="15" x14ac:dyDescent="0.25">
      <c r="A4137" s="604" t="s">
        <v>173</v>
      </c>
      <c r="B4137" s="604" t="s">
        <v>333</v>
      </c>
      <c r="C4137" s="605">
        <v>41939</v>
      </c>
      <c r="D4137" s="604">
        <v>1.452</v>
      </c>
    </row>
    <row r="4138" spans="1:4" ht="15" x14ac:dyDescent="0.25">
      <c r="A4138" s="604" t="s">
        <v>174</v>
      </c>
      <c r="B4138" s="604" t="s">
        <v>334</v>
      </c>
      <c r="C4138" s="605">
        <v>41939</v>
      </c>
      <c r="D4138" s="604">
        <v>331.08749999999998</v>
      </c>
    </row>
    <row r="4139" spans="1:4" ht="15" x14ac:dyDescent="0.25">
      <c r="A4139" s="604" t="s">
        <v>39</v>
      </c>
      <c r="B4139" s="604" t="s">
        <v>335</v>
      </c>
      <c r="C4139" s="605">
        <v>41939</v>
      </c>
      <c r="D4139" s="604">
        <v>1.02</v>
      </c>
    </row>
    <row r="4140" spans="1:4" ht="15" x14ac:dyDescent="0.25">
      <c r="A4140" s="604" t="s">
        <v>40</v>
      </c>
      <c r="B4140" s="604" t="s">
        <v>336</v>
      </c>
      <c r="C4140" s="605">
        <v>41939</v>
      </c>
      <c r="D4140" s="604">
        <v>0</v>
      </c>
    </row>
    <row r="4141" spans="1:4" ht="15" x14ac:dyDescent="0.25">
      <c r="A4141" s="604" t="s">
        <v>41</v>
      </c>
      <c r="B4141" s="604" t="s">
        <v>337</v>
      </c>
      <c r="C4141" s="605">
        <v>41939</v>
      </c>
      <c r="D4141" s="604">
        <v>4.0483000000000002</v>
      </c>
    </row>
    <row r="4142" spans="1:4" ht="15" x14ac:dyDescent="0.25">
      <c r="A4142" s="604" t="s">
        <v>42</v>
      </c>
      <c r="B4142" s="604" t="s">
        <v>338</v>
      </c>
      <c r="C4142" s="605">
        <v>41939</v>
      </c>
      <c r="D4142" s="604">
        <v>0</v>
      </c>
    </row>
    <row r="4143" spans="1:4" ht="15" x14ac:dyDescent="0.25">
      <c r="A4143" s="604" t="s">
        <v>57</v>
      </c>
      <c r="B4143" s="604" t="s">
        <v>321</v>
      </c>
      <c r="C4143" s="605">
        <v>41939</v>
      </c>
      <c r="D4143" s="604">
        <v>0</v>
      </c>
    </row>
    <row r="4144" spans="1:4" ht="15" x14ac:dyDescent="0.25">
      <c r="A4144" s="604" t="s">
        <v>58</v>
      </c>
      <c r="B4144" s="604" t="s">
        <v>323</v>
      </c>
      <c r="C4144" s="605">
        <v>41939</v>
      </c>
      <c r="D4144" s="604">
        <v>817.69560000000001</v>
      </c>
    </row>
    <row r="4145" spans="1:4" ht="15" x14ac:dyDescent="0.25">
      <c r="A4145" s="604" t="s">
        <v>59</v>
      </c>
      <c r="B4145" s="604" t="s">
        <v>324</v>
      </c>
      <c r="C4145" s="605">
        <v>41939</v>
      </c>
      <c r="D4145" s="604">
        <v>0</v>
      </c>
    </row>
    <row r="4146" spans="1:4" ht="15" x14ac:dyDescent="0.25">
      <c r="A4146" s="604" t="s">
        <v>60</v>
      </c>
      <c r="B4146" s="604" t="s">
        <v>325</v>
      </c>
      <c r="C4146" s="605">
        <v>41939</v>
      </c>
      <c r="D4146" s="604">
        <v>817.18200000000002</v>
      </c>
    </row>
    <row r="4147" spans="1:4" ht="15" x14ac:dyDescent="0.25">
      <c r="A4147" s="604" t="s">
        <v>61</v>
      </c>
      <c r="B4147" s="604" t="s">
        <v>326</v>
      </c>
      <c r="C4147" s="605">
        <v>41939</v>
      </c>
      <c r="D4147" s="604">
        <v>0</v>
      </c>
    </row>
    <row r="4148" spans="1:4" ht="15" x14ac:dyDescent="0.25">
      <c r="A4148" s="604" t="s">
        <v>62</v>
      </c>
      <c r="B4148" s="604" t="s">
        <v>327</v>
      </c>
      <c r="C4148" s="605">
        <v>41939</v>
      </c>
      <c r="D4148" s="604">
        <v>814.45439999999996</v>
      </c>
    </row>
    <row r="4149" spans="1:4" ht="15" x14ac:dyDescent="0.25">
      <c r="A4149" s="604" t="s">
        <v>63</v>
      </c>
      <c r="B4149" s="604" t="s">
        <v>340</v>
      </c>
      <c r="C4149" s="605">
        <v>41939</v>
      </c>
      <c r="D4149" s="604">
        <v>0</v>
      </c>
    </row>
    <row r="4150" spans="1:4" ht="15" x14ac:dyDescent="0.25">
      <c r="A4150" s="604" t="s">
        <v>64</v>
      </c>
      <c r="B4150" s="604" t="s">
        <v>341</v>
      </c>
      <c r="C4150" s="605">
        <v>41939</v>
      </c>
      <c r="D4150" s="604">
        <v>795.44640000000004</v>
      </c>
    </row>
    <row r="4151" spans="1:4" ht="15" x14ac:dyDescent="0.25">
      <c r="A4151" s="604" t="s">
        <v>47</v>
      </c>
      <c r="B4151" s="604" t="s">
        <v>342</v>
      </c>
      <c r="C4151" s="605">
        <v>41939</v>
      </c>
      <c r="D4151" s="604">
        <v>0</v>
      </c>
    </row>
    <row r="4152" spans="1:4" ht="15" x14ac:dyDescent="0.25">
      <c r="A4152" s="604" t="s">
        <v>48</v>
      </c>
      <c r="B4152" s="604" t="s">
        <v>343</v>
      </c>
      <c r="C4152" s="605">
        <v>41939</v>
      </c>
      <c r="D4152" s="604">
        <v>0</v>
      </c>
    </row>
    <row r="4153" spans="1:4" ht="15" x14ac:dyDescent="0.25">
      <c r="A4153" s="604" t="s">
        <v>49</v>
      </c>
      <c r="B4153" s="604" t="s">
        <v>344</v>
      </c>
      <c r="C4153" s="605">
        <v>41939</v>
      </c>
      <c r="D4153" s="604">
        <v>2.7143999999999999</v>
      </c>
    </row>
    <row r="4154" spans="1:4" ht="15" x14ac:dyDescent="0.25">
      <c r="A4154" s="604" t="s">
        <v>50</v>
      </c>
      <c r="B4154" s="604" t="s">
        <v>345</v>
      </c>
      <c r="C4154" s="605">
        <v>41939</v>
      </c>
      <c r="D4154" s="604">
        <v>0</v>
      </c>
    </row>
    <row r="4155" spans="1:4" ht="15" x14ac:dyDescent="0.25">
      <c r="A4155" s="604" t="s">
        <v>861</v>
      </c>
      <c r="B4155" s="604" t="s">
        <v>999</v>
      </c>
      <c r="C4155" s="605">
        <v>41939</v>
      </c>
      <c r="D4155" s="604">
        <v>2.262</v>
      </c>
    </row>
    <row r="4156" spans="1:4" ht="15" x14ac:dyDescent="0.25">
      <c r="A4156" s="604" t="s">
        <v>862</v>
      </c>
      <c r="B4156" s="604" t="s">
        <v>1000</v>
      </c>
      <c r="C4156" s="605">
        <v>41939</v>
      </c>
      <c r="D4156" s="604">
        <v>0</v>
      </c>
    </row>
    <row r="4157" spans="1:4" ht="15" x14ac:dyDescent="0.25">
      <c r="A4157" s="604" t="s">
        <v>982</v>
      </c>
      <c r="B4157" s="604" t="s">
        <v>1001</v>
      </c>
      <c r="C4157" s="605">
        <v>41939</v>
      </c>
      <c r="D4157" s="604">
        <v>0</v>
      </c>
    </row>
    <row r="4158" spans="1:4" ht="15" x14ac:dyDescent="0.25">
      <c r="A4158" s="604" t="s">
        <v>983</v>
      </c>
      <c r="B4158" s="604" t="s">
        <v>1002</v>
      </c>
      <c r="C4158" s="605">
        <v>41939</v>
      </c>
      <c r="D4158" s="604">
        <v>724.67</v>
      </c>
    </row>
    <row r="4159" spans="1:4" ht="15" x14ac:dyDescent="0.25">
      <c r="A4159" s="604" t="s">
        <v>1039</v>
      </c>
      <c r="B4159" s="604" t="s">
        <v>1001</v>
      </c>
      <c r="C4159" s="605">
        <v>41939</v>
      </c>
      <c r="D4159" s="604">
        <v>0</v>
      </c>
    </row>
    <row r="4160" spans="1:4" ht="15" x14ac:dyDescent="0.25">
      <c r="A4160" s="604" t="s">
        <v>1040</v>
      </c>
      <c r="B4160" s="604" t="s">
        <v>1002</v>
      </c>
      <c r="C4160" s="605">
        <v>41939</v>
      </c>
      <c r="D4160" s="604">
        <v>388.08</v>
      </c>
    </row>
    <row r="4161" spans="1:4" ht="15" x14ac:dyDescent="0.25">
      <c r="A4161" s="604" t="s">
        <v>989</v>
      </c>
      <c r="B4161" s="604" t="s">
        <v>1001</v>
      </c>
      <c r="C4161" s="605">
        <v>41939</v>
      </c>
      <c r="D4161" s="604">
        <v>0</v>
      </c>
    </row>
    <row r="4162" spans="1:4" ht="15" x14ac:dyDescent="0.25">
      <c r="A4162" s="604" t="s">
        <v>990</v>
      </c>
      <c r="B4162" s="604" t="s">
        <v>1002</v>
      </c>
      <c r="C4162" s="605">
        <v>41939</v>
      </c>
      <c r="D4162" s="604">
        <v>985.4</v>
      </c>
    </row>
    <row r="4163" spans="1:4" ht="15" x14ac:dyDescent="0.25">
      <c r="A4163" s="604" t="s">
        <v>71</v>
      </c>
      <c r="B4163" s="604" t="s">
        <v>346</v>
      </c>
      <c r="C4163" s="605">
        <v>41939</v>
      </c>
      <c r="D4163" s="604">
        <v>0</v>
      </c>
    </row>
    <row r="4164" spans="1:4" ht="15" x14ac:dyDescent="0.25">
      <c r="A4164" s="604" t="s">
        <v>72</v>
      </c>
      <c r="B4164" s="604" t="s">
        <v>349</v>
      </c>
      <c r="C4164" s="605">
        <v>41939</v>
      </c>
      <c r="D4164" s="604">
        <v>0</v>
      </c>
    </row>
    <row r="4165" spans="1:4" ht="15" x14ac:dyDescent="0.25">
      <c r="A4165" s="604" t="s">
        <v>750</v>
      </c>
      <c r="B4165" s="604" t="s">
        <v>751</v>
      </c>
      <c r="C4165" s="605">
        <v>41939</v>
      </c>
      <c r="D4165" s="604">
        <v>0.77400000000000002</v>
      </c>
    </row>
    <row r="4166" spans="1:4" ht="15" x14ac:dyDescent="0.25">
      <c r="A4166" s="604" t="s">
        <v>753</v>
      </c>
      <c r="B4166" s="604" t="s">
        <v>754</v>
      </c>
      <c r="C4166" s="605">
        <v>41939</v>
      </c>
      <c r="D4166" s="604">
        <v>0</v>
      </c>
    </row>
    <row r="4167" spans="1:4" ht="15" x14ac:dyDescent="0.25">
      <c r="A4167" s="604" t="s">
        <v>755</v>
      </c>
      <c r="B4167" s="604" t="s">
        <v>756</v>
      </c>
      <c r="C4167" s="605">
        <v>41939</v>
      </c>
      <c r="D4167" s="604">
        <v>0.11799999999999999</v>
      </c>
    </row>
    <row r="4168" spans="1:4" ht="15" x14ac:dyDescent="0.25">
      <c r="A4168" s="604" t="s">
        <v>757</v>
      </c>
      <c r="B4168" s="604" t="s">
        <v>758</v>
      </c>
      <c r="C4168" s="605">
        <v>41939</v>
      </c>
      <c r="D4168" s="604">
        <v>0</v>
      </c>
    </row>
    <row r="4169" spans="1:4" ht="15" x14ac:dyDescent="0.25">
      <c r="A4169" s="604" t="s">
        <v>759</v>
      </c>
      <c r="B4169" s="604" t="s">
        <v>760</v>
      </c>
      <c r="C4169" s="605">
        <v>41939</v>
      </c>
      <c r="D4169" s="604">
        <v>0.44700000000000001</v>
      </c>
    </row>
    <row r="4170" spans="1:4" ht="15" x14ac:dyDescent="0.25">
      <c r="A4170" s="604" t="s">
        <v>762</v>
      </c>
      <c r="B4170" s="604" t="s">
        <v>763</v>
      </c>
      <c r="C4170" s="605">
        <v>41939</v>
      </c>
      <c r="D4170" s="604">
        <v>0</v>
      </c>
    </row>
    <row r="4171" spans="1:4" ht="15" x14ac:dyDescent="0.25">
      <c r="A4171" s="604" t="s">
        <v>764</v>
      </c>
      <c r="B4171" s="604" t="s">
        <v>765</v>
      </c>
      <c r="C4171" s="605">
        <v>41939</v>
      </c>
      <c r="D4171" s="604">
        <v>0.17499999999999999</v>
      </c>
    </row>
    <row r="4172" spans="1:4" ht="15" x14ac:dyDescent="0.25">
      <c r="A4172" s="604" t="s">
        <v>766</v>
      </c>
      <c r="B4172" s="604" t="s">
        <v>767</v>
      </c>
      <c r="C4172" s="605">
        <v>41939</v>
      </c>
      <c r="D4172" s="604">
        <v>0</v>
      </c>
    </row>
    <row r="4173" spans="1:4" ht="15" x14ac:dyDescent="0.25">
      <c r="A4173" s="604" t="s">
        <v>877</v>
      </c>
      <c r="B4173" s="604" t="s">
        <v>1003</v>
      </c>
      <c r="C4173" s="605">
        <v>41939</v>
      </c>
      <c r="D4173" s="604">
        <v>0</v>
      </c>
    </row>
    <row r="4174" spans="1:4" ht="15" x14ac:dyDescent="0.25">
      <c r="A4174" s="604" t="s">
        <v>878</v>
      </c>
      <c r="B4174" s="604" t="s">
        <v>1004</v>
      </c>
      <c r="C4174" s="605">
        <v>41939</v>
      </c>
      <c r="D4174" s="604">
        <v>1191.6595</v>
      </c>
    </row>
    <row r="4175" spans="1:4" ht="15" x14ac:dyDescent="0.25">
      <c r="A4175" s="604" t="s">
        <v>962</v>
      </c>
      <c r="B4175" s="604" t="s">
        <v>1005</v>
      </c>
      <c r="C4175" s="605">
        <v>41939</v>
      </c>
      <c r="D4175" s="604">
        <v>0</v>
      </c>
    </row>
    <row r="4176" spans="1:4" ht="15" x14ac:dyDescent="0.25">
      <c r="A4176" s="604" t="s">
        <v>963</v>
      </c>
      <c r="B4176" s="604" t="s">
        <v>1006</v>
      </c>
      <c r="C4176" s="605">
        <v>41939</v>
      </c>
      <c r="D4176" s="604">
        <v>762.87099999999998</v>
      </c>
    </row>
    <row r="4177" spans="1:4" ht="15" x14ac:dyDescent="0.25">
      <c r="A4177" s="604" t="s">
        <v>82</v>
      </c>
      <c r="B4177" s="604" t="s">
        <v>350</v>
      </c>
      <c r="C4177" s="605">
        <v>41939</v>
      </c>
      <c r="D4177" s="604">
        <v>0</v>
      </c>
    </row>
    <row r="4178" spans="1:4" ht="15" x14ac:dyDescent="0.25">
      <c r="A4178" s="604" t="s">
        <v>81</v>
      </c>
      <c r="B4178" s="604" t="s">
        <v>352</v>
      </c>
      <c r="C4178" s="605">
        <v>41939</v>
      </c>
      <c r="D4178" s="604">
        <v>0</v>
      </c>
    </row>
    <row r="4179" spans="1:4" ht="15" x14ac:dyDescent="0.25">
      <c r="A4179" s="604" t="s">
        <v>1007</v>
      </c>
      <c r="B4179" s="604" t="s">
        <v>1001</v>
      </c>
      <c r="C4179" s="605">
        <v>41939</v>
      </c>
      <c r="D4179" s="604">
        <v>0</v>
      </c>
    </row>
    <row r="4180" spans="1:4" ht="15" x14ac:dyDescent="0.25">
      <c r="A4180" s="604" t="s">
        <v>1008</v>
      </c>
      <c r="B4180" s="604" t="s">
        <v>1002</v>
      </c>
      <c r="C4180" s="605">
        <v>41939</v>
      </c>
      <c r="D4180" s="604">
        <v>987.851</v>
      </c>
    </row>
    <row r="4181" spans="1:4" ht="15" x14ac:dyDescent="0.25">
      <c r="A4181" s="604" t="s">
        <v>100</v>
      </c>
      <c r="B4181" s="604" t="s">
        <v>321</v>
      </c>
      <c r="C4181" s="605">
        <v>41939</v>
      </c>
      <c r="D4181" s="604">
        <v>0</v>
      </c>
    </row>
    <row r="4182" spans="1:4" ht="15" x14ac:dyDescent="0.25">
      <c r="A4182" s="604" t="s">
        <v>101</v>
      </c>
      <c r="B4182" s="604" t="s">
        <v>354</v>
      </c>
      <c r="C4182" s="605">
        <v>41939</v>
      </c>
      <c r="D4182" s="604">
        <v>16.950299999999999</v>
      </c>
    </row>
    <row r="4183" spans="1:4" ht="15" x14ac:dyDescent="0.25">
      <c r="A4183" s="604" t="s">
        <v>102</v>
      </c>
      <c r="B4183" s="604" t="s">
        <v>324</v>
      </c>
      <c r="C4183" s="605">
        <v>41939</v>
      </c>
      <c r="D4183" s="604">
        <v>3.0868000000000002</v>
      </c>
    </row>
    <row r="4184" spans="1:4" ht="15" x14ac:dyDescent="0.25">
      <c r="A4184" s="604" t="s">
        <v>103</v>
      </c>
      <c r="B4184" s="604" t="s">
        <v>325</v>
      </c>
      <c r="C4184" s="605">
        <v>41939</v>
      </c>
      <c r="D4184" s="604">
        <v>110.4823</v>
      </c>
    </row>
    <row r="4185" spans="1:4" ht="15" x14ac:dyDescent="0.25">
      <c r="A4185" s="604" t="s">
        <v>104</v>
      </c>
      <c r="B4185" s="604" t="s">
        <v>326</v>
      </c>
      <c r="C4185" s="605">
        <v>41939</v>
      </c>
      <c r="D4185" s="604">
        <v>0</v>
      </c>
    </row>
    <row r="4186" spans="1:4" ht="15" x14ac:dyDescent="0.25">
      <c r="A4186" s="604" t="s">
        <v>105</v>
      </c>
      <c r="B4186" s="604" t="s">
        <v>327</v>
      </c>
      <c r="C4186" s="605">
        <v>41939</v>
      </c>
      <c r="D4186" s="604">
        <v>145.029</v>
      </c>
    </row>
    <row r="4187" spans="1:4" ht="15" x14ac:dyDescent="0.25">
      <c r="A4187" s="604" t="s">
        <v>106</v>
      </c>
      <c r="B4187" s="604" t="s">
        <v>340</v>
      </c>
      <c r="C4187" s="605">
        <v>41939</v>
      </c>
      <c r="D4187" s="604">
        <v>3.5173999999999999</v>
      </c>
    </row>
    <row r="4188" spans="1:4" ht="15" x14ac:dyDescent="0.25">
      <c r="A4188" s="604" t="s">
        <v>107</v>
      </c>
      <c r="B4188" s="604" t="s">
        <v>341</v>
      </c>
      <c r="C4188" s="605">
        <v>41939</v>
      </c>
      <c r="D4188" s="604">
        <v>0</v>
      </c>
    </row>
    <row r="4189" spans="1:4" ht="15" x14ac:dyDescent="0.25">
      <c r="A4189" s="604" t="s">
        <v>115</v>
      </c>
      <c r="B4189" s="604" t="s">
        <v>355</v>
      </c>
      <c r="C4189" s="605">
        <v>41939</v>
      </c>
      <c r="D4189" s="604">
        <v>1.976</v>
      </c>
    </row>
    <row r="4190" spans="1:4" ht="15" x14ac:dyDescent="0.25">
      <c r="A4190" s="604" t="s">
        <v>116</v>
      </c>
      <c r="B4190" s="604" t="s">
        <v>356</v>
      </c>
      <c r="C4190" s="605">
        <v>41939</v>
      </c>
      <c r="D4190" s="604">
        <v>103.4789</v>
      </c>
    </row>
    <row r="4191" spans="1:4" ht="15" x14ac:dyDescent="0.25">
      <c r="A4191" s="604" t="s">
        <v>117</v>
      </c>
      <c r="B4191" s="604" t="s">
        <v>357</v>
      </c>
      <c r="C4191" s="605">
        <v>41939</v>
      </c>
      <c r="D4191" s="604">
        <v>0</v>
      </c>
    </row>
    <row r="4192" spans="1:4" ht="15" x14ac:dyDescent="0.25">
      <c r="A4192" s="604" t="s">
        <v>118</v>
      </c>
      <c r="B4192" s="604" t="s">
        <v>358</v>
      </c>
      <c r="C4192" s="605">
        <v>41939</v>
      </c>
      <c r="D4192" s="604">
        <v>135.0086</v>
      </c>
    </row>
    <row r="4193" spans="1:4" ht="15" x14ac:dyDescent="0.25">
      <c r="A4193" s="604" t="s">
        <v>735</v>
      </c>
      <c r="B4193" s="604" t="s">
        <v>736</v>
      </c>
      <c r="C4193" s="605">
        <v>41939</v>
      </c>
      <c r="D4193" s="604">
        <v>1.508</v>
      </c>
    </row>
    <row r="4194" spans="1:4" ht="15" x14ac:dyDescent="0.25">
      <c r="A4194" s="604" t="s">
        <v>737</v>
      </c>
      <c r="B4194" s="604" t="s">
        <v>738</v>
      </c>
      <c r="C4194" s="605">
        <v>41939</v>
      </c>
      <c r="D4194" s="604">
        <v>267.923</v>
      </c>
    </row>
    <row r="4195" spans="1:4" ht="15" x14ac:dyDescent="0.25">
      <c r="A4195" s="604" t="s">
        <v>863</v>
      </c>
      <c r="B4195" s="604" t="s">
        <v>1009</v>
      </c>
      <c r="C4195" s="605">
        <v>41939</v>
      </c>
      <c r="D4195" s="604">
        <v>0</v>
      </c>
    </row>
    <row r="4196" spans="1:4" ht="15" x14ac:dyDescent="0.25">
      <c r="A4196" s="604" t="s">
        <v>864</v>
      </c>
      <c r="B4196" s="604" t="s">
        <v>1010</v>
      </c>
      <c r="C4196" s="605">
        <v>41939</v>
      </c>
      <c r="D4196" s="604">
        <v>0</v>
      </c>
    </row>
    <row r="4197" spans="1:4" ht="15" x14ac:dyDescent="0.25">
      <c r="A4197" s="604" t="s">
        <v>865</v>
      </c>
      <c r="B4197" s="604" t="s">
        <v>1011</v>
      </c>
      <c r="C4197" s="605">
        <v>41939</v>
      </c>
      <c r="D4197" s="604">
        <v>0</v>
      </c>
    </row>
    <row r="4198" spans="1:4" ht="15" x14ac:dyDescent="0.25">
      <c r="A4198" s="604" t="s">
        <v>866</v>
      </c>
      <c r="B4198" s="604" t="s">
        <v>1012</v>
      </c>
      <c r="C4198" s="605">
        <v>41939</v>
      </c>
      <c r="D4198" s="604">
        <v>0</v>
      </c>
    </row>
    <row r="4199" spans="1:4" ht="15" x14ac:dyDescent="0.25">
      <c r="A4199" s="604" t="s">
        <v>99</v>
      </c>
      <c r="B4199" s="604" t="s">
        <v>359</v>
      </c>
      <c r="C4199" s="605">
        <v>41939</v>
      </c>
      <c r="D4199" s="604">
        <v>2.7789000000000001</v>
      </c>
    </row>
    <row r="4200" spans="1:4" ht="15" x14ac:dyDescent="0.25">
      <c r="A4200" s="604" t="s">
        <v>958</v>
      </c>
      <c r="B4200" s="604" t="s">
        <v>1001</v>
      </c>
      <c r="C4200" s="605">
        <v>41939</v>
      </c>
      <c r="D4200" s="604">
        <v>0</v>
      </c>
    </row>
    <row r="4201" spans="1:4" ht="15" x14ac:dyDescent="0.25">
      <c r="A4201" s="604" t="s">
        <v>959</v>
      </c>
      <c r="B4201" s="604" t="s">
        <v>1002</v>
      </c>
      <c r="C4201" s="605">
        <v>41939</v>
      </c>
      <c r="D4201" s="604">
        <v>845.55</v>
      </c>
    </row>
    <row r="4202" spans="1:4" ht="15" x14ac:dyDescent="0.25">
      <c r="A4202" s="604" t="s">
        <v>144</v>
      </c>
      <c r="B4202" s="604" t="s">
        <v>361</v>
      </c>
      <c r="C4202" s="605">
        <v>41939</v>
      </c>
      <c r="D4202" s="604">
        <v>8.6400000000000005E-2</v>
      </c>
    </row>
    <row r="4203" spans="1:4" ht="15" x14ac:dyDescent="0.25">
      <c r="A4203" s="604" t="s">
        <v>145</v>
      </c>
      <c r="B4203" s="604" t="s">
        <v>363</v>
      </c>
      <c r="C4203" s="605">
        <v>41939</v>
      </c>
      <c r="D4203" s="604">
        <v>14.607100000000001</v>
      </c>
    </row>
    <row r="4204" spans="1:4" ht="15" x14ac:dyDescent="0.25">
      <c r="A4204" s="604" t="s">
        <v>161</v>
      </c>
      <c r="B4204" s="604" t="s">
        <v>364</v>
      </c>
      <c r="C4204" s="605">
        <v>41939</v>
      </c>
      <c r="D4204" s="604">
        <v>2.8000000000000001E-2</v>
      </c>
    </row>
    <row r="4205" spans="1:4" ht="15" x14ac:dyDescent="0.25">
      <c r="A4205" s="604" t="s">
        <v>162</v>
      </c>
      <c r="B4205" s="604" t="s">
        <v>365</v>
      </c>
      <c r="C4205" s="605">
        <v>41939</v>
      </c>
      <c r="D4205" s="604">
        <v>35.744999999999997</v>
      </c>
    </row>
    <row r="4206" spans="1:4" ht="15" x14ac:dyDescent="0.25">
      <c r="A4206" s="604" t="s">
        <v>293</v>
      </c>
      <c r="B4206" s="604" t="s">
        <v>366</v>
      </c>
      <c r="C4206" s="605">
        <v>41939</v>
      </c>
      <c r="D4206" s="604">
        <v>2E-3</v>
      </c>
    </row>
    <row r="4207" spans="1:4" ht="15" x14ac:dyDescent="0.25">
      <c r="A4207" s="604" t="s">
        <v>294</v>
      </c>
      <c r="B4207" s="604" t="s">
        <v>368</v>
      </c>
      <c r="C4207" s="605">
        <v>41939</v>
      </c>
      <c r="D4207" s="604">
        <v>60.991999999999997</v>
      </c>
    </row>
    <row r="4208" spans="1:4" ht="15" x14ac:dyDescent="0.25">
      <c r="A4208" s="604" t="s">
        <v>167</v>
      </c>
      <c r="B4208" s="604" t="s">
        <v>369</v>
      </c>
      <c r="C4208" s="605">
        <v>41939</v>
      </c>
      <c r="D4208" s="604">
        <v>3.6396000000000002</v>
      </c>
    </row>
    <row r="4209" spans="1:4" ht="15" x14ac:dyDescent="0.25">
      <c r="A4209" s="604" t="s">
        <v>168</v>
      </c>
      <c r="B4209" s="604" t="s">
        <v>371</v>
      </c>
      <c r="C4209" s="605">
        <v>41939</v>
      </c>
      <c r="D4209" s="604">
        <v>0</v>
      </c>
    </row>
    <row r="4210" spans="1:4" ht="15" x14ac:dyDescent="0.25">
      <c r="A4210" s="604" t="s">
        <v>869</v>
      </c>
      <c r="B4210" s="604" t="s">
        <v>997</v>
      </c>
      <c r="C4210" s="605">
        <v>41939</v>
      </c>
      <c r="D4210" s="604">
        <v>0.75800000000000001</v>
      </c>
    </row>
    <row r="4211" spans="1:4" ht="15" x14ac:dyDescent="0.25">
      <c r="A4211" s="604" t="s">
        <v>870</v>
      </c>
      <c r="B4211" s="604" t="s">
        <v>998</v>
      </c>
      <c r="C4211" s="605">
        <v>41939</v>
      </c>
      <c r="D4211" s="604">
        <v>16.518999999999998</v>
      </c>
    </row>
    <row r="4212" spans="1:4" ht="15" x14ac:dyDescent="0.25">
      <c r="A4212" s="604" t="s">
        <v>146</v>
      </c>
      <c r="B4212" s="604" t="s">
        <v>372</v>
      </c>
      <c r="C4212" s="605">
        <v>41939</v>
      </c>
      <c r="D4212" s="604">
        <v>0.28499999999999998</v>
      </c>
    </row>
    <row r="4213" spans="1:4" ht="15" x14ac:dyDescent="0.25">
      <c r="A4213" s="604" t="s">
        <v>147</v>
      </c>
      <c r="B4213" s="604" t="s">
        <v>374</v>
      </c>
      <c r="C4213" s="605">
        <v>41939</v>
      </c>
      <c r="D4213" s="604">
        <v>0</v>
      </c>
    </row>
    <row r="4214" spans="1:4" ht="15" x14ac:dyDescent="0.25">
      <c r="A4214" s="604" t="s">
        <v>127</v>
      </c>
      <c r="B4214" s="604" t="s">
        <v>375</v>
      </c>
      <c r="C4214" s="605">
        <v>41939</v>
      </c>
      <c r="D4214" s="604">
        <v>0</v>
      </c>
    </row>
    <row r="4215" spans="1:4" ht="15" x14ac:dyDescent="0.25">
      <c r="A4215" s="604" t="s">
        <v>126</v>
      </c>
      <c r="B4215" s="604" t="s">
        <v>377</v>
      </c>
      <c r="C4215" s="605">
        <v>41939</v>
      </c>
      <c r="D4215" s="604">
        <v>182.74940000000001</v>
      </c>
    </row>
    <row r="4216" spans="1:4" ht="15" x14ac:dyDescent="0.25">
      <c r="A4216" s="604" t="s">
        <v>206</v>
      </c>
      <c r="B4216" s="604" t="s">
        <v>378</v>
      </c>
      <c r="C4216" s="605">
        <v>41939</v>
      </c>
      <c r="D4216" s="604">
        <v>0</v>
      </c>
    </row>
    <row r="4217" spans="1:4" ht="15" x14ac:dyDescent="0.25">
      <c r="A4217" s="604" t="s">
        <v>207</v>
      </c>
      <c r="B4217" s="604" t="s">
        <v>379</v>
      </c>
      <c r="C4217" s="605">
        <v>41939</v>
      </c>
      <c r="D4217" s="604">
        <v>177.7328</v>
      </c>
    </row>
    <row r="4218" spans="1:4" ht="15" x14ac:dyDescent="0.25">
      <c r="A4218" s="604" t="s">
        <v>768</v>
      </c>
      <c r="B4218" s="604" t="s">
        <v>769</v>
      </c>
      <c r="C4218" s="605">
        <v>41939</v>
      </c>
      <c r="D4218" s="604">
        <v>0.252</v>
      </c>
    </row>
    <row r="4219" spans="1:4" ht="15" x14ac:dyDescent="0.25">
      <c r="A4219" s="604" t="s">
        <v>771</v>
      </c>
      <c r="B4219" s="604" t="s">
        <v>772</v>
      </c>
      <c r="C4219" s="605">
        <v>41939</v>
      </c>
      <c r="D4219" s="604">
        <v>31.85</v>
      </c>
    </row>
    <row r="4220" spans="1:4" ht="15" x14ac:dyDescent="0.25">
      <c r="A4220" s="604" t="s">
        <v>163</v>
      </c>
      <c r="B4220" s="604" t="s">
        <v>380</v>
      </c>
      <c r="C4220" s="605">
        <v>41939</v>
      </c>
      <c r="D4220" s="604">
        <v>0</v>
      </c>
    </row>
    <row r="4221" spans="1:4" ht="15" x14ac:dyDescent="0.25">
      <c r="A4221" s="604" t="s">
        <v>164</v>
      </c>
      <c r="B4221" s="604" t="s">
        <v>382</v>
      </c>
      <c r="C4221" s="605">
        <v>41939</v>
      </c>
      <c r="D4221" s="604">
        <v>212.28299999999999</v>
      </c>
    </row>
    <row r="4222" spans="1:4" ht="15" x14ac:dyDescent="0.25">
      <c r="A4222" s="604" t="s">
        <v>295</v>
      </c>
      <c r="B4222" s="604" t="s">
        <v>383</v>
      </c>
      <c r="C4222" s="605">
        <v>41939</v>
      </c>
      <c r="D4222" s="604">
        <v>3.6789999999999998</v>
      </c>
    </row>
    <row r="4223" spans="1:4" ht="15" x14ac:dyDescent="0.25">
      <c r="A4223" s="604" t="s">
        <v>296</v>
      </c>
      <c r="B4223" s="604" t="s">
        <v>385</v>
      </c>
      <c r="C4223" s="605">
        <v>41939</v>
      </c>
      <c r="D4223" s="604">
        <v>0</v>
      </c>
    </row>
    <row r="4224" spans="1:4" ht="15" x14ac:dyDescent="0.25">
      <c r="A4224" s="604" t="s">
        <v>413</v>
      </c>
      <c r="B4224" s="604" t="s">
        <v>414</v>
      </c>
      <c r="C4224" s="605">
        <v>41939</v>
      </c>
      <c r="D4224" s="604">
        <v>0.11700000000000001</v>
      </c>
    </row>
    <row r="4225" spans="1:4" ht="15" x14ac:dyDescent="0.25">
      <c r="A4225" s="604" t="s">
        <v>416</v>
      </c>
      <c r="B4225" s="604" t="s">
        <v>417</v>
      </c>
      <c r="C4225" s="605">
        <v>41939</v>
      </c>
      <c r="D4225" s="604">
        <v>303.28699999999998</v>
      </c>
    </row>
    <row r="4226" spans="1:4" ht="15" x14ac:dyDescent="0.25">
      <c r="A4226" s="604" t="s">
        <v>222</v>
      </c>
      <c r="B4226" s="604" t="s">
        <v>386</v>
      </c>
      <c r="C4226" s="605">
        <v>41939</v>
      </c>
      <c r="D4226" s="604">
        <v>0.34200000000000003</v>
      </c>
    </row>
    <row r="4227" spans="1:4" ht="15" x14ac:dyDescent="0.25">
      <c r="A4227" s="604" t="s">
        <v>223</v>
      </c>
      <c r="B4227" s="604" t="s">
        <v>388</v>
      </c>
      <c r="C4227" s="605">
        <v>41939</v>
      </c>
      <c r="D4227" s="604">
        <v>0</v>
      </c>
    </row>
    <row r="4228" spans="1:4" ht="15" x14ac:dyDescent="0.25">
      <c r="A4228" s="604" t="s">
        <v>1013</v>
      </c>
      <c r="B4228" s="604" t="s">
        <v>997</v>
      </c>
      <c r="C4228" s="605">
        <v>41939</v>
      </c>
      <c r="D4228" s="604">
        <v>0</v>
      </c>
    </row>
    <row r="4229" spans="1:4" ht="15" x14ac:dyDescent="0.25">
      <c r="A4229" s="604" t="s">
        <v>1014</v>
      </c>
      <c r="B4229" s="604" t="s">
        <v>998</v>
      </c>
      <c r="C4229" s="605">
        <v>41939</v>
      </c>
      <c r="D4229" s="604">
        <v>391.779</v>
      </c>
    </row>
    <row r="4230" spans="1:4" ht="15" x14ac:dyDescent="0.25">
      <c r="A4230" s="604" t="s">
        <v>1015</v>
      </c>
      <c r="B4230" s="604" t="s">
        <v>997</v>
      </c>
      <c r="C4230" s="605">
        <v>41939</v>
      </c>
      <c r="D4230" s="604">
        <v>8.0000000000000002E-3</v>
      </c>
    </row>
    <row r="4231" spans="1:4" ht="15" x14ac:dyDescent="0.25">
      <c r="A4231" s="604" t="s">
        <v>1016</v>
      </c>
      <c r="B4231" s="604" t="s">
        <v>998</v>
      </c>
      <c r="C4231" s="605">
        <v>41939</v>
      </c>
      <c r="D4231" s="604">
        <v>305.24</v>
      </c>
    </row>
    <row r="4232" spans="1:4" ht="15" x14ac:dyDescent="0.25">
      <c r="A4232" s="604" t="s">
        <v>176</v>
      </c>
      <c r="B4232" s="604" t="s">
        <v>389</v>
      </c>
      <c r="C4232" s="605">
        <v>41939</v>
      </c>
      <c r="D4232" s="604">
        <v>0.151</v>
      </c>
    </row>
    <row r="4233" spans="1:4" ht="15" x14ac:dyDescent="0.25">
      <c r="A4233" s="604" t="s">
        <v>177</v>
      </c>
      <c r="B4233" s="604" t="s">
        <v>391</v>
      </c>
      <c r="C4233" s="605">
        <v>41939</v>
      </c>
      <c r="D4233" s="604">
        <v>38.049999999999997</v>
      </c>
    </row>
    <row r="4234" spans="1:4" ht="15" x14ac:dyDescent="0.25">
      <c r="A4234" s="604" t="s">
        <v>710</v>
      </c>
      <c r="B4234" s="604" t="s">
        <v>711</v>
      </c>
      <c r="C4234" s="605">
        <v>41939</v>
      </c>
      <c r="D4234" s="604">
        <v>1.2090000000000001</v>
      </c>
    </row>
    <row r="4235" spans="1:4" ht="15" x14ac:dyDescent="0.25">
      <c r="A4235" s="604" t="s">
        <v>713</v>
      </c>
      <c r="B4235" s="604" t="s">
        <v>714</v>
      </c>
      <c r="C4235" s="605">
        <v>41939</v>
      </c>
      <c r="D4235" s="604">
        <v>67.649000000000001</v>
      </c>
    </row>
    <row r="4236" spans="1:4" ht="15" x14ac:dyDescent="0.25">
      <c r="A4236" s="604" t="s">
        <v>148</v>
      </c>
      <c r="B4236" s="604" t="s">
        <v>374</v>
      </c>
      <c r="C4236" s="605">
        <v>41939</v>
      </c>
      <c r="D4236" s="604">
        <v>0</v>
      </c>
    </row>
    <row r="4237" spans="1:4" ht="15" x14ac:dyDescent="0.25">
      <c r="A4237" s="604" t="s">
        <v>152</v>
      </c>
      <c r="B4237" s="604" t="s">
        <v>374</v>
      </c>
      <c r="C4237" s="605">
        <v>41939</v>
      </c>
      <c r="D4237" s="604">
        <v>0</v>
      </c>
    </row>
    <row r="4238" spans="1:4" ht="15" x14ac:dyDescent="0.25">
      <c r="A4238" s="604" t="s">
        <v>991</v>
      </c>
      <c r="B4238" s="604" t="s">
        <v>997</v>
      </c>
      <c r="C4238" s="605">
        <v>41939</v>
      </c>
      <c r="D4238" s="604">
        <v>0</v>
      </c>
    </row>
    <row r="4239" spans="1:4" ht="15" x14ac:dyDescent="0.25">
      <c r="A4239" s="604" t="s">
        <v>992</v>
      </c>
      <c r="B4239" s="604" t="s">
        <v>998</v>
      </c>
      <c r="C4239" s="605">
        <v>41939</v>
      </c>
      <c r="D4239" s="604">
        <v>140.48699999999999</v>
      </c>
    </row>
    <row r="4240" spans="1:4" ht="15" x14ac:dyDescent="0.25">
      <c r="A4240" s="604" t="s">
        <v>149</v>
      </c>
      <c r="B4240" s="604" t="s">
        <v>393</v>
      </c>
      <c r="C4240" s="605">
        <v>41939</v>
      </c>
      <c r="D4240" s="604">
        <v>3.8759999999999999</v>
      </c>
    </row>
    <row r="4241" spans="1:4" ht="15" x14ac:dyDescent="0.25">
      <c r="A4241" s="604" t="s">
        <v>150</v>
      </c>
      <c r="B4241" s="604" t="s">
        <v>395</v>
      </c>
      <c r="C4241" s="605">
        <v>41939</v>
      </c>
      <c r="D4241" s="604">
        <v>2.8000000000000001E-2</v>
      </c>
    </row>
    <row r="4242" spans="1:4" ht="15" x14ac:dyDescent="0.25">
      <c r="A4242" s="604" t="s">
        <v>974</v>
      </c>
      <c r="B4242" s="604" t="s">
        <v>1001</v>
      </c>
      <c r="C4242" s="605">
        <v>41939</v>
      </c>
      <c r="D4242" s="604">
        <v>0</v>
      </c>
    </row>
    <row r="4243" spans="1:4" ht="15" x14ac:dyDescent="0.25">
      <c r="A4243" s="604" t="s">
        <v>975</v>
      </c>
      <c r="B4243" s="604" t="s">
        <v>1002</v>
      </c>
      <c r="C4243" s="605">
        <v>41939</v>
      </c>
      <c r="D4243" s="604">
        <v>6.08</v>
      </c>
    </row>
    <row r="4244" spans="1:4" ht="15" x14ac:dyDescent="0.25">
      <c r="A4244" s="604" t="s">
        <v>151</v>
      </c>
      <c r="B4244" s="604" t="s">
        <v>374</v>
      </c>
      <c r="C4244" s="605">
        <v>41939</v>
      </c>
      <c r="D4244" s="604">
        <v>2.7429999999999999</v>
      </c>
    </row>
    <row r="4245" spans="1:4" ht="15" x14ac:dyDescent="0.25">
      <c r="A4245" s="604" t="s">
        <v>96</v>
      </c>
      <c r="B4245" s="604" t="s">
        <v>314</v>
      </c>
      <c r="C4245" s="605">
        <v>41939</v>
      </c>
      <c r="D4245" s="604">
        <v>0</v>
      </c>
    </row>
    <row r="4246" spans="1:4" ht="15" x14ac:dyDescent="0.25">
      <c r="A4246" s="604" t="s">
        <v>95</v>
      </c>
      <c r="B4246" s="604" t="s">
        <v>316</v>
      </c>
      <c r="C4246" s="605">
        <v>41939</v>
      </c>
      <c r="D4246" s="604">
        <v>2.9384000000000001</v>
      </c>
    </row>
    <row r="4247" spans="1:4" ht="15" x14ac:dyDescent="0.25">
      <c r="A4247" s="604" t="s">
        <v>97</v>
      </c>
      <c r="B4247" s="604" t="s">
        <v>398</v>
      </c>
      <c r="C4247" s="605">
        <v>41939</v>
      </c>
      <c r="D4247" s="604">
        <v>0</v>
      </c>
    </row>
    <row r="4248" spans="1:4" ht="15" x14ac:dyDescent="0.25">
      <c r="A4248" s="604" t="s">
        <v>98</v>
      </c>
      <c r="B4248" s="604" t="s">
        <v>399</v>
      </c>
      <c r="C4248" s="605">
        <v>41939</v>
      </c>
      <c r="D4248" s="604">
        <v>0</v>
      </c>
    </row>
    <row r="4249" spans="1:4" ht="15" x14ac:dyDescent="0.25">
      <c r="A4249" s="604" t="s">
        <v>93</v>
      </c>
      <c r="B4249" s="604" t="s">
        <v>435</v>
      </c>
      <c r="C4249" s="605">
        <v>41940</v>
      </c>
      <c r="D4249" s="604">
        <v>0</v>
      </c>
    </row>
    <row r="4250" spans="1:4" ht="15" x14ac:dyDescent="0.25">
      <c r="A4250" s="604" t="s">
        <v>94</v>
      </c>
      <c r="B4250" s="604" t="s">
        <v>436</v>
      </c>
      <c r="C4250" s="605">
        <v>41940</v>
      </c>
      <c r="D4250" s="604">
        <v>2105.5187999999998</v>
      </c>
    </row>
    <row r="4251" spans="1:4" ht="15" x14ac:dyDescent="0.25">
      <c r="A4251" s="604" t="s">
        <v>113</v>
      </c>
      <c r="B4251" s="604" t="s">
        <v>437</v>
      </c>
      <c r="C4251" s="605">
        <v>41940</v>
      </c>
      <c r="D4251" s="604">
        <v>0</v>
      </c>
    </row>
    <row r="4252" spans="1:4" ht="15" x14ac:dyDescent="0.25">
      <c r="A4252" s="604" t="s">
        <v>114</v>
      </c>
      <c r="B4252" s="604" t="s">
        <v>438</v>
      </c>
      <c r="C4252" s="605">
        <v>41940</v>
      </c>
      <c r="D4252" s="604">
        <v>2181.665</v>
      </c>
    </row>
    <row r="4253" spans="1:4" ht="15" x14ac:dyDescent="0.25">
      <c r="A4253" s="604" t="s">
        <v>123</v>
      </c>
      <c r="B4253" s="604" t="s">
        <v>439</v>
      </c>
      <c r="C4253" s="605">
        <v>41940</v>
      </c>
      <c r="D4253" s="604">
        <v>0</v>
      </c>
    </row>
    <row r="4254" spans="1:4" ht="15" x14ac:dyDescent="0.25">
      <c r="A4254" s="604" t="s">
        <v>124</v>
      </c>
      <c r="B4254" s="604" t="s">
        <v>440</v>
      </c>
      <c r="C4254" s="605">
        <v>41940</v>
      </c>
      <c r="D4254" s="604">
        <v>9187.5012000000006</v>
      </c>
    </row>
    <row r="4255" spans="1:4" ht="15" x14ac:dyDescent="0.25">
      <c r="A4255" s="604" t="s">
        <v>91</v>
      </c>
      <c r="B4255" s="604" t="s">
        <v>441</v>
      </c>
      <c r="C4255" s="605">
        <v>41940</v>
      </c>
      <c r="D4255" s="604">
        <v>0</v>
      </c>
    </row>
    <row r="4256" spans="1:4" ht="15" x14ac:dyDescent="0.25">
      <c r="A4256" s="604" t="s">
        <v>92</v>
      </c>
      <c r="B4256" s="604" t="s">
        <v>442</v>
      </c>
      <c r="C4256" s="605">
        <v>41940</v>
      </c>
      <c r="D4256" s="604">
        <v>12117.125</v>
      </c>
    </row>
    <row r="4257" spans="1:4" ht="15" x14ac:dyDescent="0.25">
      <c r="A4257" s="604" t="s">
        <v>121</v>
      </c>
      <c r="B4257" s="604" t="s">
        <v>443</v>
      </c>
      <c r="C4257" s="605">
        <v>41940</v>
      </c>
      <c r="D4257" s="604">
        <v>8023.4660000000003</v>
      </c>
    </row>
    <row r="4258" spans="1:4" ht="15" x14ac:dyDescent="0.25">
      <c r="A4258" s="604" t="s">
        <v>122</v>
      </c>
      <c r="B4258" s="604" t="s">
        <v>444</v>
      </c>
      <c r="C4258" s="605">
        <v>41940</v>
      </c>
      <c r="D4258" s="604">
        <v>0</v>
      </c>
    </row>
    <row r="4259" spans="1:4" ht="15" x14ac:dyDescent="0.25">
      <c r="A4259" s="604" t="s">
        <v>51</v>
      </c>
      <c r="B4259" s="604" t="s">
        <v>302</v>
      </c>
      <c r="C4259" s="605">
        <v>41940</v>
      </c>
      <c r="D4259" s="604">
        <v>0</v>
      </c>
    </row>
    <row r="4260" spans="1:4" ht="15" x14ac:dyDescent="0.25">
      <c r="A4260" s="604" t="s">
        <v>52</v>
      </c>
      <c r="B4260" s="604" t="s">
        <v>304</v>
      </c>
      <c r="C4260" s="605">
        <v>41940</v>
      </c>
      <c r="D4260" s="604">
        <v>2574.2249999999999</v>
      </c>
    </row>
    <row r="4261" spans="1:4" ht="15" x14ac:dyDescent="0.25">
      <c r="A4261" s="604" t="s">
        <v>53</v>
      </c>
      <c r="B4261" s="604" t="s">
        <v>305</v>
      </c>
      <c r="C4261" s="605">
        <v>41940</v>
      </c>
      <c r="D4261" s="604">
        <v>0</v>
      </c>
    </row>
    <row r="4262" spans="1:4" ht="15" x14ac:dyDescent="0.25">
      <c r="A4262" s="604" t="s">
        <v>54</v>
      </c>
      <c r="B4262" s="604" t="s">
        <v>306</v>
      </c>
      <c r="C4262" s="605">
        <v>41940</v>
      </c>
      <c r="D4262" s="604">
        <v>2617.9308000000001</v>
      </c>
    </row>
    <row r="4263" spans="1:4" ht="15" x14ac:dyDescent="0.25">
      <c r="A4263" s="604" t="s">
        <v>55</v>
      </c>
      <c r="B4263" s="604" t="s">
        <v>307</v>
      </c>
      <c r="C4263" s="605">
        <v>41940</v>
      </c>
      <c r="D4263" s="604">
        <v>0</v>
      </c>
    </row>
    <row r="4264" spans="1:4" ht="15" x14ac:dyDescent="0.25">
      <c r="A4264" s="604" t="s">
        <v>56</v>
      </c>
      <c r="B4264" s="604" t="s">
        <v>308</v>
      </c>
      <c r="C4264" s="605">
        <v>41940</v>
      </c>
      <c r="D4264" s="604">
        <v>2622.0374999999999</v>
      </c>
    </row>
    <row r="4265" spans="1:4" ht="15" x14ac:dyDescent="0.25">
      <c r="A4265" s="604" t="s">
        <v>89</v>
      </c>
      <c r="B4265" s="604" t="s">
        <v>309</v>
      </c>
      <c r="C4265" s="605">
        <v>41940</v>
      </c>
      <c r="D4265" s="604">
        <v>0</v>
      </c>
    </row>
    <row r="4266" spans="1:4" ht="15" x14ac:dyDescent="0.25">
      <c r="A4266" s="604" t="s">
        <v>90</v>
      </c>
      <c r="B4266" s="604" t="s">
        <v>311</v>
      </c>
      <c r="C4266" s="605">
        <v>41940</v>
      </c>
      <c r="D4266" s="604">
        <v>2464.9648000000002</v>
      </c>
    </row>
    <row r="4267" spans="1:4" ht="15" x14ac:dyDescent="0.25">
      <c r="A4267" s="604" t="s">
        <v>87</v>
      </c>
      <c r="B4267" s="604" t="s">
        <v>298</v>
      </c>
      <c r="C4267" s="605">
        <v>41940</v>
      </c>
      <c r="D4267" s="604">
        <v>0</v>
      </c>
    </row>
    <row r="4268" spans="1:4" ht="15" x14ac:dyDescent="0.25">
      <c r="A4268" s="604" t="s">
        <v>88</v>
      </c>
      <c r="B4268" s="604" t="s">
        <v>301</v>
      </c>
      <c r="C4268" s="605">
        <v>41940</v>
      </c>
      <c r="D4268" s="604">
        <v>2397.7667999999999</v>
      </c>
    </row>
    <row r="4269" spans="1:4" ht="15" x14ac:dyDescent="0.25">
      <c r="A4269" s="604" t="s">
        <v>85</v>
      </c>
      <c r="B4269" s="604" t="s">
        <v>312</v>
      </c>
      <c r="C4269" s="605">
        <v>41940</v>
      </c>
      <c r="D4269" s="604">
        <v>6068</v>
      </c>
    </row>
    <row r="4270" spans="1:4" ht="15" x14ac:dyDescent="0.25">
      <c r="A4270" s="604" t="s">
        <v>86</v>
      </c>
      <c r="B4270" s="604" t="s">
        <v>313</v>
      </c>
      <c r="C4270" s="605">
        <v>41940</v>
      </c>
      <c r="D4270" s="604">
        <v>0</v>
      </c>
    </row>
    <row r="4271" spans="1:4" ht="15" x14ac:dyDescent="0.25">
      <c r="A4271" s="604" t="s">
        <v>83</v>
      </c>
      <c r="B4271" s="604" t="s">
        <v>312</v>
      </c>
      <c r="C4271" s="605">
        <v>41940</v>
      </c>
      <c r="D4271" s="604">
        <v>0</v>
      </c>
    </row>
    <row r="4272" spans="1:4" ht="15" x14ac:dyDescent="0.25">
      <c r="A4272" s="604" t="s">
        <v>84</v>
      </c>
      <c r="B4272" s="604" t="s">
        <v>313</v>
      </c>
      <c r="C4272" s="605">
        <v>41940</v>
      </c>
      <c r="D4272" s="604">
        <v>15288.875</v>
      </c>
    </row>
    <row r="4273" spans="1:4" ht="15" x14ac:dyDescent="0.25">
      <c r="A4273" s="604" t="s">
        <v>73</v>
      </c>
      <c r="B4273" s="604" t="s">
        <v>314</v>
      </c>
      <c r="C4273" s="605">
        <v>41940</v>
      </c>
      <c r="D4273" s="604">
        <v>0</v>
      </c>
    </row>
    <row r="4274" spans="1:4" ht="15" x14ac:dyDescent="0.25">
      <c r="A4274" s="604" t="s">
        <v>74</v>
      </c>
      <c r="B4274" s="604" t="s">
        <v>316</v>
      </c>
      <c r="C4274" s="605">
        <v>41940</v>
      </c>
      <c r="D4274" s="604">
        <v>676.91250000000002</v>
      </c>
    </row>
    <row r="4275" spans="1:4" ht="15" x14ac:dyDescent="0.25">
      <c r="A4275" s="604" t="s">
        <v>75</v>
      </c>
      <c r="B4275" s="604" t="s">
        <v>317</v>
      </c>
      <c r="C4275" s="605">
        <v>41940</v>
      </c>
      <c r="D4275" s="604">
        <v>0</v>
      </c>
    </row>
    <row r="4276" spans="1:4" ht="15" x14ac:dyDescent="0.25">
      <c r="A4276" s="604" t="s">
        <v>76</v>
      </c>
      <c r="B4276" s="604" t="s">
        <v>318</v>
      </c>
      <c r="C4276" s="605">
        <v>41940</v>
      </c>
      <c r="D4276" s="604">
        <v>4585.3125</v>
      </c>
    </row>
    <row r="4277" spans="1:4" ht="15" x14ac:dyDescent="0.25">
      <c r="A4277" s="604" t="s">
        <v>77</v>
      </c>
      <c r="B4277" s="604" t="s">
        <v>317</v>
      </c>
      <c r="C4277" s="605">
        <v>41940</v>
      </c>
      <c r="D4277" s="604">
        <v>0</v>
      </c>
    </row>
    <row r="4278" spans="1:4" ht="15" x14ac:dyDescent="0.25">
      <c r="A4278" s="604" t="s">
        <v>78</v>
      </c>
      <c r="B4278" s="604" t="s">
        <v>318</v>
      </c>
      <c r="C4278" s="605">
        <v>41940</v>
      </c>
      <c r="D4278" s="604">
        <v>4382.75</v>
      </c>
    </row>
    <row r="4279" spans="1:4" ht="15" x14ac:dyDescent="0.25">
      <c r="A4279" s="604" t="s">
        <v>79</v>
      </c>
      <c r="B4279" s="604" t="s">
        <v>314</v>
      </c>
      <c r="C4279" s="605">
        <v>41940</v>
      </c>
      <c r="D4279" s="604">
        <v>0</v>
      </c>
    </row>
    <row r="4280" spans="1:4" ht="15" x14ac:dyDescent="0.25">
      <c r="A4280" s="604" t="s">
        <v>80</v>
      </c>
      <c r="B4280" s="604" t="s">
        <v>316</v>
      </c>
      <c r="C4280" s="605">
        <v>41940</v>
      </c>
      <c r="D4280" s="604">
        <v>2058.4949999999999</v>
      </c>
    </row>
    <row r="4281" spans="1:4" ht="15" x14ac:dyDescent="0.25">
      <c r="A4281" s="604" t="s">
        <v>867</v>
      </c>
      <c r="B4281" s="604" t="s">
        <v>997</v>
      </c>
      <c r="C4281" s="605">
        <v>41940</v>
      </c>
      <c r="D4281" s="604">
        <v>5.8999999999999997E-2</v>
      </c>
    </row>
    <row r="4282" spans="1:4" ht="15" x14ac:dyDescent="0.25">
      <c r="A4282" s="604" t="s">
        <v>868</v>
      </c>
      <c r="B4282" s="604" t="s">
        <v>998</v>
      </c>
      <c r="C4282" s="605">
        <v>41940</v>
      </c>
      <c r="D4282" s="604">
        <v>2.452</v>
      </c>
    </row>
    <row r="4283" spans="1:4" ht="15" x14ac:dyDescent="0.25">
      <c r="A4283" s="604" t="s">
        <v>109</v>
      </c>
      <c r="B4283" s="604" t="s">
        <v>445</v>
      </c>
      <c r="C4283" s="605">
        <v>41940</v>
      </c>
      <c r="D4283" s="604">
        <v>3.9144000000000001</v>
      </c>
    </row>
    <row r="4284" spans="1:4" ht="15" x14ac:dyDescent="0.25">
      <c r="A4284" s="604" t="s">
        <v>110</v>
      </c>
      <c r="B4284" s="604" t="s">
        <v>446</v>
      </c>
      <c r="C4284" s="605">
        <v>41940</v>
      </c>
      <c r="D4284" s="604">
        <v>378.5136</v>
      </c>
    </row>
    <row r="4285" spans="1:4" ht="15" x14ac:dyDescent="0.25">
      <c r="A4285" s="604" t="s">
        <v>65</v>
      </c>
      <c r="B4285" s="604" t="s">
        <v>321</v>
      </c>
      <c r="C4285" s="605">
        <v>41940</v>
      </c>
      <c r="D4285" s="604">
        <v>0</v>
      </c>
    </row>
    <row r="4286" spans="1:4" ht="15" x14ac:dyDescent="0.25">
      <c r="A4286" s="604" t="s">
        <v>66</v>
      </c>
      <c r="B4286" s="604" t="s">
        <v>323</v>
      </c>
      <c r="C4286" s="605">
        <v>41940</v>
      </c>
      <c r="D4286" s="604">
        <v>576.99639999999999</v>
      </c>
    </row>
    <row r="4287" spans="1:4" ht="15" x14ac:dyDescent="0.25">
      <c r="A4287" s="604" t="s">
        <v>67</v>
      </c>
      <c r="B4287" s="604" t="s">
        <v>324</v>
      </c>
      <c r="C4287" s="605">
        <v>41940</v>
      </c>
      <c r="D4287" s="604">
        <v>0</v>
      </c>
    </row>
    <row r="4288" spans="1:4" ht="15" x14ac:dyDescent="0.25">
      <c r="A4288" s="604" t="s">
        <v>68</v>
      </c>
      <c r="B4288" s="604" t="s">
        <v>325</v>
      </c>
      <c r="C4288" s="605">
        <v>41940</v>
      </c>
      <c r="D4288" s="604">
        <v>686.74069999999995</v>
      </c>
    </row>
    <row r="4289" spans="1:4" ht="15" x14ac:dyDescent="0.25">
      <c r="A4289" s="604" t="s">
        <v>69</v>
      </c>
      <c r="B4289" s="604" t="s">
        <v>326</v>
      </c>
      <c r="C4289" s="605">
        <v>41940</v>
      </c>
      <c r="D4289" s="604">
        <v>0</v>
      </c>
    </row>
    <row r="4290" spans="1:4" ht="15" x14ac:dyDescent="0.25">
      <c r="A4290" s="604" t="s">
        <v>70</v>
      </c>
      <c r="B4290" s="604" t="s">
        <v>327</v>
      </c>
      <c r="C4290" s="605">
        <v>41940</v>
      </c>
      <c r="D4290" s="604">
        <v>689.52530000000002</v>
      </c>
    </row>
    <row r="4291" spans="1:4" ht="15" x14ac:dyDescent="0.25">
      <c r="A4291" s="604" t="s">
        <v>43</v>
      </c>
      <c r="B4291" s="604" t="s">
        <v>328</v>
      </c>
      <c r="C4291" s="605">
        <v>41940</v>
      </c>
      <c r="D4291" s="604">
        <v>0</v>
      </c>
    </row>
    <row r="4292" spans="1:4" ht="15" x14ac:dyDescent="0.25">
      <c r="A4292" s="604" t="s">
        <v>44</v>
      </c>
      <c r="B4292" s="604" t="s">
        <v>330</v>
      </c>
      <c r="C4292" s="605">
        <v>41940</v>
      </c>
      <c r="D4292" s="604">
        <v>0</v>
      </c>
    </row>
    <row r="4293" spans="1:4" ht="15" x14ac:dyDescent="0.25">
      <c r="A4293" s="604" t="s">
        <v>45</v>
      </c>
      <c r="B4293" s="604" t="s">
        <v>331</v>
      </c>
      <c r="C4293" s="605">
        <v>41940</v>
      </c>
      <c r="D4293" s="604">
        <v>0</v>
      </c>
    </row>
    <row r="4294" spans="1:4" ht="15" x14ac:dyDescent="0.25">
      <c r="A4294" s="604" t="s">
        <v>46</v>
      </c>
      <c r="B4294" s="604" t="s">
        <v>332</v>
      </c>
      <c r="C4294" s="605">
        <v>41940</v>
      </c>
      <c r="D4294" s="604">
        <v>0</v>
      </c>
    </row>
    <row r="4295" spans="1:4" ht="15" x14ac:dyDescent="0.25">
      <c r="A4295" s="604" t="s">
        <v>173</v>
      </c>
      <c r="B4295" s="604" t="s">
        <v>333</v>
      </c>
      <c r="C4295" s="605">
        <v>41940</v>
      </c>
      <c r="D4295" s="604">
        <v>3.7124999999999999</v>
      </c>
    </row>
    <row r="4296" spans="1:4" ht="15" x14ac:dyDescent="0.25">
      <c r="A4296" s="604" t="s">
        <v>174</v>
      </c>
      <c r="B4296" s="604" t="s">
        <v>334</v>
      </c>
      <c r="C4296" s="605">
        <v>41940</v>
      </c>
      <c r="D4296" s="604">
        <v>19.237500000000001</v>
      </c>
    </row>
    <row r="4297" spans="1:4" ht="15" x14ac:dyDescent="0.25">
      <c r="A4297" s="604" t="s">
        <v>39</v>
      </c>
      <c r="B4297" s="604" t="s">
        <v>335</v>
      </c>
      <c r="C4297" s="605">
        <v>41940</v>
      </c>
      <c r="D4297" s="604">
        <v>0</v>
      </c>
    </row>
    <row r="4298" spans="1:4" ht="15" x14ac:dyDescent="0.25">
      <c r="A4298" s="604" t="s">
        <v>40</v>
      </c>
      <c r="B4298" s="604" t="s">
        <v>336</v>
      </c>
      <c r="C4298" s="605">
        <v>41940</v>
      </c>
      <c r="D4298" s="604">
        <v>0</v>
      </c>
    </row>
    <row r="4299" spans="1:4" ht="15" x14ac:dyDescent="0.25">
      <c r="A4299" s="604" t="s">
        <v>41</v>
      </c>
      <c r="B4299" s="604" t="s">
        <v>337</v>
      </c>
      <c r="C4299" s="605">
        <v>41940</v>
      </c>
      <c r="D4299" s="604">
        <v>3.9285999999999999</v>
      </c>
    </row>
    <row r="4300" spans="1:4" ht="15" x14ac:dyDescent="0.25">
      <c r="A4300" s="604" t="s">
        <v>42</v>
      </c>
      <c r="B4300" s="604" t="s">
        <v>338</v>
      </c>
      <c r="C4300" s="605">
        <v>41940</v>
      </c>
      <c r="D4300" s="604">
        <v>0</v>
      </c>
    </row>
    <row r="4301" spans="1:4" ht="15" x14ac:dyDescent="0.25">
      <c r="A4301" s="604" t="s">
        <v>57</v>
      </c>
      <c r="B4301" s="604" t="s">
        <v>321</v>
      </c>
      <c r="C4301" s="605">
        <v>41940</v>
      </c>
      <c r="D4301" s="604">
        <v>0</v>
      </c>
    </row>
    <row r="4302" spans="1:4" ht="15" x14ac:dyDescent="0.25">
      <c r="A4302" s="604" t="s">
        <v>58</v>
      </c>
      <c r="B4302" s="604" t="s">
        <v>323</v>
      </c>
      <c r="C4302" s="605">
        <v>41940</v>
      </c>
      <c r="D4302" s="604">
        <v>817.452</v>
      </c>
    </row>
    <row r="4303" spans="1:4" ht="15" x14ac:dyDescent="0.25">
      <c r="A4303" s="604" t="s">
        <v>59</v>
      </c>
      <c r="B4303" s="604" t="s">
        <v>324</v>
      </c>
      <c r="C4303" s="605">
        <v>41940</v>
      </c>
      <c r="D4303" s="604">
        <v>0</v>
      </c>
    </row>
    <row r="4304" spans="1:4" ht="15" x14ac:dyDescent="0.25">
      <c r="A4304" s="604" t="s">
        <v>60</v>
      </c>
      <c r="B4304" s="604" t="s">
        <v>325</v>
      </c>
      <c r="C4304" s="605">
        <v>41940</v>
      </c>
      <c r="D4304" s="604">
        <v>817.04759999999999</v>
      </c>
    </row>
    <row r="4305" spans="1:4" ht="15" x14ac:dyDescent="0.25">
      <c r="A4305" s="604" t="s">
        <v>61</v>
      </c>
      <c r="B4305" s="604" t="s">
        <v>326</v>
      </c>
      <c r="C4305" s="605">
        <v>41940</v>
      </c>
      <c r="D4305" s="604">
        <v>0</v>
      </c>
    </row>
    <row r="4306" spans="1:4" ht="15" x14ac:dyDescent="0.25">
      <c r="A4306" s="604" t="s">
        <v>62</v>
      </c>
      <c r="B4306" s="604" t="s">
        <v>327</v>
      </c>
      <c r="C4306" s="605">
        <v>41940</v>
      </c>
      <c r="D4306" s="604">
        <v>814.75199999999995</v>
      </c>
    </row>
    <row r="4307" spans="1:4" ht="15" x14ac:dyDescent="0.25">
      <c r="A4307" s="604" t="s">
        <v>63</v>
      </c>
      <c r="B4307" s="604" t="s">
        <v>340</v>
      </c>
      <c r="C4307" s="605">
        <v>41940</v>
      </c>
      <c r="D4307" s="604">
        <v>0</v>
      </c>
    </row>
    <row r="4308" spans="1:4" ht="15" x14ac:dyDescent="0.25">
      <c r="A4308" s="604" t="s">
        <v>64</v>
      </c>
      <c r="B4308" s="604" t="s">
        <v>341</v>
      </c>
      <c r="C4308" s="605">
        <v>41940</v>
      </c>
      <c r="D4308" s="604">
        <v>795.69</v>
      </c>
    </row>
    <row r="4309" spans="1:4" ht="15" x14ac:dyDescent="0.25">
      <c r="A4309" s="604" t="s">
        <v>47</v>
      </c>
      <c r="B4309" s="604" t="s">
        <v>342</v>
      </c>
      <c r="C4309" s="605">
        <v>41940</v>
      </c>
      <c r="D4309" s="604">
        <v>3.9600000000000003E-2</v>
      </c>
    </row>
    <row r="4310" spans="1:4" ht="15" x14ac:dyDescent="0.25">
      <c r="A4310" s="604" t="s">
        <v>48</v>
      </c>
      <c r="B4310" s="604" t="s">
        <v>343</v>
      </c>
      <c r="C4310" s="605">
        <v>41940</v>
      </c>
      <c r="D4310" s="604">
        <v>0</v>
      </c>
    </row>
    <row r="4311" spans="1:4" ht="15" x14ac:dyDescent="0.25">
      <c r="A4311" s="604" t="s">
        <v>49</v>
      </c>
      <c r="B4311" s="604" t="s">
        <v>344</v>
      </c>
      <c r="C4311" s="605">
        <v>41940</v>
      </c>
      <c r="D4311" s="604">
        <v>9.0305999999999997</v>
      </c>
    </row>
    <row r="4312" spans="1:4" ht="15" x14ac:dyDescent="0.25">
      <c r="A4312" s="604" t="s">
        <v>50</v>
      </c>
      <c r="B4312" s="604" t="s">
        <v>345</v>
      </c>
      <c r="C4312" s="605">
        <v>41940</v>
      </c>
      <c r="D4312" s="604">
        <v>95.7834</v>
      </c>
    </row>
    <row r="4313" spans="1:4" ht="15" x14ac:dyDescent="0.25">
      <c r="A4313" s="604" t="s">
        <v>861</v>
      </c>
      <c r="B4313" s="604" t="s">
        <v>999</v>
      </c>
      <c r="C4313" s="605">
        <v>41940</v>
      </c>
      <c r="D4313" s="604">
        <v>2.2130000000000001</v>
      </c>
    </row>
    <row r="4314" spans="1:4" ht="15" x14ac:dyDescent="0.25">
      <c r="A4314" s="604" t="s">
        <v>862</v>
      </c>
      <c r="B4314" s="604" t="s">
        <v>1000</v>
      </c>
      <c r="C4314" s="605">
        <v>41940</v>
      </c>
      <c r="D4314" s="604">
        <v>0</v>
      </c>
    </row>
    <row r="4315" spans="1:4" ht="15" x14ac:dyDescent="0.25">
      <c r="A4315" s="604" t="s">
        <v>982</v>
      </c>
      <c r="B4315" s="604" t="s">
        <v>1001</v>
      </c>
      <c r="C4315" s="605">
        <v>41940</v>
      </c>
      <c r="D4315" s="604">
        <v>3.0000000000000001E-3</v>
      </c>
    </row>
    <row r="4316" spans="1:4" ht="15" x14ac:dyDescent="0.25">
      <c r="A4316" s="604" t="s">
        <v>983</v>
      </c>
      <c r="B4316" s="604" t="s">
        <v>1002</v>
      </c>
      <c r="C4316" s="605">
        <v>41940</v>
      </c>
      <c r="D4316" s="604">
        <v>438.24400000000003</v>
      </c>
    </row>
    <row r="4317" spans="1:4" ht="15" x14ac:dyDescent="0.25">
      <c r="A4317" s="604" t="s">
        <v>1039</v>
      </c>
      <c r="B4317" s="604" t="s">
        <v>1001</v>
      </c>
      <c r="C4317" s="605">
        <v>41940</v>
      </c>
      <c r="D4317" s="604">
        <v>0</v>
      </c>
    </row>
    <row r="4318" spans="1:4" ht="15" x14ac:dyDescent="0.25">
      <c r="A4318" s="604" t="s">
        <v>1040</v>
      </c>
      <c r="B4318" s="604" t="s">
        <v>1002</v>
      </c>
      <c r="C4318" s="605">
        <v>41940</v>
      </c>
      <c r="D4318" s="604">
        <v>239.04</v>
      </c>
    </row>
    <row r="4319" spans="1:4" ht="15" x14ac:dyDescent="0.25">
      <c r="A4319" s="604" t="s">
        <v>989</v>
      </c>
      <c r="B4319" s="604" t="s">
        <v>1001</v>
      </c>
      <c r="C4319" s="605">
        <v>41940</v>
      </c>
      <c r="D4319" s="604">
        <v>0</v>
      </c>
    </row>
    <row r="4320" spans="1:4" ht="15" x14ac:dyDescent="0.25">
      <c r="A4320" s="604" t="s">
        <v>990</v>
      </c>
      <c r="B4320" s="604" t="s">
        <v>1002</v>
      </c>
      <c r="C4320" s="605">
        <v>41940</v>
      </c>
      <c r="D4320" s="604">
        <v>450.6</v>
      </c>
    </row>
    <row r="4321" spans="1:4" ht="15" x14ac:dyDescent="0.25">
      <c r="A4321" s="604" t="s">
        <v>71</v>
      </c>
      <c r="B4321" s="604" t="s">
        <v>346</v>
      </c>
      <c r="C4321" s="605">
        <v>41940</v>
      </c>
      <c r="D4321" s="604">
        <v>0</v>
      </c>
    </row>
    <row r="4322" spans="1:4" ht="15" x14ac:dyDescent="0.25">
      <c r="A4322" s="604" t="s">
        <v>72</v>
      </c>
      <c r="B4322" s="604" t="s">
        <v>349</v>
      </c>
      <c r="C4322" s="605">
        <v>41940</v>
      </c>
      <c r="D4322" s="604">
        <v>0</v>
      </c>
    </row>
    <row r="4323" spans="1:4" ht="15" x14ac:dyDescent="0.25">
      <c r="A4323" s="604" t="s">
        <v>750</v>
      </c>
      <c r="B4323" s="604" t="s">
        <v>751</v>
      </c>
      <c r="C4323" s="605">
        <v>41940</v>
      </c>
      <c r="D4323" s="604">
        <v>0.71199999999999997</v>
      </c>
    </row>
    <row r="4324" spans="1:4" ht="15" x14ac:dyDescent="0.25">
      <c r="A4324" s="604" t="s">
        <v>753</v>
      </c>
      <c r="B4324" s="604" t="s">
        <v>754</v>
      </c>
      <c r="C4324" s="605">
        <v>41940</v>
      </c>
      <c r="D4324" s="604">
        <v>0</v>
      </c>
    </row>
    <row r="4325" spans="1:4" ht="15" x14ac:dyDescent="0.25">
      <c r="A4325" s="604" t="s">
        <v>755</v>
      </c>
      <c r="B4325" s="604" t="s">
        <v>756</v>
      </c>
      <c r="C4325" s="605">
        <v>41940</v>
      </c>
      <c r="D4325" s="604">
        <v>0.1</v>
      </c>
    </row>
    <row r="4326" spans="1:4" ht="15" x14ac:dyDescent="0.25">
      <c r="A4326" s="604" t="s">
        <v>757</v>
      </c>
      <c r="B4326" s="604" t="s">
        <v>758</v>
      </c>
      <c r="C4326" s="605">
        <v>41940</v>
      </c>
      <c r="D4326" s="604">
        <v>0</v>
      </c>
    </row>
    <row r="4327" spans="1:4" ht="15" x14ac:dyDescent="0.25">
      <c r="A4327" s="604" t="s">
        <v>759</v>
      </c>
      <c r="B4327" s="604" t="s">
        <v>760</v>
      </c>
      <c r="C4327" s="605">
        <v>41940</v>
      </c>
      <c r="D4327" s="604">
        <v>0.39300000000000002</v>
      </c>
    </row>
    <row r="4328" spans="1:4" ht="15" x14ac:dyDescent="0.25">
      <c r="A4328" s="604" t="s">
        <v>762</v>
      </c>
      <c r="B4328" s="604" t="s">
        <v>763</v>
      </c>
      <c r="C4328" s="605">
        <v>41940</v>
      </c>
      <c r="D4328" s="604">
        <v>0</v>
      </c>
    </row>
    <row r="4329" spans="1:4" ht="15" x14ac:dyDescent="0.25">
      <c r="A4329" s="604" t="s">
        <v>764</v>
      </c>
      <c r="B4329" s="604" t="s">
        <v>765</v>
      </c>
      <c r="C4329" s="605">
        <v>41940</v>
      </c>
      <c r="D4329" s="604">
        <v>0.161</v>
      </c>
    </row>
    <row r="4330" spans="1:4" ht="15" x14ac:dyDescent="0.25">
      <c r="A4330" s="604" t="s">
        <v>766</v>
      </c>
      <c r="B4330" s="604" t="s">
        <v>767</v>
      </c>
      <c r="C4330" s="605">
        <v>41940</v>
      </c>
      <c r="D4330" s="604">
        <v>0</v>
      </c>
    </row>
    <row r="4331" spans="1:4" ht="15" x14ac:dyDescent="0.25">
      <c r="A4331" s="604" t="s">
        <v>877</v>
      </c>
      <c r="B4331" s="604" t="s">
        <v>1003</v>
      </c>
      <c r="C4331" s="605">
        <v>41940</v>
      </c>
      <c r="D4331" s="604">
        <v>0</v>
      </c>
    </row>
    <row r="4332" spans="1:4" ht="15" x14ac:dyDescent="0.25">
      <c r="A4332" s="604" t="s">
        <v>878</v>
      </c>
      <c r="B4332" s="604" t="s">
        <v>1004</v>
      </c>
      <c r="C4332" s="605">
        <v>41940</v>
      </c>
      <c r="D4332" s="604">
        <v>1189.3441</v>
      </c>
    </row>
    <row r="4333" spans="1:4" ht="15" x14ac:dyDescent="0.25">
      <c r="A4333" s="604" t="s">
        <v>962</v>
      </c>
      <c r="B4333" s="604" t="s">
        <v>1005</v>
      </c>
      <c r="C4333" s="605">
        <v>41940</v>
      </c>
      <c r="D4333" s="604">
        <v>3.7999999999999999E-2</v>
      </c>
    </row>
    <row r="4334" spans="1:4" ht="15" x14ac:dyDescent="0.25">
      <c r="A4334" s="604" t="s">
        <v>963</v>
      </c>
      <c r="B4334" s="604" t="s">
        <v>1006</v>
      </c>
      <c r="C4334" s="605">
        <v>41940</v>
      </c>
      <c r="D4334" s="604">
        <v>304.46600000000001</v>
      </c>
    </row>
    <row r="4335" spans="1:4" ht="15" x14ac:dyDescent="0.25">
      <c r="A4335" s="604" t="s">
        <v>82</v>
      </c>
      <c r="B4335" s="604" t="s">
        <v>350</v>
      </c>
      <c r="C4335" s="605">
        <v>41940</v>
      </c>
      <c r="D4335" s="604">
        <v>0</v>
      </c>
    </row>
    <row r="4336" spans="1:4" ht="15" x14ac:dyDescent="0.25">
      <c r="A4336" s="604" t="s">
        <v>81</v>
      </c>
      <c r="B4336" s="604" t="s">
        <v>352</v>
      </c>
      <c r="C4336" s="605">
        <v>41940</v>
      </c>
      <c r="D4336" s="604">
        <v>0</v>
      </c>
    </row>
    <row r="4337" spans="1:4" ht="15" x14ac:dyDescent="0.25">
      <c r="A4337" s="604" t="s">
        <v>1007</v>
      </c>
      <c r="B4337" s="604" t="s">
        <v>1001</v>
      </c>
      <c r="C4337" s="605">
        <v>41940</v>
      </c>
      <c r="D4337" s="604">
        <v>1E-3</v>
      </c>
    </row>
    <row r="4338" spans="1:4" ht="15" x14ac:dyDescent="0.25">
      <c r="A4338" s="604" t="s">
        <v>1008</v>
      </c>
      <c r="B4338" s="604" t="s">
        <v>1002</v>
      </c>
      <c r="C4338" s="605">
        <v>41940</v>
      </c>
      <c r="D4338" s="604">
        <v>524.46600000000001</v>
      </c>
    </row>
    <row r="4339" spans="1:4" ht="15" x14ac:dyDescent="0.25">
      <c r="A4339" s="604" t="s">
        <v>100</v>
      </c>
      <c r="B4339" s="604" t="s">
        <v>321</v>
      </c>
      <c r="C4339" s="605">
        <v>41940</v>
      </c>
      <c r="D4339" s="604">
        <v>0</v>
      </c>
    </row>
    <row r="4340" spans="1:4" ht="15" x14ac:dyDescent="0.25">
      <c r="A4340" s="604" t="s">
        <v>101</v>
      </c>
      <c r="B4340" s="604" t="s">
        <v>354</v>
      </c>
      <c r="C4340" s="605">
        <v>41940</v>
      </c>
      <c r="D4340" s="604">
        <v>0</v>
      </c>
    </row>
    <row r="4341" spans="1:4" ht="15" x14ac:dyDescent="0.25">
      <c r="A4341" s="604" t="s">
        <v>102</v>
      </c>
      <c r="B4341" s="604" t="s">
        <v>324</v>
      </c>
      <c r="C4341" s="605">
        <v>41940</v>
      </c>
      <c r="D4341" s="604">
        <v>1.9106000000000001</v>
      </c>
    </row>
    <row r="4342" spans="1:4" ht="15" x14ac:dyDescent="0.25">
      <c r="A4342" s="604" t="s">
        <v>103</v>
      </c>
      <c r="B4342" s="604" t="s">
        <v>325</v>
      </c>
      <c r="C4342" s="605">
        <v>41940</v>
      </c>
      <c r="D4342" s="604">
        <v>0</v>
      </c>
    </row>
    <row r="4343" spans="1:4" ht="15" x14ac:dyDescent="0.25">
      <c r="A4343" s="604" t="s">
        <v>104</v>
      </c>
      <c r="B4343" s="604" t="s">
        <v>326</v>
      </c>
      <c r="C4343" s="605">
        <v>41940</v>
      </c>
      <c r="D4343" s="604">
        <v>0</v>
      </c>
    </row>
    <row r="4344" spans="1:4" ht="15" x14ac:dyDescent="0.25">
      <c r="A4344" s="604" t="s">
        <v>105</v>
      </c>
      <c r="B4344" s="604" t="s">
        <v>327</v>
      </c>
      <c r="C4344" s="605">
        <v>41940</v>
      </c>
      <c r="D4344" s="604">
        <v>0</v>
      </c>
    </row>
    <row r="4345" spans="1:4" ht="15" x14ac:dyDescent="0.25">
      <c r="A4345" s="604" t="s">
        <v>106</v>
      </c>
      <c r="B4345" s="604" t="s">
        <v>340</v>
      </c>
      <c r="C4345" s="605">
        <v>41940</v>
      </c>
      <c r="D4345" s="604">
        <v>2.2351000000000001</v>
      </c>
    </row>
    <row r="4346" spans="1:4" ht="15" x14ac:dyDescent="0.25">
      <c r="A4346" s="604" t="s">
        <v>107</v>
      </c>
      <c r="B4346" s="604" t="s">
        <v>341</v>
      </c>
      <c r="C4346" s="605">
        <v>41940</v>
      </c>
      <c r="D4346" s="604">
        <v>0</v>
      </c>
    </row>
    <row r="4347" spans="1:4" ht="15" x14ac:dyDescent="0.25">
      <c r="A4347" s="604" t="s">
        <v>115</v>
      </c>
      <c r="B4347" s="604" t="s">
        <v>355</v>
      </c>
      <c r="C4347" s="605">
        <v>41940</v>
      </c>
      <c r="D4347" s="604">
        <v>3.3481999999999998</v>
      </c>
    </row>
    <row r="4348" spans="1:4" ht="15" x14ac:dyDescent="0.25">
      <c r="A4348" s="604" t="s">
        <v>116</v>
      </c>
      <c r="B4348" s="604" t="s">
        <v>356</v>
      </c>
      <c r="C4348" s="605">
        <v>41940</v>
      </c>
      <c r="D4348" s="604">
        <v>0</v>
      </c>
    </row>
    <row r="4349" spans="1:4" ht="15" x14ac:dyDescent="0.25">
      <c r="A4349" s="604" t="s">
        <v>117</v>
      </c>
      <c r="B4349" s="604" t="s">
        <v>357</v>
      </c>
      <c r="C4349" s="605">
        <v>41940</v>
      </c>
      <c r="D4349" s="604">
        <v>0</v>
      </c>
    </row>
    <row r="4350" spans="1:4" ht="15" x14ac:dyDescent="0.25">
      <c r="A4350" s="604" t="s">
        <v>118</v>
      </c>
      <c r="B4350" s="604" t="s">
        <v>358</v>
      </c>
      <c r="C4350" s="605">
        <v>41940</v>
      </c>
      <c r="D4350" s="604">
        <v>0</v>
      </c>
    </row>
    <row r="4351" spans="1:4" ht="15" x14ac:dyDescent="0.25">
      <c r="A4351" s="604" t="s">
        <v>735</v>
      </c>
      <c r="B4351" s="604" t="s">
        <v>736</v>
      </c>
      <c r="C4351" s="605">
        <v>41940</v>
      </c>
      <c r="D4351" s="604">
        <v>1.9179999999999999</v>
      </c>
    </row>
    <row r="4352" spans="1:4" ht="15" x14ac:dyDescent="0.25">
      <c r="A4352" s="604" t="s">
        <v>737</v>
      </c>
      <c r="B4352" s="604" t="s">
        <v>738</v>
      </c>
      <c r="C4352" s="605">
        <v>41940</v>
      </c>
      <c r="D4352" s="604">
        <v>0</v>
      </c>
    </row>
    <row r="4353" spans="1:4" ht="15" x14ac:dyDescent="0.25">
      <c r="A4353" s="604" t="s">
        <v>863</v>
      </c>
      <c r="B4353" s="604" t="s">
        <v>1009</v>
      </c>
      <c r="C4353" s="605">
        <v>41940</v>
      </c>
      <c r="D4353" s="604">
        <v>0</v>
      </c>
    </row>
    <row r="4354" spans="1:4" ht="15" x14ac:dyDescent="0.25">
      <c r="A4354" s="604" t="s">
        <v>864</v>
      </c>
      <c r="B4354" s="604" t="s">
        <v>1010</v>
      </c>
      <c r="C4354" s="605">
        <v>41940</v>
      </c>
      <c r="D4354" s="604">
        <v>0</v>
      </c>
    </row>
    <row r="4355" spans="1:4" ht="15" x14ac:dyDescent="0.25">
      <c r="A4355" s="604" t="s">
        <v>865</v>
      </c>
      <c r="B4355" s="604" t="s">
        <v>1011</v>
      </c>
      <c r="C4355" s="605">
        <v>41940</v>
      </c>
      <c r="D4355" s="604">
        <v>0</v>
      </c>
    </row>
    <row r="4356" spans="1:4" ht="15" x14ac:dyDescent="0.25">
      <c r="A4356" s="604" t="s">
        <v>866</v>
      </c>
      <c r="B4356" s="604" t="s">
        <v>1012</v>
      </c>
      <c r="C4356" s="605">
        <v>41940</v>
      </c>
      <c r="D4356" s="604">
        <v>0</v>
      </c>
    </row>
    <row r="4357" spans="1:4" ht="15" x14ac:dyDescent="0.25">
      <c r="A4357" s="604" t="s">
        <v>99</v>
      </c>
      <c r="B4357" s="604" t="s">
        <v>359</v>
      </c>
      <c r="C4357" s="605">
        <v>41940</v>
      </c>
      <c r="D4357" s="604">
        <v>2.9986000000000002</v>
      </c>
    </row>
    <row r="4358" spans="1:4" ht="15" x14ac:dyDescent="0.25">
      <c r="A4358" s="604" t="s">
        <v>958</v>
      </c>
      <c r="B4358" s="604" t="s">
        <v>1001</v>
      </c>
      <c r="C4358" s="605">
        <v>41940</v>
      </c>
      <c r="D4358" s="604">
        <v>0</v>
      </c>
    </row>
    <row r="4359" spans="1:4" ht="15" x14ac:dyDescent="0.25">
      <c r="A4359" s="604" t="s">
        <v>959</v>
      </c>
      <c r="B4359" s="604" t="s">
        <v>1002</v>
      </c>
      <c r="C4359" s="605">
        <v>41940</v>
      </c>
      <c r="D4359" s="604">
        <v>458.99</v>
      </c>
    </row>
    <row r="4360" spans="1:4" ht="15" x14ac:dyDescent="0.25">
      <c r="A4360" s="604" t="s">
        <v>144</v>
      </c>
      <c r="B4360" s="604" t="s">
        <v>361</v>
      </c>
      <c r="C4360" s="605">
        <v>41940</v>
      </c>
      <c r="D4360" s="604">
        <v>0.6643</v>
      </c>
    </row>
    <row r="4361" spans="1:4" ht="15" x14ac:dyDescent="0.25">
      <c r="A4361" s="604" t="s">
        <v>145</v>
      </c>
      <c r="B4361" s="604" t="s">
        <v>363</v>
      </c>
      <c r="C4361" s="605">
        <v>41940</v>
      </c>
      <c r="D4361" s="604">
        <v>3.6143999999999998</v>
      </c>
    </row>
    <row r="4362" spans="1:4" ht="15" x14ac:dyDescent="0.25">
      <c r="A4362" s="604" t="s">
        <v>161</v>
      </c>
      <c r="B4362" s="604" t="s">
        <v>364</v>
      </c>
      <c r="C4362" s="605">
        <v>41940</v>
      </c>
      <c r="D4362" s="604">
        <v>0.1</v>
      </c>
    </row>
    <row r="4363" spans="1:4" ht="15" x14ac:dyDescent="0.25">
      <c r="A4363" s="604" t="s">
        <v>162</v>
      </c>
      <c r="B4363" s="604" t="s">
        <v>365</v>
      </c>
      <c r="C4363" s="605">
        <v>41940</v>
      </c>
      <c r="D4363" s="604">
        <v>10.17</v>
      </c>
    </row>
    <row r="4364" spans="1:4" ht="15" x14ac:dyDescent="0.25">
      <c r="A4364" s="604" t="s">
        <v>293</v>
      </c>
      <c r="B4364" s="604" t="s">
        <v>366</v>
      </c>
      <c r="C4364" s="605">
        <v>41940</v>
      </c>
      <c r="D4364" s="604">
        <v>7.0000000000000001E-3</v>
      </c>
    </row>
    <row r="4365" spans="1:4" ht="15" x14ac:dyDescent="0.25">
      <c r="A4365" s="604" t="s">
        <v>294</v>
      </c>
      <c r="B4365" s="604" t="s">
        <v>368</v>
      </c>
      <c r="C4365" s="605">
        <v>41940</v>
      </c>
      <c r="D4365" s="604">
        <v>65.370999999999995</v>
      </c>
    </row>
    <row r="4366" spans="1:4" ht="15" x14ac:dyDescent="0.25">
      <c r="A4366" s="604" t="s">
        <v>167</v>
      </c>
      <c r="B4366" s="604" t="s">
        <v>369</v>
      </c>
      <c r="C4366" s="605">
        <v>41940</v>
      </c>
      <c r="D4366" s="604">
        <v>4.7385999999999999</v>
      </c>
    </row>
    <row r="4367" spans="1:4" ht="15" x14ac:dyDescent="0.25">
      <c r="A4367" s="604" t="s">
        <v>168</v>
      </c>
      <c r="B4367" s="604" t="s">
        <v>371</v>
      </c>
      <c r="C4367" s="605">
        <v>41940</v>
      </c>
      <c r="D4367" s="604">
        <v>0</v>
      </c>
    </row>
    <row r="4368" spans="1:4" ht="15" x14ac:dyDescent="0.25">
      <c r="A4368" s="604" t="s">
        <v>869</v>
      </c>
      <c r="B4368" s="604" t="s">
        <v>997</v>
      </c>
      <c r="C4368" s="605">
        <v>41940</v>
      </c>
      <c r="D4368" s="604">
        <v>1.7869999999999999</v>
      </c>
    </row>
    <row r="4369" spans="1:4" ht="15" x14ac:dyDescent="0.25">
      <c r="A4369" s="604" t="s">
        <v>870</v>
      </c>
      <c r="B4369" s="604" t="s">
        <v>998</v>
      </c>
      <c r="C4369" s="605">
        <v>41940</v>
      </c>
      <c r="D4369" s="604">
        <v>9.3680000000000003</v>
      </c>
    </row>
    <row r="4370" spans="1:4" ht="15" x14ac:dyDescent="0.25">
      <c r="A4370" s="604" t="s">
        <v>146</v>
      </c>
      <c r="B4370" s="604" t="s">
        <v>372</v>
      </c>
      <c r="C4370" s="605">
        <v>41940</v>
      </c>
      <c r="D4370" s="604">
        <v>0.23</v>
      </c>
    </row>
    <row r="4371" spans="1:4" ht="15" x14ac:dyDescent="0.25">
      <c r="A4371" s="604" t="s">
        <v>147</v>
      </c>
      <c r="B4371" s="604" t="s">
        <v>374</v>
      </c>
      <c r="C4371" s="605">
        <v>41940</v>
      </c>
      <c r="D4371" s="604">
        <v>0</v>
      </c>
    </row>
    <row r="4372" spans="1:4" ht="15" x14ac:dyDescent="0.25">
      <c r="A4372" s="604" t="s">
        <v>127</v>
      </c>
      <c r="B4372" s="604" t="s">
        <v>375</v>
      </c>
      <c r="C4372" s="605">
        <v>41940</v>
      </c>
      <c r="D4372" s="604">
        <v>5.4000000000000003E-3</v>
      </c>
    </row>
    <row r="4373" spans="1:4" ht="15" x14ac:dyDescent="0.25">
      <c r="A4373" s="604" t="s">
        <v>126</v>
      </c>
      <c r="B4373" s="604" t="s">
        <v>377</v>
      </c>
      <c r="C4373" s="605">
        <v>41940</v>
      </c>
      <c r="D4373" s="604">
        <v>109.3608</v>
      </c>
    </row>
    <row r="4374" spans="1:4" ht="15" x14ac:dyDescent="0.25">
      <c r="A4374" s="604" t="s">
        <v>206</v>
      </c>
      <c r="B4374" s="604" t="s">
        <v>378</v>
      </c>
      <c r="C4374" s="605">
        <v>41940</v>
      </c>
      <c r="D4374" s="604">
        <v>5.6599999999999998E-2</v>
      </c>
    </row>
    <row r="4375" spans="1:4" ht="15" x14ac:dyDescent="0.25">
      <c r="A4375" s="604" t="s">
        <v>207</v>
      </c>
      <c r="B4375" s="604" t="s">
        <v>379</v>
      </c>
      <c r="C4375" s="605">
        <v>41940</v>
      </c>
      <c r="D4375" s="604">
        <v>115.50879999999999</v>
      </c>
    </row>
    <row r="4376" spans="1:4" ht="15" x14ac:dyDescent="0.25">
      <c r="A4376" s="604" t="s">
        <v>768</v>
      </c>
      <c r="B4376" s="604" t="s">
        <v>769</v>
      </c>
      <c r="C4376" s="605">
        <v>41940</v>
      </c>
      <c r="D4376" s="604">
        <v>0.63500000000000001</v>
      </c>
    </row>
    <row r="4377" spans="1:4" ht="15" x14ac:dyDescent="0.25">
      <c r="A4377" s="604" t="s">
        <v>771</v>
      </c>
      <c r="B4377" s="604" t="s">
        <v>772</v>
      </c>
      <c r="C4377" s="605">
        <v>41940</v>
      </c>
      <c r="D4377" s="604">
        <v>21.257999999999999</v>
      </c>
    </row>
    <row r="4378" spans="1:4" ht="15" x14ac:dyDescent="0.25">
      <c r="A4378" s="604" t="s">
        <v>163</v>
      </c>
      <c r="B4378" s="604" t="s">
        <v>380</v>
      </c>
      <c r="C4378" s="605">
        <v>41940</v>
      </c>
      <c r="D4378" s="604">
        <v>0</v>
      </c>
    </row>
    <row r="4379" spans="1:4" ht="15" x14ac:dyDescent="0.25">
      <c r="A4379" s="604" t="s">
        <v>164</v>
      </c>
      <c r="B4379" s="604" t="s">
        <v>382</v>
      </c>
      <c r="C4379" s="605">
        <v>41940</v>
      </c>
      <c r="D4379" s="604">
        <v>212.238</v>
      </c>
    </row>
    <row r="4380" spans="1:4" ht="15" x14ac:dyDescent="0.25">
      <c r="A4380" s="604" t="s">
        <v>295</v>
      </c>
      <c r="B4380" s="604" t="s">
        <v>383</v>
      </c>
      <c r="C4380" s="605">
        <v>41940</v>
      </c>
      <c r="D4380" s="604">
        <v>2.34</v>
      </c>
    </row>
    <row r="4381" spans="1:4" ht="15" x14ac:dyDescent="0.25">
      <c r="A4381" s="604" t="s">
        <v>296</v>
      </c>
      <c r="B4381" s="604" t="s">
        <v>385</v>
      </c>
      <c r="C4381" s="605">
        <v>41940</v>
      </c>
      <c r="D4381" s="604">
        <v>0</v>
      </c>
    </row>
    <row r="4382" spans="1:4" ht="15" x14ac:dyDescent="0.25">
      <c r="A4382" s="604" t="s">
        <v>413</v>
      </c>
      <c r="B4382" s="604" t="s">
        <v>414</v>
      </c>
      <c r="C4382" s="605">
        <v>41940</v>
      </c>
      <c r="D4382" s="604">
        <v>7.5999999999999998E-2</v>
      </c>
    </row>
    <row r="4383" spans="1:4" ht="15" x14ac:dyDescent="0.25">
      <c r="A4383" s="604" t="s">
        <v>416</v>
      </c>
      <c r="B4383" s="604" t="s">
        <v>417</v>
      </c>
      <c r="C4383" s="605">
        <v>41940</v>
      </c>
      <c r="D4383" s="604">
        <v>217.21700000000001</v>
      </c>
    </row>
    <row r="4384" spans="1:4" ht="15" x14ac:dyDescent="0.25">
      <c r="A4384" s="604" t="s">
        <v>222</v>
      </c>
      <c r="B4384" s="604" t="s">
        <v>386</v>
      </c>
      <c r="C4384" s="605">
        <v>41940</v>
      </c>
      <c r="D4384" s="604">
        <v>0.34</v>
      </c>
    </row>
    <row r="4385" spans="1:4" ht="15" x14ac:dyDescent="0.25">
      <c r="A4385" s="604" t="s">
        <v>223</v>
      </c>
      <c r="B4385" s="604" t="s">
        <v>388</v>
      </c>
      <c r="C4385" s="605">
        <v>41940</v>
      </c>
      <c r="D4385" s="604">
        <v>0</v>
      </c>
    </row>
    <row r="4386" spans="1:4" ht="15" x14ac:dyDescent="0.25">
      <c r="A4386" s="604" t="s">
        <v>1013</v>
      </c>
      <c r="B4386" s="604" t="s">
        <v>997</v>
      </c>
      <c r="C4386" s="605">
        <v>41940</v>
      </c>
      <c r="D4386" s="604">
        <v>0</v>
      </c>
    </row>
    <row r="4387" spans="1:4" ht="15" x14ac:dyDescent="0.25">
      <c r="A4387" s="604" t="s">
        <v>1014</v>
      </c>
      <c r="B4387" s="604" t="s">
        <v>998</v>
      </c>
      <c r="C4387" s="605">
        <v>41940</v>
      </c>
      <c r="D4387" s="604">
        <v>178.25200000000001</v>
      </c>
    </row>
    <row r="4388" spans="1:4" ht="15" x14ac:dyDescent="0.25">
      <c r="A4388" s="604" t="s">
        <v>1015</v>
      </c>
      <c r="B4388" s="604" t="s">
        <v>997</v>
      </c>
      <c r="C4388" s="605">
        <v>41940</v>
      </c>
      <c r="D4388" s="604">
        <v>0</v>
      </c>
    </row>
    <row r="4389" spans="1:4" ht="15" x14ac:dyDescent="0.25">
      <c r="A4389" s="604" t="s">
        <v>1016</v>
      </c>
      <c r="B4389" s="604" t="s">
        <v>998</v>
      </c>
      <c r="C4389" s="605">
        <v>41940</v>
      </c>
      <c r="D4389" s="604">
        <v>134.173</v>
      </c>
    </row>
    <row r="4390" spans="1:4" ht="15" x14ac:dyDescent="0.25">
      <c r="A4390" s="604" t="s">
        <v>176</v>
      </c>
      <c r="B4390" s="604" t="s">
        <v>389</v>
      </c>
      <c r="C4390" s="605">
        <v>41940</v>
      </c>
      <c r="D4390" s="604">
        <v>0.42899999999999999</v>
      </c>
    </row>
    <row r="4391" spans="1:4" ht="15" x14ac:dyDescent="0.25">
      <c r="A4391" s="604" t="s">
        <v>177</v>
      </c>
      <c r="B4391" s="604" t="s">
        <v>391</v>
      </c>
      <c r="C4391" s="605">
        <v>41940</v>
      </c>
      <c r="D4391" s="604">
        <v>35.274000000000001</v>
      </c>
    </row>
    <row r="4392" spans="1:4" ht="15" x14ac:dyDescent="0.25">
      <c r="A4392" s="604" t="s">
        <v>710</v>
      </c>
      <c r="B4392" s="604" t="s">
        <v>711</v>
      </c>
      <c r="C4392" s="605">
        <v>41940</v>
      </c>
      <c r="D4392" s="604">
        <v>0</v>
      </c>
    </row>
    <row r="4393" spans="1:4" ht="15" x14ac:dyDescent="0.25">
      <c r="A4393" s="604" t="s">
        <v>713</v>
      </c>
      <c r="B4393" s="604" t="s">
        <v>714</v>
      </c>
      <c r="C4393" s="605">
        <v>41940</v>
      </c>
      <c r="D4393" s="604">
        <v>92.42</v>
      </c>
    </row>
    <row r="4394" spans="1:4" ht="15" x14ac:dyDescent="0.25">
      <c r="A4394" s="604" t="s">
        <v>148</v>
      </c>
      <c r="B4394" s="604" t="s">
        <v>374</v>
      </c>
      <c r="C4394" s="605">
        <v>41940</v>
      </c>
      <c r="D4394" s="604">
        <v>0</v>
      </c>
    </row>
    <row r="4395" spans="1:4" ht="15" x14ac:dyDescent="0.25">
      <c r="A4395" s="604" t="s">
        <v>152</v>
      </c>
      <c r="B4395" s="604" t="s">
        <v>374</v>
      </c>
      <c r="C4395" s="605">
        <v>41940</v>
      </c>
      <c r="D4395" s="604">
        <v>0</v>
      </c>
    </row>
    <row r="4396" spans="1:4" ht="15" x14ac:dyDescent="0.25">
      <c r="A4396" s="604" t="s">
        <v>991</v>
      </c>
      <c r="B4396" s="604" t="s">
        <v>997</v>
      </c>
      <c r="C4396" s="605">
        <v>41940</v>
      </c>
      <c r="D4396" s="604">
        <v>0</v>
      </c>
    </row>
    <row r="4397" spans="1:4" ht="15" x14ac:dyDescent="0.25">
      <c r="A4397" s="604" t="s">
        <v>992</v>
      </c>
      <c r="B4397" s="604" t="s">
        <v>998</v>
      </c>
      <c r="C4397" s="605">
        <v>41940</v>
      </c>
      <c r="D4397" s="604">
        <v>93.174000000000007</v>
      </c>
    </row>
    <row r="4398" spans="1:4" ht="15" x14ac:dyDescent="0.25">
      <c r="A4398" s="604" t="s">
        <v>149</v>
      </c>
      <c r="B4398" s="604" t="s">
        <v>393</v>
      </c>
      <c r="C4398" s="605">
        <v>41940</v>
      </c>
      <c r="D4398" s="604">
        <v>7.3239999999999998</v>
      </c>
    </row>
    <row r="4399" spans="1:4" ht="15" x14ac:dyDescent="0.25">
      <c r="A4399" s="604" t="s">
        <v>150</v>
      </c>
      <c r="B4399" s="604" t="s">
        <v>395</v>
      </c>
      <c r="C4399" s="605">
        <v>41940</v>
      </c>
      <c r="D4399" s="604">
        <v>2E-3</v>
      </c>
    </row>
    <row r="4400" spans="1:4" ht="15" x14ac:dyDescent="0.25">
      <c r="A4400" s="604" t="s">
        <v>974</v>
      </c>
      <c r="B4400" s="604" t="s">
        <v>1001</v>
      </c>
      <c r="C4400" s="605">
        <v>41940</v>
      </c>
      <c r="D4400" s="604">
        <v>7.0000000000000001E-3</v>
      </c>
    </row>
    <row r="4401" spans="1:4" ht="15" x14ac:dyDescent="0.25">
      <c r="A4401" s="604" t="s">
        <v>975</v>
      </c>
      <c r="B4401" s="604" t="s">
        <v>1002</v>
      </c>
      <c r="C4401" s="605">
        <v>41940</v>
      </c>
      <c r="D4401" s="604">
        <v>5.6630000000000003</v>
      </c>
    </row>
    <row r="4402" spans="1:4" ht="15" x14ac:dyDescent="0.25">
      <c r="A4402" s="604" t="s">
        <v>151</v>
      </c>
      <c r="B4402" s="604" t="s">
        <v>374</v>
      </c>
      <c r="C4402" s="605">
        <v>41940</v>
      </c>
      <c r="D4402" s="604">
        <v>2.12</v>
      </c>
    </row>
    <row r="4403" spans="1:4" ht="15" x14ac:dyDescent="0.25">
      <c r="A4403" s="604" t="s">
        <v>96</v>
      </c>
      <c r="B4403" s="604" t="s">
        <v>314</v>
      </c>
      <c r="C4403" s="605">
        <v>41940</v>
      </c>
      <c r="D4403" s="604">
        <v>0</v>
      </c>
    </row>
    <row r="4404" spans="1:4" ht="15" x14ac:dyDescent="0.25">
      <c r="A4404" s="604" t="s">
        <v>95</v>
      </c>
      <c r="B4404" s="604" t="s">
        <v>316</v>
      </c>
      <c r="C4404" s="605">
        <v>41940</v>
      </c>
      <c r="D4404" s="604">
        <v>2.0373999999999999</v>
      </c>
    </row>
    <row r="4405" spans="1:4" ht="15" x14ac:dyDescent="0.25">
      <c r="A4405" s="604" t="s">
        <v>97</v>
      </c>
      <c r="B4405" s="604" t="s">
        <v>398</v>
      </c>
      <c r="C4405" s="605">
        <v>41940</v>
      </c>
      <c r="D4405" s="604">
        <v>0</v>
      </c>
    </row>
    <row r="4406" spans="1:4" ht="15" x14ac:dyDescent="0.25">
      <c r="A4406" s="604" t="s">
        <v>98</v>
      </c>
      <c r="B4406" s="604" t="s">
        <v>399</v>
      </c>
      <c r="C4406" s="605">
        <v>41940</v>
      </c>
      <c r="D4406" s="604">
        <v>0</v>
      </c>
    </row>
    <row r="4407" spans="1:4" ht="15" x14ac:dyDescent="0.25">
      <c r="A4407" s="604" t="s">
        <v>93</v>
      </c>
      <c r="B4407" s="604" t="s">
        <v>435</v>
      </c>
      <c r="C4407" s="605">
        <v>41941</v>
      </c>
      <c r="D4407" s="604">
        <v>0</v>
      </c>
    </row>
    <row r="4408" spans="1:4" ht="15" x14ac:dyDescent="0.25">
      <c r="A4408" s="604" t="s">
        <v>94</v>
      </c>
      <c r="B4408" s="604" t="s">
        <v>436</v>
      </c>
      <c r="C4408" s="605">
        <v>41941</v>
      </c>
      <c r="D4408" s="604">
        <v>1929.0876000000001</v>
      </c>
    </row>
    <row r="4409" spans="1:4" ht="15" x14ac:dyDescent="0.25">
      <c r="A4409" s="604" t="s">
        <v>113</v>
      </c>
      <c r="B4409" s="604" t="s">
        <v>437</v>
      </c>
      <c r="C4409" s="605">
        <v>41941</v>
      </c>
      <c r="D4409" s="604">
        <v>0</v>
      </c>
    </row>
    <row r="4410" spans="1:4" ht="15" x14ac:dyDescent="0.25">
      <c r="A4410" s="604" t="s">
        <v>114</v>
      </c>
      <c r="B4410" s="604" t="s">
        <v>438</v>
      </c>
      <c r="C4410" s="605">
        <v>41941</v>
      </c>
      <c r="D4410" s="604">
        <v>1983.5519999999999</v>
      </c>
    </row>
    <row r="4411" spans="1:4" ht="15" x14ac:dyDescent="0.25">
      <c r="A4411" s="604" t="s">
        <v>123</v>
      </c>
      <c r="B4411" s="604" t="s">
        <v>439</v>
      </c>
      <c r="C4411" s="605">
        <v>41941</v>
      </c>
      <c r="D4411" s="604">
        <v>0</v>
      </c>
    </row>
    <row r="4412" spans="1:4" ht="15" x14ac:dyDescent="0.25">
      <c r="A4412" s="604" t="s">
        <v>124</v>
      </c>
      <c r="B4412" s="604" t="s">
        <v>440</v>
      </c>
      <c r="C4412" s="605">
        <v>41941</v>
      </c>
      <c r="D4412" s="604">
        <v>10872.5491</v>
      </c>
    </row>
    <row r="4413" spans="1:4" ht="15" x14ac:dyDescent="0.25">
      <c r="A4413" s="604" t="s">
        <v>91</v>
      </c>
      <c r="B4413" s="604" t="s">
        <v>441</v>
      </c>
      <c r="C4413" s="605">
        <v>41941</v>
      </c>
      <c r="D4413" s="604">
        <v>0</v>
      </c>
    </row>
    <row r="4414" spans="1:4" ht="15" x14ac:dyDescent="0.25">
      <c r="A4414" s="604" t="s">
        <v>92</v>
      </c>
      <c r="B4414" s="604" t="s">
        <v>442</v>
      </c>
      <c r="C4414" s="605">
        <v>41941</v>
      </c>
      <c r="D4414" s="604">
        <v>13710.625</v>
      </c>
    </row>
    <row r="4415" spans="1:4" ht="15" x14ac:dyDescent="0.25">
      <c r="A4415" s="604" t="s">
        <v>121</v>
      </c>
      <c r="B4415" s="604" t="s">
        <v>443</v>
      </c>
      <c r="C4415" s="605">
        <v>41941</v>
      </c>
      <c r="D4415" s="604">
        <v>8869.9218999999994</v>
      </c>
    </row>
    <row r="4416" spans="1:4" ht="15" x14ac:dyDescent="0.25">
      <c r="A4416" s="604" t="s">
        <v>122</v>
      </c>
      <c r="B4416" s="604" t="s">
        <v>444</v>
      </c>
      <c r="C4416" s="605">
        <v>41941</v>
      </c>
      <c r="D4416" s="604">
        <v>0</v>
      </c>
    </row>
    <row r="4417" spans="1:4" ht="15" x14ac:dyDescent="0.25">
      <c r="A4417" s="604" t="s">
        <v>51</v>
      </c>
      <c r="B4417" s="604" t="s">
        <v>302</v>
      </c>
      <c r="C4417" s="605">
        <v>41941</v>
      </c>
      <c r="D4417" s="604">
        <v>0</v>
      </c>
    </row>
    <row r="4418" spans="1:4" ht="15" x14ac:dyDescent="0.25">
      <c r="A4418" s="604" t="s">
        <v>52</v>
      </c>
      <c r="B4418" s="604" t="s">
        <v>304</v>
      </c>
      <c r="C4418" s="605">
        <v>41941</v>
      </c>
      <c r="D4418" s="604">
        <v>2597.625</v>
      </c>
    </row>
    <row r="4419" spans="1:4" ht="15" x14ac:dyDescent="0.25">
      <c r="A4419" s="604" t="s">
        <v>53</v>
      </c>
      <c r="B4419" s="604" t="s">
        <v>305</v>
      </c>
      <c r="C4419" s="605">
        <v>41941</v>
      </c>
      <c r="D4419" s="604">
        <v>0</v>
      </c>
    </row>
    <row r="4420" spans="1:4" ht="15" x14ac:dyDescent="0.25">
      <c r="A4420" s="604" t="s">
        <v>54</v>
      </c>
      <c r="B4420" s="604" t="s">
        <v>306</v>
      </c>
      <c r="C4420" s="605">
        <v>41941</v>
      </c>
      <c r="D4420" s="604">
        <v>2609.7750000000001</v>
      </c>
    </row>
    <row r="4421" spans="1:4" ht="15" x14ac:dyDescent="0.25">
      <c r="A4421" s="604" t="s">
        <v>55</v>
      </c>
      <c r="B4421" s="604" t="s">
        <v>307</v>
      </c>
      <c r="C4421" s="605">
        <v>41941</v>
      </c>
      <c r="D4421" s="604">
        <v>0</v>
      </c>
    </row>
    <row r="4422" spans="1:4" ht="15" x14ac:dyDescent="0.25">
      <c r="A4422" s="604" t="s">
        <v>56</v>
      </c>
      <c r="B4422" s="604" t="s">
        <v>308</v>
      </c>
      <c r="C4422" s="605">
        <v>41941</v>
      </c>
      <c r="D4422" s="604">
        <v>2602.0124999999998</v>
      </c>
    </row>
    <row r="4423" spans="1:4" ht="15" x14ac:dyDescent="0.25">
      <c r="A4423" s="604" t="s">
        <v>89</v>
      </c>
      <c r="B4423" s="604" t="s">
        <v>309</v>
      </c>
      <c r="C4423" s="605">
        <v>41941</v>
      </c>
      <c r="D4423" s="604">
        <v>0</v>
      </c>
    </row>
    <row r="4424" spans="1:4" ht="15" x14ac:dyDescent="0.25">
      <c r="A4424" s="604" t="s">
        <v>90</v>
      </c>
      <c r="B4424" s="604" t="s">
        <v>311</v>
      </c>
      <c r="C4424" s="605">
        <v>41941</v>
      </c>
      <c r="D4424" s="604">
        <v>2239.2570000000001</v>
      </c>
    </row>
    <row r="4425" spans="1:4" ht="15" x14ac:dyDescent="0.25">
      <c r="A4425" s="604" t="s">
        <v>87</v>
      </c>
      <c r="B4425" s="604" t="s">
        <v>298</v>
      </c>
      <c r="C4425" s="605">
        <v>41941</v>
      </c>
      <c r="D4425" s="604">
        <v>0</v>
      </c>
    </row>
    <row r="4426" spans="1:4" ht="15" x14ac:dyDescent="0.25">
      <c r="A4426" s="604" t="s">
        <v>88</v>
      </c>
      <c r="B4426" s="604" t="s">
        <v>301</v>
      </c>
      <c r="C4426" s="605">
        <v>41941</v>
      </c>
      <c r="D4426" s="604">
        <v>2177.9735999999998</v>
      </c>
    </row>
    <row r="4427" spans="1:4" ht="15" x14ac:dyDescent="0.25">
      <c r="A4427" s="604" t="s">
        <v>85</v>
      </c>
      <c r="B4427" s="604" t="s">
        <v>312</v>
      </c>
      <c r="C4427" s="605">
        <v>41941</v>
      </c>
      <c r="D4427" s="604">
        <v>7053.625</v>
      </c>
    </row>
    <row r="4428" spans="1:4" ht="15" x14ac:dyDescent="0.25">
      <c r="A4428" s="604" t="s">
        <v>86</v>
      </c>
      <c r="B4428" s="604" t="s">
        <v>313</v>
      </c>
      <c r="C4428" s="605">
        <v>41941</v>
      </c>
      <c r="D4428" s="604">
        <v>0</v>
      </c>
    </row>
    <row r="4429" spans="1:4" ht="15" x14ac:dyDescent="0.25">
      <c r="A4429" s="604" t="s">
        <v>83</v>
      </c>
      <c r="B4429" s="604" t="s">
        <v>312</v>
      </c>
      <c r="C4429" s="605">
        <v>41941</v>
      </c>
      <c r="D4429" s="604">
        <v>0</v>
      </c>
    </row>
    <row r="4430" spans="1:4" ht="15" x14ac:dyDescent="0.25">
      <c r="A4430" s="604" t="s">
        <v>84</v>
      </c>
      <c r="B4430" s="604" t="s">
        <v>313</v>
      </c>
      <c r="C4430" s="605">
        <v>41941</v>
      </c>
      <c r="D4430" s="604">
        <v>16247.5</v>
      </c>
    </row>
    <row r="4431" spans="1:4" ht="15" x14ac:dyDescent="0.25">
      <c r="A4431" s="604" t="s">
        <v>73</v>
      </c>
      <c r="B4431" s="604" t="s">
        <v>314</v>
      </c>
      <c r="C4431" s="605">
        <v>41941</v>
      </c>
      <c r="D4431" s="604">
        <v>4.0274999999999999</v>
      </c>
    </row>
    <row r="4432" spans="1:4" ht="15" x14ac:dyDescent="0.25">
      <c r="A4432" s="604" t="s">
        <v>74</v>
      </c>
      <c r="B4432" s="604" t="s">
        <v>316</v>
      </c>
      <c r="C4432" s="605">
        <v>41941</v>
      </c>
      <c r="D4432" s="604">
        <v>309.22500000000002</v>
      </c>
    </row>
    <row r="4433" spans="1:4" ht="15" x14ac:dyDescent="0.25">
      <c r="A4433" s="604" t="s">
        <v>75</v>
      </c>
      <c r="B4433" s="604" t="s">
        <v>317</v>
      </c>
      <c r="C4433" s="605">
        <v>41941</v>
      </c>
      <c r="D4433" s="604">
        <v>64.125</v>
      </c>
    </row>
    <row r="4434" spans="1:4" ht="15" x14ac:dyDescent="0.25">
      <c r="A4434" s="604" t="s">
        <v>76</v>
      </c>
      <c r="B4434" s="604" t="s">
        <v>318</v>
      </c>
      <c r="C4434" s="605">
        <v>41941</v>
      </c>
      <c r="D4434" s="604">
        <v>3422.1875</v>
      </c>
    </row>
    <row r="4435" spans="1:4" ht="15" x14ac:dyDescent="0.25">
      <c r="A4435" s="604" t="s">
        <v>77</v>
      </c>
      <c r="B4435" s="604" t="s">
        <v>317</v>
      </c>
      <c r="C4435" s="605">
        <v>41941</v>
      </c>
      <c r="D4435" s="604">
        <v>68.4375</v>
      </c>
    </row>
    <row r="4436" spans="1:4" ht="15" x14ac:dyDescent="0.25">
      <c r="A4436" s="604" t="s">
        <v>78</v>
      </c>
      <c r="B4436" s="604" t="s">
        <v>318</v>
      </c>
      <c r="C4436" s="605">
        <v>41941</v>
      </c>
      <c r="D4436" s="604">
        <v>3266.75</v>
      </c>
    </row>
    <row r="4437" spans="1:4" ht="15" x14ac:dyDescent="0.25">
      <c r="A4437" s="604" t="s">
        <v>79</v>
      </c>
      <c r="B4437" s="604" t="s">
        <v>314</v>
      </c>
      <c r="C4437" s="605">
        <v>41941</v>
      </c>
      <c r="D4437" s="604">
        <v>0</v>
      </c>
    </row>
    <row r="4438" spans="1:4" ht="15" x14ac:dyDescent="0.25">
      <c r="A4438" s="604" t="s">
        <v>80</v>
      </c>
      <c r="B4438" s="604" t="s">
        <v>316</v>
      </c>
      <c r="C4438" s="605">
        <v>41941</v>
      </c>
      <c r="D4438" s="604">
        <v>1585.47</v>
      </c>
    </row>
    <row r="4439" spans="1:4" ht="15" x14ac:dyDescent="0.25">
      <c r="A4439" s="604" t="s">
        <v>867</v>
      </c>
      <c r="B4439" s="604" t="s">
        <v>997</v>
      </c>
      <c r="C4439" s="605">
        <v>41941</v>
      </c>
      <c r="D4439" s="604">
        <v>0.08</v>
      </c>
    </row>
    <row r="4440" spans="1:4" ht="15" x14ac:dyDescent="0.25">
      <c r="A4440" s="604" t="s">
        <v>868</v>
      </c>
      <c r="B4440" s="604" t="s">
        <v>998</v>
      </c>
      <c r="C4440" s="605">
        <v>41941</v>
      </c>
      <c r="D4440" s="604">
        <v>1.0609999999999999</v>
      </c>
    </row>
    <row r="4441" spans="1:4" ht="15" x14ac:dyDescent="0.25">
      <c r="A4441" s="604" t="s">
        <v>109</v>
      </c>
      <c r="B4441" s="604" t="s">
        <v>445</v>
      </c>
      <c r="C4441" s="605">
        <v>41941</v>
      </c>
      <c r="D4441" s="604">
        <v>0</v>
      </c>
    </row>
    <row r="4442" spans="1:4" ht="15" x14ac:dyDescent="0.25">
      <c r="A4442" s="604" t="s">
        <v>110</v>
      </c>
      <c r="B4442" s="604" t="s">
        <v>446</v>
      </c>
      <c r="C4442" s="605">
        <v>41941</v>
      </c>
      <c r="D4442" s="604">
        <v>593.54039999999998</v>
      </c>
    </row>
    <row r="4443" spans="1:4" ht="15" x14ac:dyDescent="0.25">
      <c r="A4443" s="604" t="s">
        <v>65</v>
      </c>
      <c r="B4443" s="604" t="s">
        <v>321</v>
      </c>
      <c r="C4443" s="605">
        <v>41941</v>
      </c>
      <c r="D4443" s="604">
        <v>0</v>
      </c>
    </row>
    <row r="4444" spans="1:4" ht="15" x14ac:dyDescent="0.25">
      <c r="A4444" s="604" t="s">
        <v>66</v>
      </c>
      <c r="B4444" s="604" t="s">
        <v>323</v>
      </c>
      <c r="C4444" s="605">
        <v>41941</v>
      </c>
      <c r="D4444" s="604">
        <v>549.95180000000005</v>
      </c>
    </row>
    <row r="4445" spans="1:4" ht="15" x14ac:dyDescent="0.25">
      <c r="A4445" s="604" t="s">
        <v>67</v>
      </c>
      <c r="B4445" s="604" t="s">
        <v>324</v>
      </c>
      <c r="C4445" s="605">
        <v>41941</v>
      </c>
      <c r="D4445" s="604">
        <v>0</v>
      </c>
    </row>
    <row r="4446" spans="1:4" ht="15" x14ac:dyDescent="0.25">
      <c r="A4446" s="604" t="s">
        <v>68</v>
      </c>
      <c r="B4446" s="604" t="s">
        <v>325</v>
      </c>
      <c r="C4446" s="605">
        <v>41941</v>
      </c>
      <c r="D4446" s="604">
        <v>515.09100000000001</v>
      </c>
    </row>
    <row r="4447" spans="1:4" ht="15" x14ac:dyDescent="0.25">
      <c r="A4447" s="604" t="s">
        <v>69</v>
      </c>
      <c r="B4447" s="604" t="s">
        <v>326</v>
      </c>
      <c r="C4447" s="605">
        <v>41941</v>
      </c>
      <c r="D4447" s="604">
        <v>0</v>
      </c>
    </row>
    <row r="4448" spans="1:4" ht="15" x14ac:dyDescent="0.25">
      <c r="A4448" s="604" t="s">
        <v>70</v>
      </c>
      <c r="B4448" s="604" t="s">
        <v>327</v>
      </c>
      <c r="C4448" s="605">
        <v>41941</v>
      </c>
      <c r="D4448" s="604">
        <v>653.36850000000004</v>
      </c>
    </row>
    <row r="4449" spans="1:4" ht="15" x14ac:dyDescent="0.25">
      <c r="A4449" s="604" t="s">
        <v>43</v>
      </c>
      <c r="B4449" s="604" t="s">
        <v>328</v>
      </c>
      <c r="C4449" s="605">
        <v>41941</v>
      </c>
      <c r="D4449" s="604">
        <v>0</v>
      </c>
    </row>
    <row r="4450" spans="1:4" ht="15" x14ac:dyDescent="0.25">
      <c r="A4450" s="604" t="s">
        <v>44</v>
      </c>
      <c r="B4450" s="604" t="s">
        <v>330</v>
      </c>
      <c r="C4450" s="605">
        <v>41941</v>
      </c>
      <c r="D4450" s="604">
        <v>0</v>
      </c>
    </row>
    <row r="4451" spans="1:4" ht="15" x14ac:dyDescent="0.25">
      <c r="A4451" s="604" t="s">
        <v>45</v>
      </c>
      <c r="B4451" s="604" t="s">
        <v>331</v>
      </c>
      <c r="C4451" s="605">
        <v>41941</v>
      </c>
      <c r="D4451" s="604">
        <v>0</v>
      </c>
    </row>
    <row r="4452" spans="1:4" ht="15" x14ac:dyDescent="0.25">
      <c r="A4452" s="604" t="s">
        <v>46</v>
      </c>
      <c r="B4452" s="604" t="s">
        <v>332</v>
      </c>
      <c r="C4452" s="605">
        <v>41941</v>
      </c>
      <c r="D4452" s="604">
        <v>0</v>
      </c>
    </row>
    <row r="4453" spans="1:4" ht="15" x14ac:dyDescent="0.25">
      <c r="A4453" s="604" t="s">
        <v>173</v>
      </c>
      <c r="B4453" s="604" t="s">
        <v>333</v>
      </c>
      <c r="C4453" s="605">
        <v>41941</v>
      </c>
      <c r="D4453" s="604">
        <v>2.3279999999999998</v>
      </c>
    </row>
    <row r="4454" spans="1:4" ht="15" x14ac:dyDescent="0.25">
      <c r="A4454" s="604" t="s">
        <v>174</v>
      </c>
      <c r="B4454" s="604" t="s">
        <v>334</v>
      </c>
      <c r="C4454" s="605">
        <v>41941</v>
      </c>
      <c r="D4454" s="604">
        <v>9.7200000000000006</v>
      </c>
    </row>
    <row r="4455" spans="1:4" ht="15" x14ac:dyDescent="0.25">
      <c r="A4455" s="604" t="s">
        <v>39</v>
      </c>
      <c r="B4455" s="604" t="s">
        <v>335</v>
      </c>
      <c r="C4455" s="605">
        <v>41941</v>
      </c>
      <c r="D4455" s="604">
        <v>0</v>
      </c>
    </row>
    <row r="4456" spans="1:4" ht="15" x14ac:dyDescent="0.25">
      <c r="A4456" s="604" t="s">
        <v>40</v>
      </c>
      <c r="B4456" s="604" t="s">
        <v>336</v>
      </c>
      <c r="C4456" s="605">
        <v>41941</v>
      </c>
      <c r="D4456" s="604">
        <v>0</v>
      </c>
    </row>
    <row r="4457" spans="1:4" ht="15" x14ac:dyDescent="0.25">
      <c r="A4457" s="604" t="s">
        <v>41</v>
      </c>
      <c r="B4457" s="604" t="s">
        <v>337</v>
      </c>
      <c r="C4457" s="605">
        <v>41941</v>
      </c>
      <c r="D4457" s="604">
        <v>3.827</v>
      </c>
    </row>
    <row r="4458" spans="1:4" ht="15" x14ac:dyDescent="0.25">
      <c r="A4458" s="604" t="s">
        <v>42</v>
      </c>
      <c r="B4458" s="604" t="s">
        <v>338</v>
      </c>
      <c r="C4458" s="605">
        <v>41941</v>
      </c>
      <c r="D4458" s="604">
        <v>0</v>
      </c>
    </row>
    <row r="4459" spans="1:4" ht="15" x14ac:dyDescent="0.25">
      <c r="A4459" s="604" t="s">
        <v>57</v>
      </c>
      <c r="B4459" s="604" t="s">
        <v>321</v>
      </c>
      <c r="C4459" s="605">
        <v>41941</v>
      </c>
      <c r="D4459" s="604">
        <v>0</v>
      </c>
    </row>
    <row r="4460" spans="1:4" ht="15" x14ac:dyDescent="0.25">
      <c r="A4460" s="604" t="s">
        <v>58</v>
      </c>
      <c r="B4460" s="604" t="s">
        <v>323</v>
      </c>
      <c r="C4460" s="605">
        <v>41941</v>
      </c>
      <c r="D4460" s="604">
        <v>804.43799999999999</v>
      </c>
    </row>
    <row r="4461" spans="1:4" ht="15" x14ac:dyDescent="0.25">
      <c r="A4461" s="604" t="s">
        <v>59</v>
      </c>
      <c r="B4461" s="604" t="s">
        <v>324</v>
      </c>
      <c r="C4461" s="605">
        <v>41941</v>
      </c>
      <c r="D4461" s="604">
        <v>0</v>
      </c>
    </row>
    <row r="4462" spans="1:4" ht="15" x14ac:dyDescent="0.25">
      <c r="A4462" s="604" t="s">
        <v>60</v>
      </c>
      <c r="B4462" s="604" t="s">
        <v>325</v>
      </c>
      <c r="C4462" s="605">
        <v>41941</v>
      </c>
      <c r="D4462" s="604">
        <v>807.97439999999995</v>
      </c>
    </row>
    <row r="4463" spans="1:4" ht="15" x14ac:dyDescent="0.25">
      <c r="A4463" s="604" t="s">
        <v>61</v>
      </c>
      <c r="B4463" s="604" t="s">
        <v>326</v>
      </c>
      <c r="C4463" s="605">
        <v>41941</v>
      </c>
      <c r="D4463" s="604">
        <v>0</v>
      </c>
    </row>
    <row r="4464" spans="1:4" ht="15" x14ac:dyDescent="0.25">
      <c r="A4464" s="604" t="s">
        <v>62</v>
      </c>
      <c r="B4464" s="604" t="s">
        <v>327</v>
      </c>
      <c r="C4464" s="605">
        <v>41941</v>
      </c>
      <c r="D4464" s="604">
        <v>801.27959999999996</v>
      </c>
    </row>
    <row r="4465" spans="1:4" ht="15" x14ac:dyDescent="0.25">
      <c r="A4465" s="604" t="s">
        <v>63</v>
      </c>
      <c r="B4465" s="604" t="s">
        <v>340</v>
      </c>
      <c r="C4465" s="605">
        <v>41941</v>
      </c>
      <c r="D4465" s="604">
        <v>0</v>
      </c>
    </row>
    <row r="4466" spans="1:4" ht="15" x14ac:dyDescent="0.25">
      <c r="A4466" s="604" t="s">
        <v>64</v>
      </c>
      <c r="B4466" s="604" t="s">
        <v>341</v>
      </c>
      <c r="C4466" s="605">
        <v>41941</v>
      </c>
      <c r="D4466" s="604">
        <v>795.04200000000003</v>
      </c>
    </row>
    <row r="4467" spans="1:4" ht="15" x14ac:dyDescent="0.25">
      <c r="A4467" s="604" t="s">
        <v>47</v>
      </c>
      <c r="B4467" s="604" t="s">
        <v>342</v>
      </c>
      <c r="C4467" s="605">
        <v>41941</v>
      </c>
      <c r="D4467" s="604">
        <v>0</v>
      </c>
    </row>
    <row r="4468" spans="1:4" ht="15" x14ac:dyDescent="0.25">
      <c r="A4468" s="604" t="s">
        <v>48</v>
      </c>
      <c r="B4468" s="604" t="s">
        <v>343</v>
      </c>
      <c r="C4468" s="605">
        <v>41941</v>
      </c>
      <c r="D4468" s="604">
        <v>0</v>
      </c>
    </row>
    <row r="4469" spans="1:4" ht="15" x14ac:dyDescent="0.25">
      <c r="A4469" s="604" t="s">
        <v>49</v>
      </c>
      <c r="B4469" s="604" t="s">
        <v>344</v>
      </c>
      <c r="C4469" s="605">
        <v>41941</v>
      </c>
      <c r="D4469" s="604">
        <v>21.789000000000001</v>
      </c>
    </row>
    <row r="4470" spans="1:4" ht="15" x14ac:dyDescent="0.25">
      <c r="A4470" s="604" t="s">
        <v>50</v>
      </c>
      <c r="B4470" s="604" t="s">
        <v>345</v>
      </c>
      <c r="C4470" s="605">
        <v>41941</v>
      </c>
      <c r="D4470" s="604">
        <v>0</v>
      </c>
    </row>
    <row r="4471" spans="1:4" ht="15" x14ac:dyDescent="0.25">
      <c r="A4471" s="604" t="s">
        <v>861</v>
      </c>
      <c r="B4471" s="604" t="s">
        <v>999</v>
      </c>
      <c r="C4471" s="605">
        <v>41941</v>
      </c>
      <c r="D4471" s="604">
        <v>2.2240000000000002</v>
      </c>
    </row>
    <row r="4472" spans="1:4" ht="15" x14ac:dyDescent="0.25">
      <c r="A4472" s="604" t="s">
        <v>862</v>
      </c>
      <c r="B4472" s="604" t="s">
        <v>1000</v>
      </c>
      <c r="C4472" s="605">
        <v>41941</v>
      </c>
      <c r="D4472" s="604">
        <v>2E-3</v>
      </c>
    </row>
    <row r="4473" spans="1:4" ht="15" x14ac:dyDescent="0.25">
      <c r="A4473" s="604" t="s">
        <v>982</v>
      </c>
      <c r="B4473" s="604" t="s">
        <v>1001</v>
      </c>
      <c r="C4473" s="605">
        <v>41941</v>
      </c>
      <c r="D4473" s="604">
        <v>0.17</v>
      </c>
    </row>
    <row r="4474" spans="1:4" ht="15" x14ac:dyDescent="0.25">
      <c r="A4474" s="604" t="s">
        <v>983</v>
      </c>
      <c r="B4474" s="604" t="s">
        <v>1002</v>
      </c>
      <c r="C4474" s="605">
        <v>41941</v>
      </c>
      <c r="D4474" s="604">
        <v>569.87199999999996</v>
      </c>
    </row>
    <row r="4475" spans="1:4" ht="15" x14ac:dyDescent="0.25">
      <c r="A4475" s="604" t="s">
        <v>1039</v>
      </c>
      <c r="B4475" s="604" t="s">
        <v>1001</v>
      </c>
      <c r="C4475" s="605">
        <v>41941</v>
      </c>
      <c r="D4475" s="604">
        <v>0.24</v>
      </c>
    </row>
    <row r="4476" spans="1:4" ht="15" x14ac:dyDescent="0.25">
      <c r="A4476" s="604" t="s">
        <v>1040</v>
      </c>
      <c r="B4476" s="604" t="s">
        <v>1002</v>
      </c>
      <c r="C4476" s="605">
        <v>41941</v>
      </c>
      <c r="D4476" s="604">
        <v>346.8</v>
      </c>
    </row>
    <row r="4477" spans="1:4" ht="15" x14ac:dyDescent="0.25">
      <c r="A4477" s="604" t="s">
        <v>989</v>
      </c>
      <c r="B4477" s="604" t="s">
        <v>1001</v>
      </c>
      <c r="C4477" s="605">
        <v>41941</v>
      </c>
      <c r="D4477" s="604">
        <v>0.1</v>
      </c>
    </row>
    <row r="4478" spans="1:4" ht="15" x14ac:dyDescent="0.25">
      <c r="A4478" s="604" t="s">
        <v>990</v>
      </c>
      <c r="B4478" s="604" t="s">
        <v>1002</v>
      </c>
      <c r="C4478" s="605">
        <v>41941</v>
      </c>
      <c r="D4478" s="604">
        <v>762.4</v>
      </c>
    </row>
    <row r="4479" spans="1:4" ht="15" x14ac:dyDescent="0.25">
      <c r="A4479" s="604" t="s">
        <v>71</v>
      </c>
      <c r="B4479" s="604" t="s">
        <v>346</v>
      </c>
      <c r="C4479" s="605">
        <v>41941</v>
      </c>
      <c r="D4479" s="604">
        <v>0</v>
      </c>
    </row>
    <row r="4480" spans="1:4" ht="15" x14ac:dyDescent="0.25">
      <c r="A4480" s="604" t="s">
        <v>72</v>
      </c>
      <c r="B4480" s="604" t="s">
        <v>349</v>
      </c>
      <c r="C4480" s="605">
        <v>41941</v>
      </c>
      <c r="D4480" s="604">
        <v>0</v>
      </c>
    </row>
    <row r="4481" spans="1:4" ht="15" x14ac:dyDescent="0.25">
      <c r="A4481" s="604" t="s">
        <v>750</v>
      </c>
      <c r="B4481" s="604" t="s">
        <v>751</v>
      </c>
      <c r="C4481" s="605">
        <v>41941</v>
      </c>
      <c r="D4481" s="604">
        <v>0.67400000000000004</v>
      </c>
    </row>
    <row r="4482" spans="1:4" ht="15" x14ac:dyDescent="0.25">
      <c r="A4482" s="604" t="s">
        <v>753</v>
      </c>
      <c r="B4482" s="604" t="s">
        <v>754</v>
      </c>
      <c r="C4482" s="605">
        <v>41941</v>
      </c>
      <c r="D4482" s="604">
        <v>0</v>
      </c>
    </row>
    <row r="4483" spans="1:4" ht="15" x14ac:dyDescent="0.25">
      <c r="A4483" s="604" t="s">
        <v>755</v>
      </c>
      <c r="B4483" s="604" t="s">
        <v>756</v>
      </c>
      <c r="C4483" s="605">
        <v>41941</v>
      </c>
      <c r="D4483" s="604">
        <v>9.8000000000000004E-2</v>
      </c>
    </row>
    <row r="4484" spans="1:4" ht="15" x14ac:dyDescent="0.25">
      <c r="A4484" s="604" t="s">
        <v>757</v>
      </c>
      <c r="B4484" s="604" t="s">
        <v>758</v>
      </c>
      <c r="C4484" s="605">
        <v>41941</v>
      </c>
      <c r="D4484" s="604">
        <v>0</v>
      </c>
    </row>
    <row r="4485" spans="1:4" ht="15" x14ac:dyDescent="0.25">
      <c r="A4485" s="604" t="s">
        <v>759</v>
      </c>
      <c r="B4485" s="604" t="s">
        <v>760</v>
      </c>
      <c r="C4485" s="605">
        <v>41941</v>
      </c>
      <c r="D4485" s="604">
        <v>0.34300000000000003</v>
      </c>
    </row>
    <row r="4486" spans="1:4" ht="15" x14ac:dyDescent="0.25">
      <c r="A4486" s="604" t="s">
        <v>762</v>
      </c>
      <c r="B4486" s="604" t="s">
        <v>763</v>
      </c>
      <c r="C4486" s="605">
        <v>41941</v>
      </c>
      <c r="D4486" s="604">
        <v>0</v>
      </c>
    </row>
    <row r="4487" spans="1:4" ht="15" x14ac:dyDescent="0.25">
      <c r="A4487" s="604" t="s">
        <v>764</v>
      </c>
      <c r="B4487" s="604" t="s">
        <v>765</v>
      </c>
      <c r="C4487" s="605">
        <v>41941</v>
      </c>
      <c r="D4487" s="604">
        <v>0.152</v>
      </c>
    </row>
    <row r="4488" spans="1:4" ht="15" x14ac:dyDescent="0.25">
      <c r="A4488" s="604" t="s">
        <v>766</v>
      </c>
      <c r="B4488" s="604" t="s">
        <v>767</v>
      </c>
      <c r="C4488" s="605">
        <v>41941</v>
      </c>
      <c r="D4488" s="604">
        <v>0</v>
      </c>
    </row>
    <row r="4489" spans="1:4" ht="15" x14ac:dyDescent="0.25">
      <c r="A4489" s="604" t="s">
        <v>877</v>
      </c>
      <c r="B4489" s="604" t="s">
        <v>1003</v>
      </c>
      <c r="C4489" s="605">
        <v>41941</v>
      </c>
      <c r="D4489" s="604">
        <v>1.6039000000000001</v>
      </c>
    </row>
    <row r="4490" spans="1:4" ht="15" x14ac:dyDescent="0.25">
      <c r="A4490" s="604" t="s">
        <v>878</v>
      </c>
      <c r="B4490" s="604" t="s">
        <v>1004</v>
      </c>
      <c r="C4490" s="605">
        <v>41941</v>
      </c>
      <c r="D4490" s="604">
        <v>887.18380000000002</v>
      </c>
    </row>
    <row r="4491" spans="1:4" ht="15" x14ac:dyDescent="0.25">
      <c r="A4491" s="604" t="s">
        <v>962</v>
      </c>
      <c r="B4491" s="604" t="s">
        <v>1005</v>
      </c>
      <c r="C4491" s="605">
        <v>41941</v>
      </c>
      <c r="D4491" s="604">
        <v>0</v>
      </c>
    </row>
    <row r="4492" spans="1:4" ht="15" x14ac:dyDescent="0.25">
      <c r="A4492" s="604" t="s">
        <v>963</v>
      </c>
      <c r="B4492" s="604" t="s">
        <v>1006</v>
      </c>
      <c r="C4492" s="605">
        <v>41941</v>
      </c>
      <c r="D4492" s="604">
        <v>932.81899999999996</v>
      </c>
    </row>
    <row r="4493" spans="1:4" ht="15" x14ac:dyDescent="0.25">
      <c r="A4493" s="604" t="s">
        <v>82</v>
      </c>
      <c r="B4493" s="604" t="s">
        <v>350</v>
      </c>
      <c r="C4493" s="605">
        <v>41941</v>
      </c>
      <c r="D4493" s="604">
        <v>0</v>
      </c>
    </row>
    <row r="4494" spans="1:4" ht="15" x14ac:dyDescent="0.25">
      <c r="A4494" s="604" t="s">
        <v>81</v>
      </c>
      <c r="B4494" s="604" t="s">
        <v>352</v>
      </c>
      <c r="C4494" s="605">
        <v>41941</v>
      </c>
      <c r="D4494" s="604">
        <v>0</v>
      </c>
    </row>
    <row r="4495" spans="1:4" ht="15" x14ac:dyDescent="0.25">
      <c r="A4495" s="604" t="s">
        <v>1007</v>
      </c>
      <c r="B4495" s="604" t="s">
        <v>1001</v>
      </c>
      <c r="C4495" s="605">
        <v>41941</v>
      </c>
      <c r="D4495" s="604">
        <v>6.3E-2</v>
      </c>
    </row>
    <row r="4496" spans="1:4" ht="15" x14ac:dyDescent="0.25">
      <c r="A4496" s="604" t="s">
        <v>1008</v>
      </c>
      <c r="B4496" s="604" t="s">
        <v>1002</v>
      </c>
      <c r="C4496" s="605">
        <v>41941</v>
      </c>
      <c r="D4496" s="604">
        <v>613.27</v>
      </c>
    </row>
    <row r="4497" spans="1:4" ht="15" x14ac:dyDescent="0.25">
      <c r="A4497" s="604" t="s">
        <v>100</v>
      </c>
      <c r="B4497" s="604" t="s">
        <v>321</v>
      </c>
      <c r="C4497" s="605">
        <v>41941</v>
      </c>
      <c r="D4497" s="604">
        <v>0</v>
      </c>
    </row>
    <row r="4498" spans="1:4" ht="15" x14ac:dyDescent="0.25">
      <c r="A4498" s="604" t="s">
        <v>101</v>
      </c>
      <c r="B4498" s="604" t="s">
        <v>354</v>
      </c>
      <c r="C4498" s="605">
        <v>41941</v>
      </c>
      <c r="D4498" s="604">
        <v>0</v>
      </c>
    </row>
    <row r="4499" spans="1:4" ht="15" x14ac:dyDescent="0.25">
      <c r="A4499" s="604" t="s">
        <v>102</v>
      </c>
      <c r="B4499" s="604" t="s">
        <v>324</v>
      </c>
      <c r="C4499" s="605">
        <v>41941</v>
      </c>
      <c r="D4499" s="604">
        <v>0.22090000000000001</v>
      </c>
    </row>
    <row r="4500" spans="1:4" ht="15" x14ac:dyDescent="0.25">
      <c r="A4500" s="604" t="s">
        <v>103</v>
      </c>
      <c r="B4500" s="604" t="s">
        <v>325</v>
      </c>
      <c r="C4500" s="605">
        <v>41941</v>
      </c>
      <c r="D4500" s="604">
        <v>0</v>
      </c>
    </row>
    <row r="4501" spans="1:4" ht="15" x14ac:dyDescent="0.25">
      <c r="A4501" s="604" t="s">
        <v>104</v>
      </c>
      <c r="B4501" s="604" t="s">
        <v>326</v>
      </c>
      <c r="C4501" s="605">
        <v>41941</v>
      </c>
      <c r="D4501" s="604">
        <v>0</v>
      </c>
    </row>
    <row r="4502" spans="1:4" ht="15" x14ac:dyDescent="0.25">
      <c r="A4502" s="604" t="s">
        <v>105</v>
      </c>
      <c r="B4502" s="604" t="s">
        <v>327</v>
      </c>
      <c r="C4502" s="605">
        <v>41941</v>
      </c>
      <c r="D4502" s="604">
        <v>0</v>
      </c>
    </row>
    <row r="4503" spans="1:4" ht="15" x14ac:dyDescent="0.25">
      <c r="A4503" s="604" t="s">
        <v>106</v>
      </c>
      <c r="B4503" s="604" t="s">
        <v>340</v>
      </c>
      <c r="C4503" s="605">
        <v>41941</v>
      </c>
      <c r="D4503" s="604">
        <v>1.3946000000000001</v>
      </c>
    </row>
    <row r="4504" spans="1:4" ht="15" x14ac:dyDescent="0.25">
      <c r="A4504" s="604" t="s">
        <v>107</v>
      </c>
      <c r="B4504" s="604" t="s">
        <v>341</v>
      </c>
      <c r="C4504" s="605">
        <v>41941</v>
      </c>
      <c r="D4504" s="604">
        <v>0</v>
      </c>
    </row>
    <row r="4505" spans="1:4" ht="15" x14ac:dyDescent="0.25">
      <c r="A4505" s="604" t="s">
        <v>115</v>
      </c>
      <c r="B4505" s="604" t="s">
        <v>355</v>
      </c>
      <c r="C4505" s="605">
        <v>41941</v>
      </c>
      <c r="D4505" s="604">
        <v>1.6351</v>
      </c>
    </row>
    <row r="4506" spans="1:4" ht="15" x14ac:dyDescent="0.25">
      <c r="A4506" s="604" t="s">
        <v>116</v>
      </c>
      <c r="B4506" s="604" t="s">
        <v>356</v>
      </c>
      <c r="C4506" s="605">
        <v>41941</v>
      </c>
      <c r="D4506" s="604">
        <v>0</v>
      </c>
    </row>
    <row r="4507" spans="1:4" ht="15" x14ac:dyDescent="0.25">
      <c r="A4507" s="604" t="s">
        <v>117</v>
      </c>
      <c r="B4507" s="604" t="s">
        <v>357</v>
      </c>
      <c r="C4507" s="605">
        <v>41941</v>
      </c>
      <c r="D4507" s="604">
        <v>0</v>
      </c>
    </row>
    <row r="4508" spans="1:4" ht="15" x14ac:dyDescent="0.25">
      <c r="A4508" s="604" t="s">
        <v>118</v>
      </c>
      <c r="B4508" s="604" t="s">
        <v>358</v>
      </c>
      <c r="C4508" s="605">
        <v>41941</v>
      </c>
      <c r="D4508" s="604">
        <v>0</v>
      </c>
    </row>
    <row r="4509" spans="1:4" ht="15" x14ac:dyDescent="0.25">
      <c r="A4509" s="604" t="s">
        <v>735</v>
      </c>
      <c r="B4509" s="604" t="s">
        <v>736</v>
      </c>
      <c r="C4509" s="605">
        <v>41941</v>
      </c>
      <c r="D4509" s="604">
        <v>1.762</v>
      </c>
    </row>
    <row r="4510" spans="1:4" ht="15" x14ac:dyDescent="0.25">
      <c r="A4510" s="604" t="s">
        <v>737</v>
      </c>
      <c r="B4510" s="604" t="s">
        <v>738</v>
      </c>
      <c r="C4510" s="605">
        <v>41941</v>
      </c>
      <c r="D4510" s="604">
        <v>0</v>
      </c>
    </row>
    <row r="4511" spans="1:4" ht="15" x14ac:dyDescent="0.25">
      <c r="A4511" s="604" t="s">
        <v>863</v>
      </c>
      <c r="B4511" s="604" t="s">
        <v>1009</v>
      </c>
      <c r="C4511" s="605">
        <v>41941</v>
      </c>
      <c r="D4511" s="604">
        <v>0</v>
      </c>
    </row>
    <row r="4512" spans="1:4" ht="15" x14ac:dyDescent="0.25">
      <c r="A4512" s="604" t="s">
        <v>864</v>
      </c>
      <c r="B4512" s="604" t="s">
        <v>1010</v>
      </c>
      <c r="C4512" s="605">
        <v>41941</v>
      </c>
      <c r="D4512" s="604">
        <v>0</v>
      </c>
    </row>
    <row r="4513" spans="1:4" ht="15" x14ac:dyDescent="0.25">
      <c r="A4513" s="604" t="s">
        <v>865</v>
      </c>
      <c r="B4513" s="604" t="s">
        <v>1011</v>
      </c>
      <c r="C4513" s="605">
        <v>41941</v>
      </c>
      <c r="D4513" s="604">
        <v>0</v>
      </c>
    </row>
    <row r="4514" spans="1:4" ht="15" x14ac:dyDescent="0.25">
      <c r="A4514" s="604" t="s">
        <v>866</v>
      </c>
      <c r="B4514" s="604" t="s">
        <v>1012</v>
      </c>
      <c r="C4514" s="605">
        <v>41941</v>
      </c>
      <c r="D4514" s="604">
        <v>0</v>
      </c>
    </row>
    <row r="4515" spans="1:4" ht="15" x14ac:dyDescent="0.25">
      <c r="A4515" s="604" t="s">
        <v>99</v>
      </c>
      <c r="B4515" s="604" t="s">
        <v>359</v>
      </c>
      <c r="C4515" s="605">
        <v>41941</v>
      </c>
      <c r="D4515" s="604">
        <v>2.5796000000000001</v>
      </c>
    </row>
    <row r="4516" spans="1:4" ht="15" x14ac:dyDescent="0.25">
      <c r="A4516" s="604" t="s">
        <v>958</v>
      </c>
      <c r="B4516" s="604" t="s">
        <v>1001</v>
      </c>
      <c r="C4516" s="605">
        <v>41941</v>
      </c>
      <c r="D4516" s="604">
        <v>0.04</v>
      </c>
    </row>
    <row r="4517" spans="1:4" ht="15" x14ac:dyDescent="0.25">
      <c r="A4517" s="604" t="s">
        <v>959</v>
      </c>
      <c r="B4517" s="604" t="s">
        <v>1002</v>
      </c>
      <c r="C4517" s="605">
        <v>41941</v>
      </c>
      <c r="D4517" s="604">
        <v>600.87</v>
      </c>
    </row>
    <row r="4518" spans="1:4" ht="15" x14ac:dyDescent="0.25">
      <c r="A4518" s="604" t="s">
        <v>144</v>
      </c>
      <c r="B4518" s="604" t="s">
        <v>361</v>
      </c>
      <c r="C4518" s="605">
        <v>41941</v>
      </c>
      <c r="D4518" s="604">
        <v>0.27829999999999999</v>
      </c>
    </row>
    <row r="4519" spans="1:4" ht="15" x14ac:dyDescent="0.25">
      <c r="A4519" s="604" t="s">
        <v>145</v>
      </c>
      <c r="B4519" s="604" t="s">
        <v>363</v>
      </c>
      <c r="C4519" s="605">
        <v>41941</v>
      </c>
      <c r="D4519" s="604">
        <v>8.2041000000000004</v>
      </c>
    </row>
    <row r="4520" spans="1:4" ht="15" x14ac:dyDescent="0.25">
      <c r="A4520" s="604" t="s">
        <v>161</v>
      </c>
      <c r="B4520" s="604" t="s">
        <v>364</v>
      </c>
      <c r="C4520" s="605">
        <v>41941</v>
      </c>
      <c r="D4520" s="604">
        <v>0.14799999999999999</v>
      </c>
    </row>
    <row r="4521" spans="1:4" ht="15" x14ac:dyDescent="0.25">
      <c r="A4521" s="604" t="s">
        <v>162</v>
      </c>
      <c r="B4521" s="604" t="s">
        <v>365</v>
      </c>
      <c r="C4521" s="605">
        <v>41941</v>
      </c>
      <c r="D4521" s="604">
        <v>22.975999999999999</v>
      </c>
    </row>
    <row r="4522" spans="1:4" ht="15" x14ac:dyDescent="0.25">
      <c r="A4522" s="604" t="s">
        <v>293</v>
      </c>
      <c r="B4522" s="604" t="s">
        <v>366</v>
      </c>
      <c r="C4522" s="605">
        <v>41941</v>
      </c>
      <c r="D4522" s="604">
        <v>1.7999999999999999E-2</v>
      </c>
    </row>
    <row r="4523" spans="1:4" ht="15" x14ac:dyDescent="0.25">
      <c r="A4523" s="604" t="s">
        <v>294</v>
      </c>
      <c r="B4523" s="604" t="s">
        <v>368</v>
      </c>
      <c r="C4523" s="605">
        <v>41941</v>
      </c>
      <c r="D4523" s="604">
        <v>47.23</v>
      </c>
    </row>
    <row r="4524" spans="1:4" ht="15" x14ac:dyDescent="0.25">
      <c r="A4524" s="604" t="s">
        <v>167</v>
      </c>
      <c r="B4524" s="604" t="s">
        <v>369</v>
      </c>
      <c r="C4524" s="605">
        <v>41941</v>
      </c>
      <c r="D4524" s="604">
        <v>3.9125999999999999</v>
      </c>
    </row>
    <row r="4525" spans="1:4" ht="15" x14ac:dyDescent="0.25">
      <c r="A4525" s="604" t="s">
        <v>168</v>
      </c>
      <c r="B4525" s="604" t="s">
        <v>371</v>
      </c>
      <c r="C4525" s="605">
        <v>41941</v>
      </c>
      <c r="D4525" s="604">
        <v>0</v>
      </c>
    </row>
    <row r="4526" spans="1:4" ht="15" x14ac:dyDescent="0.25">
      <c r="A4526" s="604" t="s">
        <v>869</v>
      </c>
      <c r="B4526" s="604" t="s">
        <v>997</v>
      </c>
      <c r="C4526" s="605">
        <v>41941</v>
      </c>
      <c r="D4526" s="604">
        <v>4.5970000000000004</v>
      </c>
    </row>
    <row r="4527" spans="1:4" ht="15" x14ac:dyDescent="0.25">
      <c r="A4527" s="604" t="s">
        <v>870</v>
      </c>
      <c r="B4527" s="604" t="s">
        <v>998</v>
      </c>
      <c r="C4527" s="605">
        <v>41941</v>
      </c>
      <c r="D4527" s="604">
        <v>10.824</v>
      </c>
    </row>
    <row r="4528" spans="1:4" ht="15" x14ac:dyDescent="0.25">
      <c r="A4528" s="604" t="s">
        <v>146</v>
      </c>
      <c r="B4528" s="604" t="s">
        <v>372</v>
      </c>
      <c r="C4528" s="605">
        <v>41941</v>
      </c>
      <c r="D4528" s="604">
        <v>0.65900000000000003</v>
      </c>
    </row>
    <row r="4529" spans="1:4" ht="15" x14ac:dyDescent="0.25">
      <c r="A4529" s="604" t="s">
        <v>147</v>
      </c>
      <c r="B4529" s="604" t="s">
        <v>374</v>
      </c>
      <c r="C4529" s="605">
        <v>41941</v>
      </c>
      <c r="D4529" s="604">
        <v>0</v>
      </c>
    </row>
    <row r="4530" spans="1:4" ht="15" x14ac:dyDescent="0.25">
      <c r="A4530" s="604" t="s">
        <v>127</v>
      </c>
      <c r="B4530" s="604" t="s">
        <v>375</v>
      </c>
      <c r="C4530" s="605">
        <v>41941</v>
      </c>
      <c r="D4530" s="604">
        <v>8.1000000000000003E-2</v>
      </c>
    </row>
    <row r="4531" spans="1:4" ht="15" x14ac:dyDescent="0.25">
      <c r="A4531" s="604" t="s">
        <v>126</v>
      </c>
      <c r="B4531" s="604" t="s">
        <v>377</v>
      </c>
      <c r="C4531" s="605">
        <v>41941</v>
      </c>
      <c r="D4531" s="604">
        <v>122.248</v>
      </c>
    </row>
    <row r="4532" spans="1:4" ht="15" x14ac:dyDescent="0.25">
      <c r="A4532" s="604" t="s">
        <v>206</v>
      </c>
      <c r="B4532" s="604" t="s">
        <v>378</v>
      </c>
      <c r="C4532" s="605">
        <v>41941</v>
      </c>
      <c r="D4532" s="604">
        <v>0.1134</v>
      </c>
    </row>
    <row r="4533" spans="1:4" ht="15" x14ac:dyDescent="0.25">
      <c r="A4533" s="604" t="s">
        <v>207</v>
      </c>
      <c r="B4533" s="604" t="s">
        <v>379</v>
      </c>
      <c r="C4533" s="605">
        <v>41941</v>
      </c>
      <c r="D4533" s="604">
        <v>120.6602</v>
      </c>
    </row>
    <row r="4534" spans="1:4" ht="15" x14ac:dyDescent="0.25">
      <c r="A4534" s="604" t="s">
        <v>768</v>
      </c>
      <c r="B4534" s="604" t="s">
        <v>769</v>
      </c>
      <c r="C4534" s="605">
        <v>41941</v>
      </c>
      <c r="D4534" s="604">
        <v>2.181</v>
      </c>
    </row>
    <row r="4535" spans="1:4" ht="15" x14ac:dyDescent="0.25">
      <c r="A4535" s="604" t="s">
        <v>771</v>
      </c>
      <c r="B4535" s="604" t="s">
        <v>772</v>
      </c>
      <c r="C4535" s="605">
        <v>41941</v>
      </c>
      <c r="D4535" s="604">
        <v>30.768999999999998</v>
      </c>
    </row>
    <row r="4536" spans="1:4" ht="15" x14ac:dyDescent="0.25">
      <c r="A4536" s="604" t="s">
        <v>163</v>
      </c>
      <c r="B4536" s="604" t="s">
        <v>380</v>
      </c>
      <c r="C4536" s="605">
        <v>41941</v>
      </c>
      <c r="D4536" s="604">
        <v>8.9999999999999993E-3</v>
      </c>
    </row>
    <row r="4537" spans="1:4" ht="15" x14ac:dyDescent="0.25">
      <c r="A4537" s="604" t="s">
        <v>164</v>
      </c>
      <c r="B4537" s="604" t="s">
        <v>382</v>
      </c>
      <c r="C4537" s="605">
        <v>41941</v>
      </c>
      <c r="D4537" s="604">
        <v>196.86099999999999</v>
      </c>
    </row>
    <row r="4538" spans="1:4" ht="15" x14ac:dyDescent="0.25">
      <c r="A4538" s="604" t="s">
        <v>295</v>
      </c>
      <c r="B4538" s="604" t="s">
        <v>383</v>
      </c>
      <c r="C4538" s="605">
        <v>41941</v>
      </c>
      <c r="D4538" s="604">
        <v>3.6219999999999999</v>
      </c>
    </row>
    <row r="4539" spans="1:4" ht="15" x14ac:dyDescent="0.25">
      <c r="A4539" s="604" t="s">
        <v>296</v>
      </c>
      <c r="B4539" s="604" t="s">
        <v>385</v>
      </c>
      <c r="C4539" s="605">
        <v>41941</v>
      </c>
      <c r="D4539" s="604">
        <v>0</v>
      </c>
    </row>
    <row r="4540" spans="1:4" ht="15" x14ac:dyDescent="0.25">
      <c r="A4540" s="604" t="s">
        <v>413</v>
      </c>
      <c r="B4540" s="604" t="s">
        <v>414</v>
      </c>
      <c r="C4540" s="605">
        <v>41941</v>
      </c>
      <c r="D4540" s="604">
        <v>0.11</v>
      </c>
    </row>
    <row r="4541" spans="1:4" ht="15" x14ac:dyDescent="0.25">
      <c r="A4541" s="604" t="s">
        <v>416</v>
      </c>
      <c r="B4541" s="604" t="s">
        <v>417</v>
      </c>
      <c r="C4541" s="605">
        <v>41941</v>
      </c>
      <c r="D4541" s="604">
        <v>221.68199999999999</v>
      </c>
    </row>
    <row r="4542" spans="1:4" ht="15" x14ac:dyDescent="0.25">
      <c r="A4542" s="604" t="s">
        <v>222</v>
      </c>
      <c r="B4542" s="604" t="s">
        <v>386</v>
      </c>
      <c r="C4542" s="605">
        <v>41941</v>
      </c>
      <c r="D4542" s="604">
        <v>0.34499999999999997</v>
      </c>
    </row>
    <row r="4543" spans="1:4" ht="15" x14ac:dyDescent="0.25">
      <c r="A4543" s="604" t="s">
        <v>223</v>
      </c>
      <c r="B4543" s="604" t="s">
        <v>388</v>
      </c>
      <c r="C4543" s="605">
        <v>41941</v>
      </c>
      <c r="D4543" s="604">
        <v>0</v>
      </c>
    </row>
    <row r="4544" spans="1:4" ht="15" x14ac:dyDescent="0.25">
      <c r="A4544" s="604" t="s">
        <v>1013</v>
      </c>
      <c r="B4544" s="604" t="s">
        <v>997</v>
      </c>
      <c r="C4544" s="605">
        <v>41941</v>
      </c>
      <c r="D4544" s="604">
        <v>0</v>
      </c>
    </row>
    <row r="4545" spans="1:4" ht="15" x14ac:dyDescent="0.25">
      <c r="A4545" s="604" t="s">
        <v>1014</v>
      </c>
      <c r="B4545" s="604" t="s">
        <v>998</v>
      </c>
      <c r="C4545" s="605">
        <v>41941</v>
      </c>
      <c r="D4545" s="604">
        <v>304.08199999999999</v>
      </c>
    </row>
    <row r="4546" spans="1:4" ht="15" x14ac:dyDescent="0.25">
      <c r="A4546" s="604" t="s">
        <v>1015</v>
      </c>
      <c r="B4546" s="604" t="s">
        <v>997</v>
      </c>
      <c r="C4546" s="605">
        <v>41941</v>
      </c>
      <c r="D4546" s="604">
        <v>0</v>
      </c>
    </row>
    <row r="4547" spans="1:4" ht="15" x14ac:dyDescent="0.25">
      <c r="A4547" s="604" t="s">
        <v>1016</v>
      </c>
      <c r="B4547" s="604" t="s">
        <v>998</v>
      </c>
      <c r="C4547" s="605">
        <v>41941</v>
      </c>
      <c r="D4547" s="604">
        <v>231.55199999999999</v>
      </c>
    </row>
    <row r="4548" spans="1:4" ht="15" x14ac:dyDescent="0.25">
      <c r="A4548" s="604" t="s">
        <v>176</v>
      </c>
      <c r="B4548" s="604" t="s">
        <v>389</v>
      </c>
      <c r="C4548" s="605">
        <v>41941</v>
      </c>
      <c r="D4548" s="604">
        <v>0</v>
      </c>
    </row>
    <row r="4549" spans="1:4" ht="15" x14ac:dyDescent="0.25">
      <c r="A4549" s="604" t="s">
        <v>177</v>
      </c>
      <c r="B4549" s="604" t="s">
        <v>391</v>
      </c>
      <c r="C4549" s="605">
        <v>41941</v>
      </c>
      <c r="D4549" s="604">
        <v>18.021999999999998</v>
      </c>
    </row>
    <row r="4550" spans="1:4" ht="15" x14ac:dyDescent="0.25">
      <c r="A4550" s="604" t="s">
        <v>710</v>
      </c>
      <c r="B4550" s="604" t="s">
        <v>711</v>
      </c>
      <c r="C4550" s="605">
        <v>41941</v>
      </c>
      <c r="D4550" s="604">
        <v>2.363</v>
      </c>
    </row>
    <row r="4551" spans="1:4" ht="15" x14ac:dyDescent="0.25">
      <c r="A4551" s="604" t="s">
        <v>713</v>
      </c>
      <c r="B4551" s="604" t="s">
        <v>714</v>
      </c>
      <c r="C4551" s="605">
        <v>41941</v>
      </c>
      <c r="D4551" s="604">
        <v>72.453000000000003</v>
      </c>
    </row>
    <row r="4552" spans="1:4" ht="15" x14ac:dyDescent="0.25">
      <c r="A4552" s="604" t="s">
        <v>148</v>
      </c>
      <c r="B4552" s="604" t="s">
        <v>374</v>
      </c>
      <c r="C4552" s="605">
        <v>41941</v>
      </c>
      <c r="D4552" s="604">
        <v>0</v>
      </c>
    </row>
    <row r="4553" spans="1:4" ht="15" x14ac:dyDescent="0.25">
      <c r="A4553" s="604" t="s">
        <v>152</v>
      </c>
      <c r="B4553" s="604" t="s">
        <v>374</v>
      </c>
      <c r="C4553" s="605">
        <v>41941</v>
      </c>
      <c r="D4553" s="604">
        <v>0</v>
      </c>
    </row>
    <row r="4554" spans="1:4" ht="15" x14ac:dyDescent="0.25">
      <c r="A4554" s="604" t="s">
        <v>991</v>
      </c>
      <c r="B4554" s="604" t="s">
        <v>997</v>
      </c>
      <c r="C4554" s="605">
        <v>41941</v>
      </c>
      <c r="D4554" s="604">
        <v>6.0999999999999999E-2</v>
      </c>
    </row>
    <row r="4555" spans="1:4" ht="15" x14ac:dyDescent="0.25">
      <c r="A4555" s="604" t="s">
        <v>992</v>
      </c>
      <c r="B4555" s="604" t="s">
        <v>998</v>
      </c>
      <c r="C4555" s="605">
        <v>41941</v>
      </c>
      <c r="D4555" s="604">
        <v>102.279</v>
      </c>
    </row>
    <row r="4556" spans="1:4" ht="15" x14ac:dyDescent="0.25">
      <c r="A4556" s="604" t="s">
        <v>149</v>
      </c>
      <c r="B4556" s="604" t="s">
        <v>393</v>
      </c>
      <c r="C4556" s="605">
        <v>41941</v>
      </c>
      <c r="D4556" s="604">
        <v>5.6660000000000004</v>
      </c>
    </row>
    <row r="4557" spans="1:4" ht="15" x14ac:dyDescent="0.25">
      <c r="A4557" s="604" t="s">
        <v>150</v>
      </c>
      <c r="B4557" s="604" t="s">
        <v>395</v>
      </c>
      <c r="C4557" s="605">
        <v>41941</v>
      </c>
      <c r="D4557" s="604">
        <v>0</v>
      </c>
    </row>
    <row r="4558" spans="1:4" ht="15" x14ac:dyDescent="0.25">
      <c r="A4558" s="604" t="s">
        <v>974</v>
      </c>
      <c r="B4558" s="604" t="s">
        <v>1001</v>
      </c>
      <c r="C4558" s="605">
        <v>41941</v>
      </c>
      <c r="D4558" s="604">
        <v>0</v>
      </c>
    </row>
    <row r="4559" spans="1:4" ht="15" x14ac:dyDescent="0.25">
      <c r="A4559" s="604" t="s">
        <v>975</v>
      </c>
      <c r="B4559" s="604" t="s">
        <v>1002</v>
      </c>
      <c r="C4559" s="605">
        <v>41941</v>
      </c>
      <c r="D4559" s="604">
        <v>5.7380000000000004</v>
      </c>
    </row>
    <row r="4560" spans="1:4" ht="15" x14ac:dyDescent="0.25">
      <c r="A4560" s="604" t="s">
        <v>151</v>
      </c>
      <c r="B4560" s="604" t="s">
        <v>374</v>
      </c>
      <c r="C4560" s="605">
        <v>41941</v>
      </c>
      <c r="D4560" s="604">
        <v>3.33</v>
      </c>
    </row>
    <row r="4561" spans="1:4" ht="15" x14ac:dyDescent="0.25">
      <c r="A4561" s="604" t="s">
        <v>96</v>
      </c>
      <c r="B4561" s="604" t="s">
        <v>314</v>
      </c>
      <c r="C4561" s="605">
        <v>41941</v>
      </c>
      <c r="D4561" s="604">
        <v>0</v>
      </c>
    </row>
    <row r="4562" spans="1:4" ht="15" x14ac:dyDescent="0.25">
      <c r="A4562" s="604" t="s">
        <v>95</v>
      </c>
      <c r="B4562" s="604" t="s">
        <v>316</v>
      </c>
      <c r="C4562" s="605">
        <v>41941</v>
      </c>
      <c r="D4562" s="604">
        <v>0.35270000000000001</v>
      </c>
    </row>
    <row r="4563" spans="1:4" ht="15" x14ac:dyDescent="0.25">
      <c r="A4563" s="604" t="s">
        <v>97</v>
      </c>
      <c r="B4563" s="604" t="s">
        <v>398</v>
      </c>
      <c r="C4563" s="605">
        <v>41941</v>
      </c>
      <c r="D4563" s="604">
        <v>0</v>
      </c>
    </row>
    <row r="4564" spans="1:4" ht="15" x14ac:dyDescent="0.25">
      <c r="A4564" s="604" t="s">
        <v>98</v>
      </c>
      <c r="B4564" s="604" t="s">
        <v>399</v>
      </c>
      <c r="C4564" s="605">
        <v>41941</v>
      </c>
      <c r="D4564" s="604">
        <v>0</v>
      </c>
    </row>
    <row r="4565" spans="1:4" ht="15" x14ac:dyDescent="0.25">
      <c r="A4565" s="604" t="s">
        <v>93</v>
      </c>
      <c r="B4565" s="604" t="s">
        <v>435</v>
      </c>
      <c r="C4565" s="605">
        <v>41942</v>
      </c>
      <c r="D4565" s="604">
        <v>0</v>
      </c>
    </row>
    <row r="4566" spans="1:4" ht="15" x14ac:dyDescent="0.25">
      <c r="A4566" s="604" t="s">
        <v>94</v>
      </c>
      <c r="B4566" s="604" t="s">
        <v>436</v>
      </c>
      <c r="C4566" s="605">
        <v>41942</v>
      </c>
      <c r="D4566" s="604">
        <v>1498.4903999999999</v>
      </c>
    </row>
    <row r="4567" spans="1:4" ht="15" x14ac:dyDescent="0.25">
      <c r="A4567" s="604" t="s">
        <v>113</v>
      </c>
      <c r="B4567" s="604" t="s">
        <v>437</v>
      </c>
      <c r="C4567" s="605">
        <v>41942</v>
      </c>
      <c r="D4567" s="604">
        <v>0</v>
      </c>
    </row>
    <row r="4568" spans="1:4" ht="15" x14ac:dyDescent="0.25">
      <c r="A4568" s="604" t="s">
        <v>114</v>
      </c>
      <c r="B4568" s="604" t="s">
        <v>438</v>
      </c>
      <c r="C4568" s="605">
        <v>41942</v>
      </c>
      <c r="D4568" s="604">
        <v>1543.2163</v>
      </c>
    </row>
    <row r="4569" spans="1:4" ht="15" x14ac:dyDescent="0.25">
      <c r="A4569" s="604" t="s">
        <v>123</v>
      </c>
      <c r="B4569" s="604" t="s">
        <v>439</v>
      </c>
      <c r="C4569" s="605">
        <v>41942</v>
      </c>
      <c r="D4569" s="604">
        <v>0</v>
      </c>
    </row>
    <row r="4570" spans="1:4" ht="15" x14ac:dyDescent="0.25">
      <c r="A4570" s="604" t="s">
        <v>124</v>
      </c>
      <c r="B4570" s="604" t="s">
        <v>440</v>
      </c>
      <c r="C4570" s="605">
        <v>41942</v>
      </c>
      <c r="D4570" s="604">
        <v>14462.8575</v>
      </c>
    </row>
    <row r="4571" spans="1:4" ht="15" x14ac:dyDescent="0.25">
      <c r="A4571" s="604" t="s">
        <v>91</v>
      </c>
      <c r="B4571" s="604" t="s">
        <v>441</v>
      </c>
      <c r="C4571" s="605">
        <v>41942</v>
      </c>
      <c r="D4571" s="604">
        <v>0</v>
      </c>
    </row>
    <row r="4572" spans="1:4" ht="15" x14ac:dyDescent="0.25">
      <c r="A4572" s="604" t="s">
        <v>92</v>
      </c>
      <c r="B4572" s="604" t="s">
        <v>442</v>
      </c>
      <c r="C4572" s="605">
        <v>41942</v>
      </c>
      <c r="D4572" s="604">
        <v>17017.375</v>
      </c>
    </row>
    <row r="4573" spans="1:4" ht="15" x14ac:dyDescent="0.25">
      <c r="A4573" s="604" t="s">
        <v>121</v>
      </c>
      <c r="B4573" s="604" t="s">
        <v>443</v>
      </c>
      <c r="C4573" s="605">
        <v>41942</v>
      </c>
      <c r="D4573" s="604">
        <v>11867.2585</v>
      </c>
    </row>
    <row r="4574" spans="1:4" ht="15" x14ac:dyDescent="0.25">
      <c r="A4574" s="604" t="s">
        <v>122</v>
      </c>
      <c r="B4574" s="604" t="s">
        <v>444</v>
      </c>
      <c r="C4574" s="605">
        <v>41942</v>
      </c>
      <c r="D4574" s="604">
        <v>0</v>
      </c>
    </row>
    <row r="4575" spans="1:4" ht="15" x14ac:dyDescent="0.25">
      <c r="A4575" s="604" t="s">
        <v>51</v>
      </c>
      <c r="B4575" s="604" t="s">
        <v>302</v>
      </c>
      <c r="C4575" s="605">
        <v>41942</v>
      </c>
      <c r="D4575" s="604">
        <v>0</v>
      </c>
    </row>
    <row r="4576" spans="1:4" ht="15" x14ac:dyDescent="0.25">
      <c r="A4576" s="604" t="s">
        <v>52</v>
      </c>
      <c r="B4576" s="604" t="s">
        <v>304</v>
      </c>
      <c r="C4576" s="605">
        <v>41942</v>
      </c>
      <c r="D4576" s="604">
        <v>2618.2692000000002</v>
      </c>
    </row>
    <row r="4577" spans="1:4" ht="15" x14ac:dyDescent="0.25">
      <c r="A4577" s="604" t="s">
        <v>53</v>
      </c>
      <c r="B4577" s="604" t="s">
        <v>305</v>
      </c>
      <c r="C4577" s="605">
        <v>41942</v>
      </c>
      <c r="D4577" s="604">
        <v>0</v>
      </c>
    </row>
    <row r="4578" spans="1:4" ht="15" x14ac:dyDescent="0.25">
      <c r="A4578" s="604" t="s">
        <v>54</v>
      </c>
      <c r="B4578" s="604" t="s">
        <v>306</v>
      </c>
      <c r="C4578" s="605">
        <v>41942</v>
      </c>
      <c r="D4578" s="604">
        <v>2622.0942</v>
      </c>
    </row>
    <row r="4579" spans="1:4" ht="15" x14ac:dyDescent="0.25">
      <c r="A4579" s="604" t="s">
        <v>55</v>
      </c>
      <c r="B4579" s="604" t="s">
        <v>307</v>
      </c>
      <c r="C4579" s="605">
        <v>41942</v>
      </c>
      <c r="D4579" s="604">
        <v>0</v>
      </c>
    </row>
    <row r="4580" spans="1:4" ht="15" x14ac:dyDescent="0.25">
      <c r="A4580" s="604" t="s">
        <v>56</v>
      </c>
      <c r="B4580" s="604" t="s">
        <v>308</v>
      </c>
      <c r="C4580" s="605">
        <v>41942</v>
      </c>
      <c r="D4580" s="604">
        <v>2631.6</v>
      </c>
    </row>
    <row r="4581" spans="1:4" ht="15" x14ac:dyDescent="0.25">
      <c r="A4581" s="604" t="s">
        <v>89</v>
      </c>
      <c r="B4581" s="604" t="s">
        <v>309</v>
      </c>
      <c r="C4581" s="605">
        <v>41942</v>
      </c>
      <c r="D4581" s="604">
        <v>0</v>
      </c>
    </row>
    <row r="4582" spans="1:4" ht="15" x14ac:dyDescent="0.25">
      <c r="A4582" s="604" t="s">
        <v>90</v>
      </c>
      <c r="B4582" s="604" t="s">
        <v>311</v>
      </c>
      <c r="C4582" s="605">
        <v>41942</v>
      </c>
      <c r="D4582" s="604">
        <v>1856.5486000000001</v>
      </c>
    </row>
    <row r="4583" spans="1:4" ht="15" x14ac:dyDescent="0.25">
      <c r="A4583" s="604" t="s">
        <v>87</v>
      </c>
      <c r="B4583" s="604" t="s">
        <v>298</v>
      </c>
      <c r="C4583" s="605">
        <v>41942</v>
      </c>
      <c r="D4583" s="604">
        <v>0</v>
      </c>
    </row>
    <row r="4584" spans="1:4" ht="15" x14ac:dyDescent="0.25">
      <c r="A4584" s="604" t="s">
        <v>88</v>
      </c>
      <c r="B4584" s="604" t="s">
        <v>301</v>
      </c>
      <c r="C4584" s="605">
        <v>41942</v>
      </c>
      <c r="D4584" s="604">
        <v>1819.356</v>
      </c>
    </row>
    <row r="4585" spans="1:4" ht="15" x14ac:dyDescent="0.25">
      <c r="A4585" s="604" t="s">
        <v>85</v>
      </c>
      <c r="B4585" s="604" t="s">
        <v>312</v>
      </c>
      <c r="C4585" s="605">
        <v>41942</v>
      </c>
      <c r="D4585" s="604">
        <v>9766.75</v>
      </c>
    </row>
    <row r="4586" spans="1:4" ht="15" x14ac:dyDescent="0.25">
      <c r="A4586" s="604" t="s">
        <v>86</v>
      </c>
      <c r="B4586" s="604" t="s">
        <v>313</v>
      </c>
      <c r="C4586" s="605">
        <v>41942</v>
      </c>
      <c r="D4586" s="604">
        <v>0</v>
      </c>
    </row>
    <row r="4587" spans="1:4" ht="15" x14ac:dyDescent="0.25">
      <c r="A4587" s="604" t="s">
        <v>83</v>
      </c>
      <c r="B4587" s="604" t="s">
        <v>312</v>
      </c>
      <c r="C4587" s="605">
        <v>41942</v>
      </c>
      <c r="D4587" s="604">
        <v>0</v>
      </c>
    </row>
    <row r="4588" spans="1:4" ht="15" x14ac:dyDescent="0.25">
      <c r="A4588" s="604" t="s">
        <v>84</v>
      </c>
      <c r="B4588" s="604" t="s">
        <v>313</v>
      </c>
      <c r="C4588" s="605">
        <v>41942</v>
      </c>
      <c r="D4588" s="604">
        <v>13523.125</v>
      </c>
    </row>
    <row r="4589" spans="1:4" ht="15" x14ac:dyDescent="0.25">
      <c r="A4589" s="604" t="s">
        <v>73</v>
      </c>
      <c r="B4589" s="604" t="s">
        <v>314</v>
      </c>
      <c r="C4589" s="605">
        <v>41942</v>
      </c>
      <c r="D4589" s="604">
        <v>9.39</v>
      </c>
    </row>
    <row r="4590" spans="1:4" ht="15" x14ac:dyDescent="0.25">
      <c r="A4590" s="604" t="s">
        <v>74</v>
      </c>
      <c r="B4590" s="604" t="s">
        <v>316</v>
      </c>
      <c r="C4590" s="605">
        <v>41942</v>
      </c>
      <c r="D4590" s="604">
        <v>450.90750000000003</v>
      </c>
    </row>
    <row r="4591" spans="1:4" ht="15" x14ac:dyDescent="0.25">
      <c r="A4591" s="604" t="s">
        <v>75</v>
      </c>
      <c r="B4591" s="604" t="s">
        <v>317</v>
      </c>
      <c r="C4591" s="605">
        <v>41942</v>
      </c>
      <c r="D4591" s="604">
        <v>0</v>
      </c>
    </row>
    <row r="4592" spans="1:4" ht="15" x14ac:dyDescent="0.25">
      <c r="A4592" s="604" t="s">
        <v>76</v>
      </c>
      <c r="B4592" s="604" t="s">
        <v>318</v>
      </c>
      <c r="C4592" s="605">
        <v>41942</v>
      </c>
      <c r="D4592" s="604">
        <v>4168.1875</v>
      </c>
    </row>
    <row r="4593" spans="1:4" ht="15" x14ac:dyDescent="0.25">
      <c r="A4593" s="604" t="s">
        <v>77</v>
      </c>
      <c r="B4593" s="604" t="s">
        <v>317</v>
      </c>
      <c r="C4593" s="605">
        <v>41942</v>
      </c>
      <c r="D4593" s="604">
        <v>0</v>
      </c>
    </row>
    <row r="4594" spans="1:4" ht="15" x14ac:dyDescent="0.25">
      <c r="A4594" s="604" t="s">
        <v>78</v>
      </c>
      <c r="B4594" s="604" t="s">
        <v>318</v>
      </c>
      <c r="C4594" s="605">
        <v>41942</v>
      </c>
      <c r="D4594" s="604">
        <v>3979.1875</v>
      </c>
    </row>
    <row r="4595" spans="1:4" ht="15" x14ac:dyDescent="0.25">
      <c r="A4595" s="604" t="s">
        <v>79</v>
      </c>
      <c r="B4595" s="604" t="s">
        <v>314</v>
      </c>
      <c r="C4595" s="605">
        <v>41942</v>
      </c>
      <c r="D4595" s="604">
        <v>0</v>
      </c>
    </row>
    <row r="4596" spans="1:4" ht="15" x14ac:dyDescent="0.25">
      <c r="A4596" s="604" t="s">
        <v>80</v>
      </c>
      <c r="B4596" s="604" t="s">
        <v>316</v>
      </c>
      <c r="C4596" s="605">
        <v>41942</v>
      </c>
      <c r="D4596" s="604">
        <v>931.86</v>
      </c>
    </row>
    <row r="4597" spans="1:4" ht="15" x14ac:dyDescent="0.25">
      <c r="A4597" s="604" t="s">
        <v>867</v>
      </c>
      <c r="B4597" s="604" t="s">
        <v>997</v>
      </c>
      <c r="C4597" s="605">
        <v>41942</v>
      </c>
      <c r="D4597" s="604">
        <v>5.6000000000000001E-2</v>
      </c>
    </row>
    <row r="4598" spans="1:4" ht="15" x14ac:dyDescent="0.25">
      <c r="A4598" s="604" t="s">
        <v>868</v>
      </c>
      <c r="B4598" s="604" t="s">
        <v>998</v>
      </c>
      <c r="C4598" s="605">
        <v>41942</v>
      </c>
      <c r="D4598" s="604">
        <v>1.726</v>
      </c>
    </row>
    <row r="4599" spans="1:4" ht="15" x14ac:dyDescent="0.25">
      <c r="A4599" s="604" t="s">
        <v>109</v>
      </c>
      <c r="B4599" s="604" t="s">
        <v>445</v>
      </c>
      <c r="C4599" s="605">
        <v>41942</v>
      </c>
      <c r="D4599" s="604">
        <v>0</v>
      </c>
    </row>
    <row r="4600" spans="1:4" ht="15" x14ac:dyDescent="0.25">
      <c r="A4600" s="604" t="s">
        <v>110</v>
      </c>
      <c r="B4600" s="604" t="s">
        <v>446</v>
      </c>
      <c r="C4600" s="605">
        <v>41942</v>
      </c>
      <c r="D4600" s="604">
        <v>685.39559999999994</v>
      </c>
    </row>
    <row r="4601" spans="1:4" ht="15" x14ac:dyDescent="0.25">
      <c r="A4601" s="604" t="s">
        <v>65</v>
      </c>
      <c r="B4601" s="604" t="s">
        <v>321</v>
      </c>
      <c r="C4601" s="605">
        <v>41942</v>
      </c>
      <c r="D4601" s="604">
        <v>0</v>
      </c>
    </row>
    <row r="4602" spans="1:4" ht="15" x14ac:dyDescent="0.25">
      <c r="A4602" s="604" t="s">
        <v>66</v>
      </c>
      <c r="B4602" s="604" t="s">
        <v>323</v>
      </c>
      <c r="C4602" s="605">
        <v>41942</v>
      </c>
      <c r="D4602" s="604">
        <v>562.67280000000005</v>
      </c>
    </row>
    <row r="4603" spans="1:4" ht="15" x14ac:dyDescent="0.25">
      <c r="A4603" s="604" t="s">
        <v>67</v>
      </c>
      <c r="B4603" s="604" t="s">
        <v>324</v>
      </c>
      <c r="C4603" s="605">
        <v>41942</v>
      </c>
      <c r="D4603" s="604">
        <v>0</v>
      </c>
    </row>
    <row r="4604" spans="1:4" ht="15" x14ac:dyDescent="0.25">
      <c r="A4604" s="604" t="s">
        <v>68</v>
      </c>
      <c r="B4604" s="604" t="s">
        <v>325</v>
      </c>
      <c r="C4604" s="605">
        <v>41942</v>
      </c>
      <c r="D4604" s="604">
        <v>652.38829999999996</v>
      </c>
    </row>
    <row r="4605" spans="1:4" ht="15" x14ac:dyDescent="0.25">
      <c r="A4605" s="604" t="s">
        <v>69</v>
      </c>
      <c r="B4605" s="604" t="s">
        <v>326</v>
      </c>
      <c r="C4605" s="605">
        <v>41942</v>
      </c>
      <c r="D4605" s="604">
        <v>0</v>
      </c>
    </row>
    <row r="4606" spans="1:4" ht="15" x14ac:dyDescent="0.25">
      <c r="A4606" s="604" t="s">
        <v>70</v>
      </c>
      <c r="B4606" s="604" t="s">
        <v>327</v>
      </c>
      <c r="C4606" s="605">
        <v>41942</v>
      </c>
      <c r="D4606" s="604">
        <v>660.97140000000002</v>
      </c>
    </row>
    <row r="4607" spans="1:4" ht="15" x14ac:dyDescent="0.25">
      <c r="A4607" s="604" t="s">
        <v>43</v>
      </c>
      <c r="B4607" s="604" t="s">
        <v>328</v>
      </c>
      <c r="C4607" s="605">
        <v>41942</v>
      </c>
      <c r="D4607" s="604">
        <v>0</v>
      </c>
    </row>
    <row r="4608" spans="1:4" ht="15" x14ac:dyDescent="0.25">
      <c r="A4608" s="604" t="s">
        <v>44</v>
      </c>
      <c r="B4608" s="604" t="s">
        <v>330</v>
      </c>
      <c r="C4608" s="605">
        <v>41942</v>
      </c>
      <c r="D4608" s="604">
        <v>0</v>
      </c>
    </row>
    <row r="4609" spans="1:4" ht="15" x14ac:dyDescent="0.25">
      <c r="A4609" s="604" t="s">
        <v>45</v>
      </c>
      <c r="B4609" s="604" t="s">
        <v>331</v>
      </c>
      <c r="C4609" s="605">
        <v>41942</v>
      </c>
      <c r="D4609" s="604">
        <v>0</v>
      </c>
    </row>
    <row r="4610" spans="1:4" ht="15" x14ac:dyDescent="0.25">
      <c r="A4610" s="604" t="s">
        <v>46</v>
      </c>
      <c r="B4610" s="604" t="s">
        <v>332</v>
      </c>
      <c r="C4610" s="605">
        <v>41942</v>
      </c>
      <c r="D4610" s="604">
        <v>0</v>
      </c>
    </row>
    <row r="4611" spans="1:4" ht="15" x14ac:dyDescent="0.25">
      <c r="A4611" s="604" t="s">
        <v>173</v>
      </c>
      <c r="B4611" s="604" t="s">
        <v>333</v>
      </c>
      <c r="C4611" s="605">
        <v>41942</v>
      </c>
      <c r="D4611" s="604">
        <v>0.4395</v>
      </c>
    </row>
    <row r="4612" spans="1:4" ht="15" x14ac:dyDescent="0.25">
      <c r="A4612" s="604" t="s">
        <v>174</v>
      </c>
      <c r="B4612" s="604" t="s">
        <v>334</v>
      </c>
      <c r="C4612" s="605">
        <v>41942</v>
      </c>
      <c r="D4612" s="604">
        <v>0</v>
      </c>
    </row>
    <row r="4613" spans="1:4" ht="15" x14ac:dyDescent="0.25">
      <c r="A4613" s="604" t="s">
        <v>39</v>
      </c>
      <c r="B4613" s="604" t="s">
        <v>335</v>
      </c>
      <c r="C4613" s="605">
        <v>41942</v>
      </c>
      <c r="D4613" s="604">
        <v>0</v>
      </c>
    </row>
    <row r="4614" spans="1:4" ht="15" x14ac:dyDescent="0.25">
      <c r="A4614" s="604" t="s">
        <v>40</v>
      </c>
      <c r="B4614" s="604" t="s">
        <v>336</v>
      </c>
      <c r="C4614" s="605">
        <v>41942</v>
      </c>
      <c r="D4614" s="604">
        <v>0</v>
      </c>
    </row>
    <row r="4615" spans="1:4" ht="15" x14ac:dyDescent="0.25">
      <c r="A4615" s="604" t="s">
        <v>41</v>
      </c>
      <c r="B4615" s="604" t="s">
        <v>337</v>
      </c>
      <c r="C4615" s="605">
        <v>41942</v>
      </c>
      <c r="D4615" s="604">
        <v>3.8096000000000001</v>
      </c>
    </row>
    <row r="4616" spans="1:4" ht="15" x14ac:dyDescent="0.25">
      <c r="A4616" s="604" t="s">
        <v>42</v>
      </c>
      <c r="B4616" s="604" t="s">
        <v>338</v>
      </c>
      <c r="C4616" s="605">
        <v>41942</v>
      </c>
      <c r="D4616" s="604">
        <v>0</v>
      </c>
    </row>
    <row r="4617" spans="1:4" ht="15" x14ac:dyDescent="0.25">
      <c r="A4617" s="604" t="s">
        <v>57</v>
      </c>
      <c r="B4617" s="604" t="s">
        <v>321</v>
      </c>
      <c r="C4617" s="605">
        <v>41942</v>
      </c>
      <c r="D4617" s="604">
        <v>0</v>
      </c>
    </row>
    <row r="4618" spans="1:4" ht="15" x14ac:dyDescent="0.25">
      <c r="A4618" s="604" t="s">
        <v>58</v>
      </c>
      <c r="B4618" s="604" t="s">
        <v>323</v>
      </c>
      <c r="C4618" s="605">
        <v>41942</v>
      </c>
      <c r="D4618" s="604">
        <v>817.23599999999999</v>
      </c>
    </row>
    <row r="4619" spans="1:4" ht="15" x14ac:dyDescent="0.25">
      <c r="A4619" s="604" t="s">
        <v>59</v>
      </c>
      <c r="B4619" s="604" t="s">
        <v>324</v>
      </c>
      <c r="C4619" s="605">
        <v>41942</v>
      </c>
      <c r="D4619" s="604">
        <v>0</v>
      </c>
    </row>
    <row r="4620" spans="1:4" ht="15" x14ac:dyDescent="0.25">
      <c r="A4620" s="604" t="s">
        <v>60</v>
      </c>
      <c r="B4620" s="604" t="s">
        <v>325</v>
      </c>
      <c r="C4620" s="605">
        <v>41942</v>
      </c>
      <c r="D4620" s="604">
        <v>817.29</v>
      </c>
    </row>
    <row r="4621" spans="1:4" ht="15" x14ac:dyDescent="0.25">
      <c r="A4621" s="604" t="s">
        <v>61</v>
      </c>
      <c r="B4621" s="604" t="s">
        <v>326</v>
      </c>
      <c r="C4621" s="605">
        <v>41942</v>
      </c>
      <c r="D4621" s="604">
        <v>0</v>
      </c>
    </row>
    <row r="4622" spans="1:4" ht="15" x14ac:dyDescent="0.25">
      <c r="A4622" s="604" t="s">
        <v>62</v>
      </c>
      <c r="B4622" s="604" t="s">
        <v>327</v>
      </c>
      <c r="C4622" s="605">
        <v>41942</v>
      </c>
      <c r="D4622" s="604">
        <v>811.86239999999998</v>
      </c>
    </row>
    <row r="4623" spans="1:4" ht="15" x14ac:dyDescent="0.25">
      <c r="A4623" s="604" t="s">
        <v>63</v>
      </c>
      <c r="B4623" s="604" t="s">
        <v>340</v>
      </c>
      <c r="C4623" s="605">
        <v>41942</v>
      </c>
      <c r="D4623" s="604">
        <v>0</v>
      </c>
    </row>
    <row r="4624" spans="1:4" ht="15" x14ac:dyDescent="0.25">
      <c r="A4624" s="604" t="s">
        <v>64</v>
      </c>
      <c r="B4624" s="604" t="s">
        <v>341</v>
      </c>
      <c r="C4624" s="605">
        <v>41942</v>
      </c>
      <c r="D4624" s="604">
        <v>796.09559999999999</v>
      </c>
    </row>
    <row r="4625" spans="1:4" ht="15" x14ac:dyDescent="0.25">
      <c r="A4625" s="604" t="s">
        <v>47</v>
      </c>
      <c r="B4625" s="604" t="s">
        <v>342</v>
      </c>
      <c r="C4625" s="605">
        <v>41942</v>
      </c>
      <c r="D4625" s="604">
        <v>0</v>
      </c>
    </row>
    <row r="4626" spans="1:4" ht="15" x14ac:dyDescent="0.25">
      <c r="A4626" s="604" t="s">
        <v>48</v>
      </c>
      <c r="B4626" s="604" t="s">
        <v>343</v>
      </c>
      <c r="C4626" s="605">
        <v>41942</v>
      </c>
      <c r="D4626" s="604">
        <v>0</v>
      </c>
    </row>
    <row r="4627" spans="1:4" ht="15" x14ac:dyDescent="0.25">
      <c r="A4627" s="604" t="s">
        <v>49</v>
      </c>
      <c r="B4627" s="604" t="s">
        <v>344</v>
      </c>
      <c r="C4627" s="605">
        <v>41942</v>
      </c>
      <c r="D4627" s="604">
        <v>7.7759999999999998</v>
      </c>
    </row>
    <row r="4628" spans="1:4" ht="15" x14ac:dyDescent="0.25">
      <c r="A4628" s="604" t="s">
        <v>50</v>
      </c>
      <c r="B4628" s="604" t="s">
        <v>345</v>
      </c>
      <c r="C4628" s="605">
        <v>41942</v>
      </c>
      <c r="D4628" s="604">
        <v>0</v>
      </c>
    </row>
    <row r="4629" spans="1:4" ht="15" x14ac:dyDescent="0.25">
      <c r="A4629" s="604" t="s">
        <v>861</v>
      </c>
      <c r="B4629" s="604" t="s">
        <v>999</v>
      </c>
      <c r="C4629" s="605">
        <v>41942</v>
      </c>
      <c r="D4629" s="604">
        <v>2.153</v>
      </c>
    </row>
    <row r="4630" spans="1:4" ht="15" x14ac:dyDescent="0.25">
      <c r="A4630" s="604" t="s">
        <v>862</v>
      </c>
      <c r="B4630" s="604" t="s">
        <v>1000</v>
      </c>
      <c r="C4630" s="605">
        <v>41942</v>
      </c>
      <c r="D4630" s="604">
        <v>0</v>
      </c>
    </row>
    <row r="4631" spans="1:4" ht="15" x14ac:dyDescent="0.25">
      <c r="A4631" s="604" t="s">
        <v>982</v>
      </c>
      <c r="B4631" s="604" t="s">
        <v>1001</v>
      </c>
      <c r="C4631" s="605">
        <v>41942</v>
      </c>
      <c r="D4631" s="604">
        <v>0.65500000000000003</v>
      </c>
    </row>
    <row r="4632" spans="1:4" ht="15" x14ac:dyDescent="0.25">
      <c r="A4632" s="604" t="s">
        <v>983</v>
      </c>
      <c r="B4632" s="604" t="s">
        <v>1002</v>
      </c>
      <c r="C4632" s="605">
        <v>41942</v>
      </c>
      <c r="D4632" s="604">
        <v>368.95299999999997</v>
      </c>
    </row>
    <row r="4633" spans="1:4" ht="15" x14ac:dyDescent="0.25">
      <c r="A4633" s="604" t="s">
        <v>1039</v>
      </c>
      <c r="B4633" s="604" t="s">
        <v>1001</v>
      </c>
      <c r="C4633" s="605">
        <v>41942</v>
      </c>
      <c r="D4633" s="604">
        <v>1.44</v>
      </c>
    </row>
    <row r="4634" spans="1:4" ht="15" x14ac:dyDescent="0.25">
      <c r="A4634" s="604" t="s">
        <v>1040</v>
      </c>
      <c r="B4634" s="604" t="s">
        <v>1002</v>
      </c>
      <c r="C4634" s="605">
        <v>41942</v>
      </c>
      <c r="D4634" s="604">
        <v>331.08</v>
      </c>
    </row>
    <row r="4635" spans="1:4" ht="15" x14ac:dyDescent="0.25">
      <c r="A4635" s="604" t="s">
        <v>989</v>
      </c>
      <c r="B4635" s="604" t="s">
        <v>1001</v>
      </c>
      <c r="C4635" s="605">
        <v>41942</v>
      </c>
      <c r="D4635" s="604">
        <v>0.8</v>
      </c>
    </row>
    <row r="4636" spans="1:4" ht="15" x14ac:dyDescent="0.25">
      <c r="A4636" s="604" t="s">
        <v>990</v>
      </c>
      <c r="B4636" s="604" t="s">
        <v>1002</v>
      </c>
      <c r="C4636" s="605">
        <v>41942</v>
      </c>
      <c r="D4636" s="604">
        <v>385.6</v>
      </c>
    </row>
    <row r="4637" spans="1:4" ht="15" x14ac:dyDescent="0.25">
      <c r="A4637" s="604" t="s">
        <v>71</v>
      </c>
      <c r="B4637" s="604" t="s">
        <v>346</v>
      </c>
      <c r="C4637" s="605">
        <v>41942</v>
      </c>
      <c r="D4637" s="604">
        <v>0</v>
      </c>
    </row>
    <row r="4638" spans="1:4" ht="15" x14ac:dyDescent="0.25">
      <c r="A4638" s="604" t="s">
        <v>72</v>
      </c>
      <c r="B4638" s="604" t="s">
        <v>349</v>
      </c>
      <c r="C4638" s="605">
        <v>41942</v>
      </c>
      <c r="D4638" s="604">
        <v>0</v>
      </c>
    </row>
    <row r="4639" spans="1:4" ht="15" x14ac:dyDescent="0.25">
      <c r="A4639" s="604" t="s">
        <v>750</v>
      </c>
      <c r="B4639" s="604" t="s">
        <v>751</v>
      </c>
      <c r="C4639" s="605">
        <v>41942</v>
      </c>
      <c r="D4639" s="604">
        <v>0.74399999999999999</v>
      </c>
    </row>
    <row r="4640" spans="1:4" ht="15" x14ac:dyDescent="0.25">
      <c r="A4640" s="604" t="s">
        <v>753</v>
      </c>
      <c r="B4640" s="604" t="s">
        <v>754</v>
      </c>
      <c r="C4640" s="605">
        <v>41942</v>
      </c>
      <c r="D4640" s="604">
        <v>0</v>
      </c>
    </row>
    <row r="4641" spans="1:4" ht="15" x14ac:dyDescent="0.25">
      <c r="A4641" s="604" t="s">
        <v>755</v>
      </c>
      <c r="B4641" s="604" t="s">
        <v>756</v>
      </c>
      <c r="C4641" s="605">
        <v>41942</v>
      </c>
      <c r="D4641" s="604">
        <v>9.0999999999999998E-2</v>
      </c>
    </row>
    <row r="4642" spans="1:4" ht="15" x14ac:dyDescent="0.25">
      <c r="A4642" s="604" t="s">
        <v>757</v>
      </c>
      <c r="B4642" s="604" t="s">
        <v>758</v>
      </c>
      <c r="C4642" s="605">
        <v>41942</v>
      </c>
      <c r="D4642" s="604">
        <v>0</v>
      </c>
    </row>
    <row r="4643" spans="1:4" ht="15" x14ac:dyDescent="0.25">
      <c r="A4643" s="604" t="s">
        <v>759</v>
      </c>
      <c r="B4643" s="604" t="s">
        <v>760</v>
      </c>
      <c r="C4643" s="605">
        <v>41942</v>
      </c>
      <c r="D4643" s="604">
        <v>0.36599999999999999</v>
      </c>
    </row>
    <row r="4644" spans="1:4" ht="15" x14ac:dyDescent="0.25">
      <c r="A4644" s="604" t="s">
        <v>762</v>
      </c>
      <c r="B4644" s="604" t="s">
        <v>763</v>
      </c>
      <c r="C4644" s="605">
        <v>41942</v>
      </c>
      <c r="D4644" s="604">
        <v>0</v>
      </c>
    </row>
    <row r="4645" spans="1:4" ht="15" x14ac:dyDescent="0.25">
      <c r="A4645" s="604" t="s">
        <v>764</v>
      </c>
      <c r="B4645" s="604" t="s">
        <v>765</v>
      </c>
      <c r="C4645" s="605">
        <v>41942</v>
      </c>
      <c r="D4645" s="604">
        <v>0.14499999999999999</v>
      </c>
    </row>
    <row r="4646" spans="1:4" ht="15" x14ac:dyDescent="0.25">
      <c r="A4646" s="604" t="s">
        <v>766</v>
      </c>
      <c r="B4646" s="604" t="s">
        <v>767</v>
      </c>
      <c r="C4646" s="605">
        <v>41942</v>
      </c>
      <c r="D4646" s="604">
        <v>0</v>
      </c>
    </row>
    <row r="4647" spans="1:4" ht="15" x14ac:dyDescent="0.25">
      <c r="A4647" s="604" t="s">
        <v>877</v>
      </c>
      <c r="B4647" s="604" t="s">
        <v>1003</v>
      </c>
      <c r="C4647" s="605">
        <v>41942</v>
      </c>
      <c r="D4647" s="604">
        <v>0</v>
      </c>
    </row>
    <row r="4648" spans="1:4" ht="15" x14ac:dyDescent="0.25">
      <c r="A4648" s="604" t="s">
        <v>878</v>
      </c>
      <c r="B4648" s="604" t="s">
        <v>1004</v>
      </c>
      <c r="C4648" s="605">
        <v>41942</v>
      </c>
      <c r="D4648" s="604">
        <v>957.45709999999997</v>
      </c>
    </row>
    <row r="4649" spans="1:4" ht="15" x14ac:dyDescent="0.25">
      <c r="A4649" s="604" t="s">
        <v>962</v>
      </c>
      <c r="B4649" s="604" t="s">
        <v>1005</v>
      </c>
      <c r="C4649" s="605">
        <v>41942</v>
      </c>
      <c r="D4649" s="604">
        <v>0.49299999999999999</v>
      </c>
    </row>
    <row r="4650" spans="1:4" ht="15" x14ac:dyDescent="0.25">
      <c r="A4650" s="604" t="s">
        <v>963</v>
      </c>
      <c r="B4650" s="604" t="s">
        <v>1006</v>
      </c>
      <c r="C4650" s="605">
        <v>41942</v>
      </c>
      <c r="D4650" s="604">
        <v>307.28300000000002</v>
      </c>
    </row>
    <row r="4651" spans="1:4" ht="15" x14ac:dyDescent="0.25">
      <c r="A4651" s="604" t="s">
        <v>82</v>
      </c>
      <c r="B4651" s="604" t="s">
        <v>350</v>
      </c>
      <c r="C4651" s="605">
        <v>41942</v>
      </c>
      <c r="D4651" s="604">
        <v>0</v>
      </c>
    </row>
    <row r="4652" spans="1:4" ht="15" x14ac:dyDescent="0.25">
      <c r="A4652" s="604" t="s">
        <v>81</v>
      </c>
      <c r="B4652" s="604" t="s">
        <v>352</v>
      </c>
      <c r="C4652" s="605">
        <v>41942</v>
      </c>
      <c r="D4652" s="604">
        <v>0</v>
      </c>
    </row>
    <row r="4653" spans="1:4" ht="15" x14ac:dyDescent="0.25">
      <c r="A4653" s="604" t="s">
        <v>1007</v>
      </c>
      <c r="B4653" s="604" t="s">
        <v>1001</v>
      </c>
      <c r="C4653" s="605">
        <v>41942</v>
      </c>
      <c r="D4653" s="604">
        <v>2.4E-2</v>
      </c>
    </row>
    <row r="4654" spans="1:4" ht="15" x14ac:dyDescent="0.25">
      <c r="A4654" s="604" t="s">
        <v>1008</v>
      </c>
      <c r="B4654" s="604" t="s">
        <v>1002</v>
      </c>
      <c r="C4654" s="605">
        <v>41942</v>
      </c>
      <c r="D4654" s="604">
        <v>290.733</v>
      </c>
    </row>
    <row r="4655" spans="1:4" ht="15" x14ac:dyDescent="0.25">
      <c r="A4655" s="604" t="s">
        <v>100</v>
      </c>
      <c r="B4655" s="604" t="s">
        <v>321</v>
      </c>
      <c r="C4655" s="605">
        <v>41942</v>
      </c>
      <c r="D4655" s="604">
        <v>0</v>
      </c>
    </row>
    <row r="4656" spans="1:4" ht="15" x14ac:dyDescent="0.25">
      <c r="A4656" s="604" t="s">
        <v>101</v>
      </c>
      <c r="B4656" s="604" t="s">
        <v>354</v>
      </c>
      <c r="C4656" s="605">
        <v>41942</v>
      </c>
      <c r="D4656" s="604">
        <v>0</v>
      </c>
    </row>
    <row r="4657" spans="1:4" ht="15" x14ac:dyDescent="0.25">
      <c r="A4657" s="604" t="s">
        <v>102</v>
      </c>
      <c r="B4657" s="604" t="s">
        <v>324</v>
      </c>
      <c r="C4657" s="605">
        <v>41942</v>
      </c>
      <c r="D4657" s="604">
        <v>1.47E-2</v>
      </c>
    </row>
    <row r="4658" spans="1:4" ht="15" x14ac:dyDescent="0.25">
      <c r="A4658" s="604" t="s">
        <v>103</v>
      </c>
      <c r="B4658" s="604" t="s">
        <v>325</v>
      </c>
      <c r="C4658" s="605">
        <v>41942</v>
      </c>
      <c r="D4658" s="604">
        <v>0</v>
      </c>
    </row>
    <row r="4659" spans="1:4" ht="15" x14ac:dyDescent="0.25">
      <c r="A4659" s="604" t="s">
        <v>104</v>
      </c>
      <c r="B4659" s="604" t="s">
        <v>326</v>
      </c>
      <c r="C4659" s="605">
        <v>41942</v>
      </c>
      <c r="D4659" s="604">
        <v>0</v>
      </c>
    </row>
    <row r="4660" spans="1:4" ht="15" x14ac:dyDescent="0.25">
      <c r="A4660" s="604" t="s">
        <v>105</v>
      </c>
      <c r="B4660" s="604" t="s">
        <v>327</v>
      </c>
      <c r="C4660" s="605">
        <v>41942</v>
      </c>
      <c r="D4660" s="604">
        <v>0</v>
      </c>
    </row>
    <row r="4661" spans="1:4" ht="15" x14ac:dyDescent="0.25">
      <c r="A4661" s="604" t="s">
        <v>106</v>
      </c>
      <c r="B4661" s="604" t="s">
        <v>340</v>
      </c>
      <c r="C4661" s="605">
        <v>41942</v>
      </c>
      <c r="D4661" s="604">
        <v>1.4694</v>
      </c>
    </row>
    <row r="4662" spans="1:4" ht="15" x14ac:dyDescent="0.25">
      <c r="A4662" s="604" t="s">
        <v>107</v>
      </c>
      <c r="B4662" s="604" t="s">
        <v>341</v>
      </c>
      <c r="C4662" s="605">
        <v>41942</v>
      </c>
      <c r="D4662" s="604">
        <v>0</v>
      </c>
    </row>
    <row r="4663" spans="1:4" ht="15" x14ac:dyDescent="0.25">
      <c r="A4663" s="604" t="s">
        <v>115</v>
      </c>
      <c r="B4663" s="604" t="s">
        <v>355</v>
      </c>
      <c r="C4663" s="605">
        <v>41942</v>
      </c>
      <c r="D4663" s="604">
        <v>1.9361999999999999</v>
      </c>
    </row>
    <row r="4664" spans="1:4" ht="15" x14ac:dyDescent="0.25">
      <c r="A4664" s="604" t="s">
        <v>116</v>
      </c>
      <c r="B4664" s="604" t="s">
        <v>356</v>
      </c>
      <c r="C4664" s="605">
        <v>41942</v>
      </c>
      <c r="D4664" s="604">
        <v>0</v>
      </c>
    </row>
    <row r="4665" spans="1:4" ht="15" x14ac:dyDescent="0.25">
      <c r="A4665" s="604" t="s">
        <v>117</v>
      </c>
      <c r="B4665" s="604" t="s">
        <v>357</v>
      </c>
      <c r="C4665" s="605">
        <v>41942</v>
      </c>
      <c r="D4665" s="604">
        <v>0</v>
      </c>
    </row>
    <row r="4666" spans="1:4" ht="15" x14ac:dyDescent="0.25">
      <c r="A4666" s="604" t="s">
        <v>118</v>
      </c>
      <c r="B4666" s="604" t="s">
        <v>358</v>
      </c>
      <c r="C4666" s="605">
        <v>41942</v>
      </c>
      <c r="D4666" s="604">
        <v>0</v>
      </c>
    </row>
    <row r="4667" spans="1:4" ht="15" x14ac:dyDescent="0.25">
      <c r="A4667" s="604" t="s">
        <v>735</v>
      </c>
      <c r="B4667" s="604" t="s">
        <v>736</v>
      </c>
      <c r="C4667" s="605">
        <v>41942</v>
      </c>
      <c r="D4667" s="604">
        <v>1.8109999999999999</v>
      </c>
    </row>
    <row r="4668" spans="1:4" ht="15" x14ac:dyDescent="0.25">
      <c r="A4668" s="604" t="s">
        <v>737</v>
      </c>
      <c r="B4668" s="604" t="s">
        <v>738</v>
      </c>
      <c r="C4668" s="605">
        <v>41942</v>
      </c>
      <c r="D4668" s="604">
        <v>0</v>
      </c>
    </row>
    <row r="4669" spans="1:4" ht="15" x14ac:dyDescent="0.25">
      <c r="A4669" s="604" t="s">
        <v>863</v>
      </c>
      <c r="B4669" s="604" t="s">
        <v>1009</v>
      </c>
      <c r="C4669" s="605">
        <v>41942</v>
      </c>
      <c r="D4669" s="604">
        <v>0</v>
      </c>
    </row>
    <row r="4670" spans="1:4" ht="15" x14ac:dyDescent="0.25">
      <c r="A4670" s="604" t="s">
        <v>864</v>
      </c>
      <c r="B4670" s="604" t="s">
        <v>1010</v>
      </c>
      <c r="C4670" s="605">
        <v>41942</v>
      </c>
      <c r="D4670" s="604">
        <v>0</v>
      </c>
    </row>
    <row r="4671" spans="1:4" ht="15" x14ac:dyDescent="0.25">
      <c r="A4671" s="604" t="s">
        <v>865</v>
      </c>
      <c r="B4671" s="604" t="s">
        <v>1011</v>
      </c>
      <c r="C4671" s="605">
        <v>41942</v>
      </c>
      <c r="D4671" s="604">
        <v>0</v>
      </c>
    </row>
    <row r="4672" spans="1:4" ht="15" x14ac:dyDescent="0.25">
      <c r="A4672" s="604" t="s">
        <v>866</v>
      </c>
      <c r="B4672" s="604" t="s">
        <v>1012</v>
      </c>
      <c r="C4672" s="605">
        <v>41942</v>
      </c>
      <c r="D4672" s="604">
        <v>0</v>
      </c>
    </row>
    <row r="4673" spans="1:4" ht="15" x14ac:dyDescent="0.25">
      <c r="A4673" s="604" t="s">
        <v>99</v>
      </c>
      <c r="B4673" s="604" t="s">
        <v>359</v>
      </c>
      <c r="C4673" s="605">
        <v>41942</v>
      </c>
      <c r="D4673" s="604">
        <v>2.2692999999999999</v>
      </c>
    </row>
    <row r="4674" spans="1:4" ht="15" x14ac:dyDescent="0.25">
      <c r="A4674" s="604" t="s">
        <v>958</v>
      </c>
      <c r="B4674" s="604" t="s">
        <v>1001</v>
      </c>
      <c r="C4674" s="605">
        <v>41942</v>
      </c>
      <c r="D4674" s="604">
        <v>0.01</v>
      </c>
    </row>
    <row r="4675" spans="1:4" ht="15" x14ac:dyDescent="0.25">
      <c r="A4675" s="604" t="s">
        <v>959</v>
      </c>
      <c r="B4675" s="604" t="s">
        <v>1002</v>
      </c>
      <c r="C4675" s="605">
        <v>41942</v>
      </c>
      <c r="D4675" s="604">
        <v>239.5</v>
      </c>
    </row>
    <row r="4676" spans="1:4" ht="15" x14ac:dyDescent="0.25">
      <c r="A4676" s="604" t="s">
        <v>144</v>
      </c>
      <c r="B4676" s="604" t="s">
        <v>361</v>
      </c>
      <c r="C4676" s="605">
        <v>41942</v>
      </c>
      <c r="D4676" s="604">
        <v>1.1232</v>
      </c>
    </row>
    <row r="4677" spans="1:4" ht="15" x14ac:dyDescent="0.25">
      <c r="A4677" s="604" t="s">
        <v>145</v>
      </c>
      <c r="B4677" s="604" t="s">
        <v>363</v>
      </c>
      <c r="C4677" s="605">
        <v>41942</v>
      </c>
      <c r="D4677" s="604">
        <v>1.3554999999999999</v>
      </c>
    </row>
    <row r="4678" spans="1:4" ht="15" x14ac:dyDescent="0.25">
      <c r="A4678" s="604" t="s">
        <v>161</v>
      </c>
      <c r="B4678" s="604" t="s">
        <v>364</v>
      </c>
      <c r="C4678" s="605">
        <v>41942</v>
      </c>
      <c r="D4678" s="604">
        <v>0.189</v>
      </c>
    </row>
    <row r="4679" spans="1:4" ht="15" x14ac:dyDescent="0.25">
      <c r="A4679" s="604" t="s">
        <v>162</v>
      </c>
      <c r="B4679" s="604" t="s">
        <v>365</v>
      </c>
      <c r="C4679" s="605">
        <v>41942</v>
      </c>
      <c r="D4679" s="604">
        <v>3.7269999999999999</v>
      </c>
    </row>
    <row r="4680" spans="1:4" ht="15" x14ac:dyDescent="0.25">
      <c r="A4680" s="604" t="s">
        <v>293</v>
      </c>
      <c r="B4680" s="604" t="s">
        <v>366</v>
      </c>
      <c r="C4680" s="605">
        <v>41942</v>
      </c>
      <c r="D4680" s="604">
        <v>0.04</v>
      </c>
    </row>
    <row r="4681" spans="1:4" ht="15" x14ac:dyDescent="0.25">
      <c r="A4681" s="604" t="s">
        <v>294</v>
      </c>
      <c r="B4681" s="604" t="s">
        <v>368</v>
      </c>
      <c r="C4681" s="605">
        <v>41942</v>
      </c>
      <c r="D4681" s="604">
        <v>31.637</v>
      </c>
    </row>
    <row r="4682" spans="1:4" ht="15" x14ac:dyDescent="0.25">
      <c r="A4682" s="604" t="s">
        <v>167</v>
      </c>
      <c r="B4682" s="604" t="s">
        <v>369</v>
      </c>
      <c r="C4682" s="605">
        <v>41942</v>
      </c>
      <c r="D4682" s="604">
        <v>5.4240000000000004</v>
      </c>
    </row>
    <row r="4683" spans="1:4" ht="15" x14ac:dyDescent="0.25">
      <c r="A4683" s="604" t="s">
        <v>168</v>
      </c>
      <c r="B4683" s="604" t="s">
        <v>371</v>
      </c>
      <c r="C4683" s="605">
        <v>41942</v>
      </c>
      <c r="D4683" s="604">
        <v>0</v>
      </c>
    </row>
    <row r="4684" spans="1:4" ht="15" x14ac:dyDescent="0.25">
      <c r="A4684" s="604" t="s">
        <v>869</v>
      </c>
      <c r="B4684" s="604" t="s">
        <v>997</v>
      </c>
      <c r="C4684" s="605">
        <v>41942</v>
      </c>
      <c r="D4684" s="604">
        <v>13.208</v>
      </c>
    </row>
    <row r="4685" spans="1:4" ht="15" x14ac:dyDescent="0.25">
      <c r="A4685" s="604" t="s">
        <v>870</v>
      </c>
      <c r="B4685" s="604" t="s">
        <v>998</v>
      </c>
      <c r="C4685" s="605">
        <v>41942</v>
      </c>
      <c r="D4685" s="604">
        <v>1.5429999999999999</v>
      </c>
    </row>
    <row r="4686" spans="1:4" ht="15" x14ac:dyDescent="0.25">
      <c r="A4686" s="604" t="s">
        <v>146</v>
      </c>
      <c r="B4686" s="604" t="s">
        <v>372</v>
      </c>
      <c r="C4686" s="605">
        <v>41942</v>
      </c>
      <c r="D4686" s="604">
        <v>0.66300000000000003</v>
      </c>
    </row>
    <row r="4687" spans="1:4" ht="15" x14ac:dyDescent="0.25">
      <c r="A4687" s="604" t="s">
        <v>147</v>
      </c>
      <c r="B4687" s="604" t="s">
        <v>374</v>
      </c>
      <c r="C4687" s="605">
        <v>41942</v>
      </c>
      <c r="D4687" s="604">
        <v>0</v>
      </c>
    </row>
    <row r="4688" spans="1:4" ht="15" x14ac:dyDescent="0.25">
      <c r="A4688" s="604" t="s">
        <v>127</v>
      </c>
      <c r="B4688" s="604" t="s">
        <v>375</v>
      </c>
      <c r="C4688" s="605">
        <v>41942</v>
      </c>
      <c r="D4688" s="604">
        <v>0.14319999999999999</v>
      </c>
    </row>
    <row r="4689" spans="1:4" ht="15" x14ac:dyDescent="0.25">
      <c r="A4689" s="604" t="s">
        <v>126</v>
      </c>
      <c r="B4689" s="604" t="s">
        <v>377</v>
      </c>
      <c r="C4689" s="605">
        <v>41942</v>
      </c>
      <c r="D4689" s="604">
        <v>52.164000000000001</v>
      </c>
    </row>
    <row r="4690" spans="1:4" ht="15" x14ac:dyDescent="0.25">
      <c r="A4690" s="604" t="s">
        <v>206</v>
      </c>
      <c r="B4690" s="604" t="s">
        <v>378</v>
      </c>
      <c r="C4690" s="605">
        <v>41942</v>
      </c>
      <c r="D4690" s="604">
        <v>0.1648</v>
      </c>
    </row>
    <row r="4691" spans="1:4" ht="15" x14ac:dyDescent="0.25">
      <c r="A4691" s="604" t="s">
        <v>207</v>
      </c>
      <c r="B4691" s="604" t="s">
        <v>379</v>
      </c>
      <c r="C4691" s="605">
        <v>41942</v>
      </c>
      <c r="D4691" s="604">
        <v>52.685200000000002</v>
      </c>
    </row>
    <row r="4692" spans="1:4" ht="15" x14ac:dyDescent="0.25">
      <c r="A4692" s="604" t="s">
        <v>768</v>
      </c>
      <c r="B4692" s="604" t="s">
        <v>769</v>
      </c>
      <c r="C4692" s="605">
        <v>41942</v>
      </c>
      <c r="D4692" s="604">
        <v>4.2960000000000003</v>
      </c>
    </row>
    <row r="4693" spans="1:4" ht="15" x14ac:dyDescent="0.25">
      <c r="A4693" s="604" t="s">
        <v>771</v>
      </c>
      <c r="B4693" s="604" t="s">
        <v>772</v>
      </c>
      <c r="C4693" s="605">
        <v>41942</v>
      </c>
      <c r="D4693" s="604">
        <v>15.821999999999999</v>
      </c>
    </row>
    <row r="4694" spans="1:4" ht="15" x14ac:dyDescent="0.25">
      <c r="A4694" s="604" t="s">
        <v>163</v>
      </c>
      <c r="B4694" s="604" t="s">
        <v>380</v>
      </c>
      <c r="C4694" s="605">
        <v>41942</v>
      </c>
      <c r="D4694" s="604">
        <v>4.0000000000000001E-3</v>
      </c>
    </row>
    <row r="4695" spans="1:4" ht="15" x14ac:dyDescent="0.25">
      <c r="A4695" s="604" t="s">
        <v>164</v>
      </c>
      <c r="B4695" s="604" t="s">
        <v>382</v>
      </c>
      <c r="C4695" s="605">
        <v>41942</v>
      </c>
      <c r="D4695" s="604">
        <v>198.035</v>
      </c>
    </row>
    <row r="4696" spans="1:4" ht="15" x14ac:dyDescent="0.25">
      <c r="A4696" s="604" t="s">
        <v>295</v>
      </c>
      <c r="B4696" s="604" t="s">
        <v>383</v>
      </c>
      <c r="C4696" s="605">
        <v>41942</v>
      </c>
      <c r="D4696" s="604">
        <v>4.5339999999999998</v>
      </c>
    </row>
    <row r="4697" spans="1:4" ht="15" x14ac:dyDescent="0.25">
      <c r="A4697" s="604" t="s">
        <v>296</v>
      </c>
      <c r="B4697" s="604" t="s">
        <v>385</v>
      </c>
      <c r="C4697" s="605">
        <v>41942</v>
      </c>
      <c r="D4697" s="604">
        <v>0</v>
      </c>
    </row>
    <row r="4698" spans="1:4" ht="15" x14ac:dyDescent="0.25">
      <c r="A4698" s="604" t="s">
        <v>413</v>
      </c>
      <c r="B4698" s="604" t="s">
        <v>414</v>
      </c>
      <c r="C4698" s="605">
        <v>41942</v>
      </c>
      <c r="D4698" s="604">
        <v>0.871</v>
      </c>
    </row>
    <row r="4699" spans="1:4" ht="15" x14ac:dyDescent="0.25">
      <c r="A4699" s="604" t="s">
        <v>416</v>
      </c>
      <c r="B4699" s="604" t="s">
        <v>417</v>
      </c>
      <c r="C4699" s="605">
        <v>41942</v>
      </c>
      <c r="D4699" s="604">
        <v>60.093000000000004</v>
      </c>
    </row>
    <row r="4700" spans="1:4" ht="15" x14ac:dyDescent="0.25">
      <c r="A4700" s="604" t="s">
        <v>222</v>
      </c>
      <c r="B4700" s="604" t="s">
        <v>386</v>
      </c>
      <c r="C4700" s="605">
        <v>41942</v>
      </c>
      <c r="D4700" s="604">
        <v>0.14399999999999999</v>
      </c>
    </row>
    <row r="4701" spans="1:4" ht="15" x14ac:dyDescent="0.25">
      <c r="A4701" s="604" t="s">
        <v>223</v>
      </c>
      <c r="B4701" s="604" t="s">
        <v>388</v>
      </c>
      <c r="C4701" s="605">
        <v>41942</v>
      </c>
      <c r="D4701" s="604">
        <v>0</v>
      </c>
    </row>
    <row r="4702" spans="1:4" ht="15" x14ac:dyDescent="0.25">
      <c r="A4702" s="604" t="s">
        <v>1013</v>
      </c>
      <c r="B4702" s="604" t="s">
        <v>997</v>
      </c>
      <c r="C4702" s="605">
        <v>41942</v>
      </c>
      <c r="D4702" s="604">
        <v>0</v>
      </c>
    </row>
    <row r="4703" spans="1:4" ht="15" x14ac:dyDescent="0.25">
      <c r="A4703" s="604" t="s">
        <v>1014</v>
      </c>
      <c r="B4703" s="604" t="s">
        <v>998</v>
      </c>
      <c r="C4703" s="605">
        <v>41942</v>
      </c>
      <c r="D4703" s="604">
        <v>149.44300000000001</v>
      </c>
    </row>
    <row r="4704" spans="1:4" ht="15" x14ac:dyDescent="0.25">
      <c r="A4704" s="604" t="s">
        <v>1015</v>
      </c>
      <c r="B4704" s="604" t="s">
        <v>997</v>
      </c>
      <c r="C4704" s="605">
        <v>41942</v>
      </c>
      <c r="D4704" s="604">
        <v>0.27500000000000002</v>
      </c>
    </row>
    <row r="4705" spans="1:4" ht="15" x14ac:dyDescent="0.25">
      <c r="A4705" s="604" t="s">
        <v>1016</v>
      </c>
      <c r="B4705" s="604" t="s">
        <v>998</v>
      </c>
      <c r="C4705" s="605">
        <v>41942</v>
      </c>
      <c r="D4705" s="604">
        <v>98.876999999999995</v>
      </c>
    </row>
    <row r="4706" spans="1:4" ht="15" x14ac:dyDescent="0.25">
      <c r="A4706" s="604" t="s">
        <v>176</v>
      </c>
      <c r="B4706" s="604" t="s">
        <v>389</v>
      </c>
      <c r="C4706" s="605">
        <v>41942</v>
      </c>
      <c r="D4706" s="604">
        <v>0.154</v>
      </c>
    </row>
    <row r="4707" spans="1:4" ht="15" x14ac:dyDescent="0.25">
      <c r="A4707" s="604" t="s">
        <v>177</v>
      </c>
      <c r="B4707" s="604" t="s">
        <v>391</v>
      </c>
      <c r="C4707" s="605">
        <v>41942</v>
      </c>
      <c r="D4707" s="604">
        <v>25.73</v>
      </c>
    </row>
    <row r="4708" spans="1:4" ht="15" x14ac:dyDescent="0.25">
      <c r="A4708" s="604" t="s">
        <v>710</v>
      </c>
      <c r="B4708" s="604" t="s">
        <v>711</v>
      </c>
      <c r="C4708" s="605">
        <v>41942</v>
      </c>
      <c r="D4708" s="604">
        <v>1.143</v>
      </c>
    </row>
    <row r="4709" spans="1:4" ht="15" x14ac:dyDescent="0.25">
      <c r="A4709" s="604" t="s">
        <v>713</v>
      </c>
      <c r="B4709" s="604" t="s">
        <v>714</v>
      </c>
      <c r="C4709" s="605">
        <v>41942</v>
      </c>
      <c r="D4709" s="604">
        <v>83.153000000000006</v>
      </c>
    </row>
    <row r="4710" spans="1:4" ht="15" x14ac:dyDescent="0.25">
      <c r="A4710" s="604" t="s">
        <v>148</v>
      </c>
      <c r="B4710" s="604" t="s">
        <v>374</v>
      </c>
      <c r="C4710" s="605">
        <v>41942</v>
      </c>
      <c r="D4710" s="604">
        <v>0</v>
      </c>
    </row>
    <row r="4711" spans="1:4" ht="15" x14ac:dyDescent="0.25">
      <c r="A4711" s="604" t="s">
        <v>152</v>
      </c>
      <c r="B4711" s="604" t="s">
        <v>374</v>
      </c>
      <c r="C4711" s="605">
        <v>41942</v>
      </c>
      <c r="D4711" s="604">
        <v>0</v>
      </c>
    </row>
    <row r="4712" spans="1:4" ht="15" x14ac:dyDescent="0.25">
      <c r="A4712" s="604" t="s">
        <v>991</v>
      </c>
      <c r="B4712" s="604" t="s">
        <v>997</v>
      </c>
      <c r="C4712" s="605">
        <v>41942</v>
      </c>
      <c r="D4712" s="604">
        <v>0.21199999999999999</v>
      </c>
    </row>
    <row r="4713" spans="1:4" ht="15" x14ac:dyDescent="0.25">
      <c r="A4713" s="604" t="s">
        <v>992</v>
      </c>
      <c r="B4713" s="604" t="s">
        <v>998</v>
      </c>
      <c r="C4713" s="605">
        <v>41942</v>
      </c>
      <c r="D4713" s="604">
        <v>29.103999999999999</v>
      </c>
    </row>
    <row r="4714" spans="1:4" ht="15" x14ac:dyDescent="0.25">
      <c r="A4714" s="604" t="s">
        <v>149</v>
      </c>
      <c r="B4714" s="604" t="s">
        <v>393</v>
      </c>
      <c r="C4714" s="605">
        <v>41942</v>
      </c>
      <c r="D4714" s="604">
        <v>6.1509999999999998</v>
      </c>
    </row>
    <row r="4715" spans="1:4" ht="15" x14ac:dyDescent="0.25">
      <c r="A4715" s="604" t="s">
        <v>150</v>
      </c>
      <c r="B4715" s="604" t="s">
        <v>395</v>
      </c>
      <c r="C4715" s="605">
        <v>41942</v>
      </c>
      <c r="D4715" s="604">
        <v>0</v>
      </c>
    </row>
    <row r="4716" spans="1:4" ht="15" x14ac:dyDescent="0.25">
      <c r="A4716" s="604" t="s">
        <v>974</v>
      </c>
      <c r="B4716" s="604" t="s">
        <v>1001</v>
      </c>
      <c r="C4716" s="605">
        <v>41942</v>
      </c>
      <c r="D4716" s="604">
        <v>5.0000000000000001E-3</v>
      </c>
    </row>
    <row r="4717" spans="1:4" ht="15" x14ac:dyDescent="0.25">
      <c r="A4717" s="604" t="s">
        <v>975</v>
      </c>
      <c r="B4717" s="604" t="s">
        <v>1002</v>
      </c>
      <c r="C4717" s="605">
        <v>41942</v>
      </c>
      <c r="D4717" s="604">
        <v>6.0279999999999996</v>
      </c>
    </row>
    <row r="4718" spans="1:4" ht="15" x14ac:dyDescent="0.25">
      <c r="A4718" s="604" t="s">
        <v>151</v>
      </c>
      <c r="B4718" s="604" t="s">
        <v>374</v>
      </c>
      <c r="C4718" s="605">
        <v>41942</v>
      </c>
      <c r="D4718" s="604">
        <v>3.93</v>
      </c>
    </row>
    <row r="4719" spans="1:4" ht="15" x14ac:dyDescent="0.25">
      <c r="A4719" s="604" t="s">
        <v>96</v>
      </c>
      <c r="B4719" s="604" t="s">
        <v>314</v>
      </c>
      <c r="C4719" s="605">
        <v>41942</v>
      </c>
      <c r="D4719" s="604">
        <v>0</v>
      </c>
    </row>
    <row r="4720" spans="1:4" ht="15" x14ac:dyDescent="0.25">
      <c r="A4720" s="604" t="s">
        <v>95</v>
      </c>
      <c r="B4720" s="604" t="s">
        <v>316</v>
      </c>
      <c r="C4720" s="605">
        <v>41942</v>
      </c>
      <c r="D4720" s="604">
        <v>4.6623000000000001</v>
      </c>
    </row>
    <row r="4721" spans="1:4" ht="15" x14ac:dyDescent="0.25">
      <c r="A4721" s="604" t="s">
        <v>97</v>
      </c>
      <c r="B4721" s="604" t="s">
        <v>398</v>
      </c>
      <c r="C4721" s="605">
        <v>41942</v>
      </c>
      <c r="D4721" s="604">
        <v>0</v>
      </c>
    </row>
    <row r="4722" spans="1:4" ht="15" x14ac:dyDescent="0.25">
      <c r="A4722" s="604" t="s">
        <v>98</v>
      </c>
      <c r="B4722" s="604" t="s">
        <v>399</v>
      </c>
      <c r="C4722" s="605">
        <v>41942</v>
      </c>
      <c r="D4722" s="604">
        <v>0</v>
      </c>
    </row>
    <row r="4723" spans="1:4" ht="15" x14ac:dyDescent="0.25">
      <c r="A4723" s="604" t="s">
        <v>93</v>
      </c>
      <c r="B4723" s="604" t="s">
        <v>435</v>
      </c>
      <c r="C4723" s="605">
        <v>41943</v>
      </c>
      <c r="D4723" s="604">
        <v>0</v>
      </c>
    </row>
    <row r="4724" spans="1:4" ht="15" x14ac:dyDescent="0.25">
      <c r="A4724" s="604" t="s">
        <v>94</v>
      </c>
      <c r="B4724" s="604" t="s">
        <v>436</v>
      </c>
      <c r="C4724" s="605">
        <v>41943</v>
      </c>
      <c r="D4724" s="604">
        <v>1415.0136</v>
      </c>
    </row>
    <row r="4725" spans="1:4" ht="15" x14ac:dyDescent="0.25">
      <c r="A4725" s="604" t="s">
        <v>113</v>
      </c>
      <c r="B4725" s="604" t="s">
        <v>437</v>
      </c>
      <c r="C4725" s="605">
        <v>41943</v>
      </c>
      <c r="D4725" s="604">
        <v>0</v>
      </c>
    </row>
    <row r="4726" spans="1:4" ht="15" x14ac:dyDescent="0.25">
      <c r="A4726" s="604" t="s">
        <v>114</v>
      </c>
      <c r="B4726" s="604" t="s">
        <v>438</v>
      </c>
      <c r="C4726" s="605">
        <v>41943</v>
      </c>
      <c r="D4726" s="604">
        <v>1458.3089</v>
      </c>
    </row>
    <row r="4727" spans="1:4" ht="15" x14ac:dyDescent="0.25">
      <c r="A4727" s="604" t="s">
        <v>123</v>
      </c>
      <c r="B4727" s="604" t="s">
        <v>439</v>
      </c>
      <c r="C4727" s="605">
        <v>41943</v>
      </c>
      <c r="D4727" s="604">
        <v>0</v>
      </c>
    </row>
    <row r="4728" spans="1:4" ht="15" x14ac:dyDescent="0.25">
      <c r="A4728" s="604" t="s">
        <v>124</v>
      </c>
      <c r="B4728" s="604" t="s">
        <v>440</v>
      </c>
      <c r="C4728" s="605">
        <v>41943</v>
      </c>
      <c r="D4728" s="604">
        <v>15529.811900000001</v>
      </c>
    </row>
    <row r="4729" spans="1:4" ht="15" x14ac:dyDescent="0.25">
      <c r="A4729" s="604" t="s">
        <v>91</v>
      </c>
      <c r="B4729" s="604" t="s">
        <v>441</v>
      </c>
      <c r="C4729" s="605">
        <v>41943</v>
      </c>
      <c r="D4729" s="604">
        <v>0</v>
      </c>
    </row>
    <row r="4730" spans="1:4" ht="15" x14ac:dyDescent="0.25">
      <c r="A4730" s="604" t="s">
        <v>92</v>
      </c>
      <c r="B4730" s="604" t="s">
        <v>442</v>
      </c>
      <c r="C4730" s="605">
        <v>41943</v>
      </c>
      <c r="D4730" s="604">
        <v>18023.25</v>
      </c>
    </row>
    <row r="4731" spans="1:4" ht="15" x14ac:dyDescent="0.25">
      <c r="A4731" s="604" t="s">
        <v>121</v>
      </c>
      <c r="B4731" s="604" t="s">
        <v>443</v>
      </c>
      <c r="C4731" s="605">
        <v>41943</v>
      </c>
      <c r="D4731" s="604">
        <v>12704.641100000001</v>
      </c>
    </row>
    <row r="4732" spans="1:4" ht="15" x14ac:dyDescent="0.25">
      <c r="A4732" s="604" t="s">
        <v>122</v>
      </c>
      <c r="B4732" s="604" t="s">
        <v>444</v>
      </c>
      <c r="C4732" s="605">
        <v>41943</v>
      </c>
      <c r="D4732" s="604">
        <v>0</v>
      </c>
    </row>
    <row r="4733" spans="1:4" ht="15" x14ac:dyDescent="0.25">
      <c r="A4733" s="604" t="s">
        <v>51</v>
      </c>
      <c r="B4733" s="604" t="s">
        <v>302</v>
      </c>
      <c r="C4733" s="605">
        <v>41943</v>
      </c>
      <c r="D4733" s="604">
        <v>0</v>
      </c>
    </row>
    <row r="4734" spans="1:4" ht="15" x14ac:dyDescent="0.25">
      <c r="A4734" s="604" t="s">
        <v>52</v>
      </c>
      <c r="B4734" s="604" t="s">
        <v>304</v>
      </c>
      <c r="C4734" s="605">
        <v>41943</v>
      </c>
      <c r="D4734" s="604">
        <v>2624.7932999999998</v>
      </c>
    </row>
    <row r="4735" spans="1:4" ht="15" x14ac:dyDescent="0.25">
      <c r="A4735" s="604" t="s">
        <v>53</v>
      </c>
      <c r="B4735" s="604" t="s">
        <v>305</v>
      </c>
      <c r="C4735" s="605">
        <v>41943</v>
      </c>
      <c r="D4735" s="604">
        <v>0</v>
      </c>
    </row>
    <row r="4736" spans="1:4" ht="15" x14ac:dyDescent="0.25">
      <c r="A4736" s="604" t="s">
        <v>54</v>
      </c>
      <c r="B4736" s="604" t="s">
        <v>306</v>
      </c>
      <c r="C4736" s="605">
        <v>41943</v>
      </c>
      <c r="D4736" s="604">
        <v>2625.1875</v>
      </c>
    </row>
    <row r="4737" spans="1:4" ht="15" x14ac:dyDescent="0.25">
      <c r="A4737" s="604" t="s">
        <v>55</v>
      </c>
      <c r="B4737" s="604" t="s">
        <v>307</v>
      </c>
      <c r="C4737" s="605">
        <v>41943</v>
      </c>
      <c r="D4737" s="604">
        <v>0</v>
      </c>
    </row>
    <row r="4738" spans="1:4" ht="15" x14ac:dyDescent="0.25">
      <c r="A4738" s="604" t="s">
        <v>56</v>
      </c>
      <c r="B4738" s="604" t="s">
        <v>308</v>
      </c>
      <c r="C4738" s="605">
        <v>41943</v>
      </c>
      <c r="D4738" s="604">
        <v>2644.5374999999999</v>
      </c>
    </row>
    <row r="4739" spans="1:4" ht="15" x14ac:dyDescent="0.25">
      <c r="A4739" s="604" t="s">
        <v>89</v>
      </c>
      <c r="B4739" s="604" t="s">
        <v>309</v>
      </c>
      <c r="C4739" s="605">
        <v>41943</v>
      </c>
      <c r="D4739" s="604">
        <v>0</v>
      </c>
    </row>
    <row r="4740" spans="1:4" ht="15" x14ac:dyDescent="0.25">
      <c r="A4740" s="604" t="s">
        <v>90</v>
      </c>
      <c r="B4740" s="604" t="s">
        <v>311</v>
      </c>
      <c r="C4740" s="605">
        <v>41943</v>
      </c>
      <c r="D4740" s="604">
        <v>1870.8662999999999</v>
      </c>
    </row>
    <row r="4741" spans="1:4" ht="15" x14ac:dyDescent="0.25">
      <c r="A4741" s="604" t="s">
        <v>87</v>
      </c>
      <c r="B4741" s="604" t="s">
        <v>298</v>
      </c>
      <c r="C4741" s="605">
        <v>41943</v>
      </c>
      <c r="D4741" s="604">
        <v>0</v>
      </c>
    </row>
    <row r="4742" spans="1:4" ht="15" x14ac:dyDescent="0.25">
      <c r="A4742" s="604" t="s">
        <v>88</v>
      </c>
      <c r="B4742" s="604" t="s">
        <v>301</v>
      </c>
      <c r="C4742" s="605">
        <v>41943</v>
      </c>
      <c r="D4742" s="604">
        <v>1826.2464</v>
      </c>
    </row>
    <row r="4743" spans="1:4" ht="15" x14ac:dyDescent="0.25">
      <c r="A4743" s="604" t="s">
        <v>85</v>
      </c>
      <c r="B4743" s="604" t="s">
        <v>312</v>
      </c>
      <c r="C4743" s="605">
        <v>41943</v>
      </c>
      <c r="D4743" s="604">
        <v>10747.625</v>
      </c>
    </row>
    <row r="4744" spans="1:4" ht="15" x14ac:dyDescent="0.25">
      <c r="A4744" s="604" t="s">
        <v>86</v>
      </c>
      <c r="B4744" s="604" t="s">
        <v>313</v>
      </c>
      <c r="C4744" s="605">
        <v>41943</v>
      </c>
      <c r="D4744" s="604">
        <v>0</v>
      </c>
    </row>
    <row r="4745" spans="1:4" ht="15" x14ac:dyDescent="0.25">
      <c r="A4745" s="604" t="s">
        <v>83</v>
      </c>
      <c r="B4745" s="604" t="s">
        <v>312</v>
      </c>
      <c r="C4745" s="605">
        <v>41943</v>
      </c>
      <c r="D4745" s="604">
        <v>0</v>
      </c>
    </row>
    <row r="4746" spans="1:4" ht="15" x14ac:dyDescent="0.25">
      <c r="A4746" s="604" t="s">
        <v>84</v>
      </c>
      <c r="B4746" s="604" t="s">
        <v>313</v>
      </c>
      <c r="C4746" s="605">
        <v>41943</v>
      </c>
      <c r="D4746" s="604">
        <v>14551.125</v>
      </c>
    </row>
    <row r="4747" spans="1:4" ht="15" x14ac:dyDescent="0.25">
      <c r="A4747" s="604" t="s">
        <v>73</v>
      </c>
      <c r="B4747" s="604" t="s">
        <v>314</v>
      </c>
      <c r="C4747" s="605">
        <v>41943</v>
      </c>
      <c r="D4747" s="604">
        <v>0.03</v>
      </c>
    </row>
    <row r="4748" spans="1:4" ht="15" x14ac:dyDescent="0.25">
      <c r="A4748" s="604" t="s">
        <v>74</v>
      </c>
      <c r="B4748" s="604" t="s">
        <v>316</v>
      </c>
      <c r="C4748" s="605">
        <v>41943</v>
      </c>
      <c r="D4748" s="604">
        <v>462.99</v>
      </c>
    </row>
    <row r="4749" spans="1:4" ht="15" x14ac:dyDescent="0.25">
      <c r="A4749" s="604" t="s">
        <v>75</v>
      </c>
      <c r="B4749" s="604" t="s">
        <v>317</v>
      </c>
      <c r="C4749" s="605">
        <v>41943</v>
      </c>
      <c r="D4749" s="604">
        <v>0.125</v>
      </c>
    </row>
    <row r="4750" spans="1:4" ht="15" x14ac:dyDescent="0.25">
      <c r="A4750" s="604" t="s">
        <v>76</v>
      </c>
      <c r="B4750" s="604" t="s">
        <v>318</v>
      </c>
      <c r="C4750" s="605">
        <v>41943</v>
      </c>
      <c r="D4750" s="604">
        <v>3696.5625</v>
      </c>
    </row>
    <row r="4751" spans="1:4" ht="15" x14ac:dyDescent="0.25">
      <c r="A4751" s="604" t="s">
        <v>77</v>
      </c>
      <c r="B4751" s="604" t="s">
        <v>317</v>
      </c>
      <c r="C4751" s="605">
        <v>41943</v>
      </c>
      <c r="D4751" s="604">
        <v>0.4375</v>
      </c>
    </row>
    <row r="4752" spans="1:4" ht="15" x14ac:dyDescent="0.25">
      <c r="A4752" s="604" t="s">
        <v>78</v>
      </c>
      <c r="B4752" s="604" t="s">
        <v>318</v>
      </c>
      <c r="C4752" s="605">
        <v>41943</v>
      </c>
      <c r="D4752" s="604">
        <v>3523.8125</v>
      </c>
    </row>
    <row r="4753" spans="1:4" ht="15" x14ac:dyDescent="0.25">
      <c r="A4753" s="604" t="s">
        <v>79</v>
      </c>
      <c r="B4753" s="604" t="s">
        <v>314</v>
      </c>
      <c r="C4753" s="605">
        <v>41943</v>
      </c>
      <c r="D4753" s="604">
        <v>0</v>
      </c>
    </row>
    <row r="4754" spans="1:4" ht="15" x14ac:dyDescent="0.25">
      <c r="A4754" s="604" t="s">
        <v>80</v>
      </c>
      <c r="B4754" s="604" t="s">
        <v>316</v>
      </c>
      <c r="C4754" s="605">
        <v>41943</v>
      </c>
      <c r="D4754" s="604">
        <v>630.255</v>
      </c>
    </row>
    <row r="4755" spans="1:4" ht="15" x14ac:dyDescent="0.25">
      <c r="A4755" s="604" t="s">
        <v>867</v>
      </c>
      <c r="B4755" s="604" t="s">
        <v>997</v>
      </c>
      <c r="C4755" s="605">
        <v>41943</v>
      </c>
      <c r="D4755" s="604">
        <v>6.2E-2</v>
      </c>
    </row>
    <row r="4756" spans="1:4" ht="15" x14ac:dyDescent="0.25">
      <c r="A4756" s="604" t="s">
        <v>868</v>
      </c>
      <c r="B4756" s="604" t="s">
        <v>998</v>
      </c>
      <c r="C4756" s="605">
        <v>41943</v>
      </c>
      <c r="D4756" s="604">
        <v>0.61199999999999999</v>
      </c>
    </row>
    <row r="4757" spans="1:4" ht="15" x14ac:dyDescent="0.25">
      <c r="A4757" s="604" t="s">
        <v>109</v>
      </c>
      <c r="B4757" s="604" t="s">
        <v>445</v>
      </c>
      <c r="C4757" s="605">
        <v>41943</v>
      </c>
      <c r="D4757" s="604">
        <v>0</v>
      </c>
    </row>
    <row r="4758" spans="1:4" ht="15" x14ac:dyDescent="0.25">
      <c r="A4758" s="604" t="s">
        <v>110</v>
      </c>
      <c r="B4758" s="604" t="s">
        <v>446</v>
      </c>
      <c r="C4758" s="605">
        <v>41943</v>
      </c>
      <c r="D4758" s="604">
        <v>555.01199999999994</v>
      </c>
    </row>
    <row r="4759" spans="1:4" ht="15" x14ac:dyDescent="0.25">
      <c r="A4759" s="604" t="s">
        <v>65</v>
      </c>
      <c r="B4759" s="604" t="s">
        <v>321</v>
      </c>
      <c r="C4759" s="605">
        <v>41943</v>
      </c>
      <c r="D4759" s="604">
        <v>0</v>
      </c>
    </row>
    <row r="4760" spans="1:4" ht="15" x14ac:dyDescent="0.25">
      <c r="A4760" s="604" t="s">
        <v>66</v>
      </c>
      <c r="B4760" s="604" t="s">
        <v>323</v>
      </c>
      <c r="C4760" s="605">
        <v>41943</v>
      </c>
      <c r="D4760" s="604">
        <v>573.60389999999995</v>
      </c>
    </row>
    <row r="4761" spans="1:4" ht="15" x14ac:dyDescent="0.25">
      <c r="A4761" s="604" t="s">
        <v>67</v>
      </c>
      <c r="B4761" s="604" t="s">
        <v>324</v>
      </c>
      <c r="C4761" s="605">
        <v>41943</v>
      </c>
      <c r="D4761" s="604">
        <v>0</v>
      </c>
    </row>
    <row r="4762" spans="1:4" ht="15" x14ac:dyDescent="0.25">
      <c r="A4762" s="604" t="s">
        <v>68</v>
      </c>
      <c r="B4762" s="604" t="s">
        <v>325</v>
      </c>
      <c r="C4762" s="605">
        <v>41943</v>
      </c>
      <c r="D4762" s="604">
        <v>698.30330000000004</v>
      </c>
    </row>
    <row r="4763" spans="1:4" ht="15" x14ac:dyDescent="0.25">
      <c r="A4763" s="604" t="s">
        <v>69</v>
      </c>
      <c r="B4763" s="604" t="s">
        <v>326</v>
      </c>
      <c r="C4763" s="605">
        <v>41943</v>
      </c>
      <c r="D4763" s="604">
        <v>0</v>
      </c>
    </row>
    <row r="4764" spans="1:4" ht="15" x14ac:dyDescent="0.25">
      <c r="A4764" s="604" t="s">
        <v>70</v>
      </c>
      <c r="B4764" s="604" t="s">
        <v>327</v>
      </c>
      <c r="C4764" s="605">
        <v>41943</v>
      </c>
      <c r="D4764" s="604">
        <v>695.36689999999999</v>
      </c>
    </row>
    <row r="4765" spans="1:4" ht="15" x14ac:dyDescent="0.25">
      <c r="A4765" s="604" t="s">
        <v>43</v>
      </c>
      <c r="B4765" s="604" t="s">
        <v>328</v>
      </c>
      <c r="C4765" s="605">
        <v>41943</v>
      </c>
      <c r="D4765" s="604">
        <v>0</v>
      </c>
    </row>
    <row r="4766" spans="1:4" ht="15" x14ac:dyDescent="0.25">
      <c r="A4766" s="604" t="s">
        <v>44</v>
      </c>
      <c r="B4766" s="604" t="s">
        <v>330</v>
      </c>
      <c r="C4766" s="605">
        <v>41943</v>
      </c>
      <c r="D4766" s="604">
        <v>0</v>
      </c>
    </row>
    <row r="4767" spans="1:4" ht="15" x14ac:dyDescent="0.25">
      <c r="A4767" s="604" t="s">
        <v>45</v>
      </c>
      <c r="B4767" s="604" t="s">
        <v>331</v>
      </c>
      <c r="C4767" s="605">
        <v>41943</v>
      </c>
      <c r="D4767" s="604">
        <v>0</v>
      </c>
    </row>
    <row r="4768" spans="1:4" ht="15" x14ac:dyDescent="0.25">
      <c r="A4768" s="604" t="s">
        <v>46</v>
      </c>
      <c r="B4768" s="604" t="s">
        <v>332</v>
      </c>
      <c r="C4768" s="605">
        <v>41943</v>
      </c>
      <c r="D4768" s="604">
        <v>0</v>
      </c>
    </row>
    <row r="4769" spans="1:4" ht="15" x14ac:dyDescent="0.25">
      <c r="A4769" s="604" t="s">
        <v>173</v>
      </c>
      <c r="B4769" s="604" t="s">
        <v>333</v>
      </c>
      <c r="C4769" s="605">
        <v>41943</v>
      </c>
      <c r="D4769" s="604">
        <v>0.20250000000000001</v>
      </c>
    </row>
    <row r="4770" spans="1:4" ht="15" x14ac:dyDescent="0.25">
      <c r="A4770" s="604" t="s">
        <v>174</v>
      </c>
      <c r="B4770" s="604" t="s">
        <v>334</v>
      </c>
      <c r="C4770" s="605">
        <v>41943</v>
      </c>
      <c r="D4770" s="604">
        <v>0</v>
      </c>
    </row>
    <row r="4771" spans="1:4" ht="15" x14ac:dyDescent="0.25">
      <c r="A4771" s="604" t="s">
        <v>39</v>
      </c>
      <c r="B4771" s="604" t="s">
        <v>335</v>
      </c>
      <c r="C4771" s="605">
        <v>41943</v>
      </c>
      <c r="D4771" s="604">
        <v>0</v>
      </c>
    </row>
    <row r="4772" spans="1:4" ht="15" x14ac:dyDescent="0.25">
      <c r="A4772" s="604" t="s">
        <v>40</v>
      </c>
      <c r="B4772" s="604" t="s">
        <v>336</v>
      </c>
      <c r="C4772" s="605">
        <v>41943</v>
      </c>
      <c r="D4772" s="604">
        <v>0</v>
      </c>
    </row>
    <row r="4773" spans="1:4" ht="15" x14ac:dyDescent="0.25">
      <c r="A4773" s="604" t="s">
        <v>41</v>
      </c>
      <c r="B4773" s="604" t="s">
        <v>337</v>
      </c>
      <c r="C4773" s="605">
        <v>41943</v>
      </c>
      <c r="D4773" s="604">
        <v>3.8603999999999998</v>
      </c>
    </row>
    <row r="4774" spans="1:4" ht="15" x14ac:dyDescent="0.25">
      <c r="A4774" s="604" t="s">
        <v>42</v>
      </c>
      <c r="B4774" s="604" t="s">
        <v>338</v>
      </c>
      <c r="C4774" s="605">
        <v>41943</v>
      </c>
      <c r="D4774" s="604">
        <v>0</v>
      </c>
    </row>
    <row r="4775" spans="1:4" ht="15" x14ac:dyDescent="0.25">
      <c r="A4775" s="604" t="s">
        <v>57</v>
      </c>
      <c r="B4775" s="604" t="s">
        <v>321</v>
      </c>
      <c r="C4775" s="605">
        <v>41943</v>
      </c>
      <c r="D4775" s="604">
        <v>0</v>
      </c>
    </row>
    <row r="4776" spans="1:4" ht="15" x14ac:dyDescent="0.25">
      <c r="A4776" s="604" t="s">
        <v>58</v>
      </c>
      <c r="B4776" s="604" t="s">
        <v>323</v>
      </c>
      <c r="C4776" s="605">
        <v>41943</v>
      </c>
      <c r="D4776" s="604">
        <v>820.82640000000004</v>
      </c>
    </row>
    <row r="4777" spans="1:4" ht="15" x14ac:dyDescent="0.25">
      <c r="A4777" s="604" t="s">
        <v>59</v>
      </c>
      <c r="B4777" s="604" t="s">
        <v>324</v>
      </c>
      <c r="C4777" s="605">
        <v>41943</v>
      </c>
      <c r="D4777" s="604">
        <v>0</v>
      </c>
    </row>
    <row r="4778" spans="1:4" ht="15" x14ac:dyDescent="0.25">
      <c r="A4778" s="604" t="s">
        <v>60</v>
      </c>
      <c r="B4778" s="604" t="s">
        <v>325</v>
      </c>
      <c r="C4778" s="605">
        <v>41943</v>
      </c>
      <c r="D4778" s="604">
        <v>818.37</v>
      </c>
    </row>
    <row r="4779" spans="1:4" ht="15" x14ac:dyDescent="0.25">
      <c r="A4779" s="604" t="s">
        <v>61</v>
      </c>
      <c r="B4779" s="604" t="s">
        <v>326</v>
      </c>
      <c r="C4779" s="605">
        <v>41943</v>
      </c>
      <c r="D4779" s="604">
        <v>0</v>
      </c>
    </row>
    <row r="4780" spans="1:4" ht="15" x14ac:dyDescent="0.25">
      <c r="A4780" s="604" t="s">
        <v>62</v>
      </c>
      <c r="B4780" s="604" t="s">
        <v>327</v>
      </c>
      <c r="C4780" s="605">
        <v>41943</v>
      </c>
      <c r="D4780" s="604">
        <v>814.02359999999999</v>
      </c>
    </row>
    <row r="4781" spans="1:4" ht="15" x14ac:dyDescent="0.25">
      <c r="A4781" s="604" t="s">
        <v>63</v>
      </c>
      <c r="B4781" s="604" t="s">
        <v>340</v>
      </c>
      <c r="C4781" s="605">
        <v>41943</v>
      </c>
      <c r="D4781" s="604">
        <v>0</v>
      </c>
    </row>
    <row r="4782" spans="1:4" ht="15" x14ac:dyDescent="0.25">
      <c r="A4782" s="604" t="s">
        <v>64</v>
      </c>
      <c r="B4782" s="604" t="s">
        <v>341</v>
      </c>
      <c r="C4782" s="605">
        <v>41943</v>
      </c>
      <c r="D4782" s="604">
        <v>796.58040000000005</v>
      </c>
    </row>
    <row r="4783" spans="1:4" ht="15" x14ac:dyDescent="0.25">
      <c r="A4783" s="604" t="s">
        <v>47</v>
      </c>
      <c r="B4783" s="604" t="s">
        <v>342</v>
      </c>
      <c r="C4783" s="605">
        <v>41943</v>
      </c>
      <c r="D4783" s="604">
        <v>0</v>
      </c>
    </row>
    <row r="4784" spans="1:4" ht="15" x14ac:dyDescent="0.25">
      <c r="A4784" s="604" t="s">
        <v>48</v>
      </c>
      <c r="B4784" s="604" t="s">
        <v>343</v>
      </c>
      <c r="C4784" s="605">
        <v>41943</v>
      </c>
      <c r="D4784" s="604">
        <v>0</v>
      </c>
    </row>
    <row r="4785" spans="1:4" ht="15" x14ac:dyDescent="0.25">
      <c r="A4785" s="604" t="s">
        <v>49</v>
      </c>
      <c r="B4785" s="604" t="s">
        <v>344</v>
      </c>
      <c r="C4785" s="605">
        <v>41943</v>
      </c>
      <c r="D4785" s="604">
        <v>5.67</v>
      </c>
    </row>
    <row r="4786" spans="1:4" ht="15" x14ac:dyDescent="0.25">
      <c r="A4786" s="604" t="s">
        <v>50</v>
      </c>
      <c r="B4786" s="604" t="s">
        <v>345</v>
      </c>
      <c r="C4786" s="605">
        <v>41943</v>
      </c>
      <c r="D4786" s="604">
        <v>0</v>
      </c>
    </row>
    <row r="4787" spans="1:4" ht="15" x14ac:dyDescent="0.25">
      <c r="A4787" s="604" t="s">
        <v>861</v>
      </c>
      <c r="B4787" s="604" t="s">
        <v>999</v>
      </c>
      <c r="C4787" s="605">
        <v>41943</v>
      </c>
      <c r="D4787" s="604">
        <v>2.0840000000000001</v>
      </c>
    </row>
    <row r="4788" spans="1:4" ht="15" x14ac:dyDescent="0.25">
      <c r="A4788" s="604" t="s">
        <v>862</v>
      </c>
      <c r="B4788" s="604" t="s">
        <v>1000</v>
      </c>
      <c r="C4788" s="605">
        <v>41943</v>
      </c>
      <c r="D4788" s="604">
        <v>0</v>
      </c>
    </row>
    <row r="4789" spans="1:4" ht="15" x14ac:dyDescent="0.25">
      <c r="A4789" s="604" t="s">
        <v>982</v>
      </c>
      <c r="B4789" s="604" t="s">
        <v>1001</v>
      </c>
      <c r="C4789" s="605">
        <v>41943</v>
      </c>
      <c r="D4789" s="604">
        <v>5.0999999999999997E-2</v>
      </c>
    </row>
    <row r="4790" spans="1:4" ht="15" x14ac:dyDescent="0.25">
      <c r="A4790" s="604" t="s">
        <v>983</v>
      </c>
      <c r="B4790" s="604" t="s">
        <v>1002</v>
      </c>
      <c r="C4790" s="605">
        <v>41943</v>
      </c>
      <c r="D4790" s="604">
        <v>441.46100000000001</v>
      </c>
    </row>
    <row r="4791" spans="1:4" ht="15" x14ac:dyDescent="0.25">
      <c r="A4791" s="604" t="s">
        <v>1039</v>
      </c>
      <c r="B4791" s="604" t="s">
        <v>1001</v>
      </c>
      <c r="C4791" s="605">
        <v>41943</v>
      </c>
      <c r="D4791" s="604">
        <v>0.06</v>
      </c>
    </row>
    <row r="4792" spans="1:4" ht="15" x14ac:dyDescent="0.25">
      <c r="A4792" s="604" t="s">
        <v>1040</v>
      </c>
      <c r="B4792" s="604" t="s">
        <v>1002</v>
      </c>
      <c r="C4792" s="605">
        <v>41943</v>
      </c>
      <c r="D4792" s="604">
        <v>367.05599999999998</v>
      </c>
    </row>
    <row r="4793" spans="1:4" ht="15" x14ac:dyDescent="0.25">
      <c r="A4793" s="604" t="s">
        <v>989</v>
      </c>
      <c r="B4793" s="604" t="s">
        <v>1001</v>
      </c>
      <c r="C4793" s="605">
        <v>41943</v>
      </c>
      <c r="D4793" s="604">
        <v>0</v>
      </c>
    </row>
    <row r="4794" spans="1:4" ht="15" x14ac:dyDescent="0.25">
      <c r="A4794" s="604" t="s">
        <v>990</v>
      </c>
      <c r="B4794" s="604" t="s">
        <v>1002</v>
      </c>
      <c r="C4794" s="605">
        <v>41943</v>
      </c>
      <c r="D4794" s="604">
        <v>442</v>
      </c>
    </row>
    <row r="4795" spans="1:4" ht="15" x14ac:dyDescent="0.25">
      <c r="A4795" s="604" t="s">
        <v>71</v>
      </c>
      <c r="B4795" s="604" t="s">
        <v>346</v>
      </c>
      <c r="C4795" s="605">
        <v>41943</v>
      </c>
      <c r="D4795" s="604">
        <v>0</v>
      </c>
    </row>
    <row r="4796" spans="1:4" ht="15" x14ac:dyDescent="0.25">
      <c r="A4796" s="604" t="s">
        <v>72</v>
      </c>
      <c r="B4796" s="604" t="s">
        <v>349</v>
      </c>
      <c r="C4796" s="605">
        <v>41943</v>
      </c>
      <c r="D4796" s="604">
        <v>0</v>
      </c>
    </row>
    <row r="4797" spans="1:4" ht="15" x14ac:dyDescent="0.25">
      <c r="A4797" s="604" t="s">
        <v>750</v>
      </c>
      <c r="B4797" s="604" t="s">
        <v>751</v>
      </c>
      <c r="C4797" s="605">
        <v>41943</v>
      </c>
      <c r="D4797" s="604">
        <v>0.65400000000000003</v>
      </c>
    </row>
    <row r="4798" spans="1:4" ht="15" x14ac:dyDescent="0.25">
      <c r="A4798" s="604" t="s">
        <v>753</v>
      </c>
      <c r="B4798" s="604" t="s">
        <v>754</v>
      </c>
      <c r="C4798" s="605">
        <v>41943</v>
      </c>
      <c r="D4798" s="604">
        <v>0</v>
      </c>
    </row>
    <row r="4799" spans="1:4" ht="15" x14ac:dyDescent="0.25">
      <c r="A4799" s="604" t="s">
        <v>755</v>
      </c>
      <c r="B4799" s="604" t="s">
        <v>756</v>
      </c>
      <c r="C4799" s="605">
        <v>41943</v>
      </c>
      <c r="D4799" s="604">
        <v>8.6999999999999994E-2</v>
      </c>
    </row>
    <row r="4800" spans="1:4" ht="15" x14ac:dyDescent="0.25">
      <c r="A4800" s="604" t="s">
        <v>757</v>
      </c>
      <c r="B4800" s="604" t="s">
        <v>758</v>
      </c>
      <c r="C4800" s="605">
        <v>41943</v>
      </c>
      <c r="D4800" s="604">
        <v>0</v>
      </c>
    </row>
    <row r="4801" spans="1:4" ht="15" x14ac:dyDescent="0.25">
      <c r="A4801" s="604" t="s">
        <v>759</v>
      </c>
      <c r="B4801" s="604" t="s">
        <v>760</v>
      </c>
      <c r="C4801" s="605">
        <v>41943</v>
      </c>
      <c r="D4801" s="604">
        <v>0.36299999999999999</v>
      </c>
    </row>
    <row r="4802" spans="1:4" ht="15" x14ac:dyDescent="0.25">
      <c r="A4802" s="604" t="s">
        <v>762</v>
      </c>
      <c r="B4802" s="604" t="s">
        <v>763</v>
      </c>
      <c r="C4802" s="605">
        <v>41943</v>
      </c>
      <c r="D4802" s="604">
        <v>0</v>
      </c>
    </row>
    <row r="4803" spans="1:4" ht="15" x14ac:dyDescent="0.25">
      <c r="A4803" s="604" t="s">
        <v>764</v>
      </c>
      <c r="B4803" s="604" t="s">
        <v>765</v>
      </c>
      <c r="C4803" s="605">
        <v>41943</v>
      </c>
      <c r="D4803" s="604">
        <v>0.152</v>
      </c>
    </row>
    <row r="4804" spans="1:4" ht="15" x14ac:dyDescent="0.25">
      <c r="A4804" s="604" t="s">
        <v>766</v>
      </c>
      <c r="B4804" s="604" t="s">
        <v>767</v>
      </c>
      <c r="C4804" s="605">
        <v>41943</v>
      </c>
      <c r="D4804" s="604">
        <v>0</v>
      </c>
    </row>
    <row r="4805" spans="1:4" ht="15" x14ac:dyDescent="0.25">
      <c r="A4805" s="604" t="s">
        <v>877</v>
      </c>
      <c r="B4805" s="604" t="s">
        <v>1003</v>
      </c>
      <c r="C4805" s="605">
        <v>41943</v>
      </c>
      <c r="D4805" s="604">
        <v>0</v>
      </c>
    </row>
    <row r="4806" spans="1:4" ht="15" x14ac:dyDescent="0.25">
      <c r="A4806" s="604" t="s">
        <v>878</v>
      </c>
      <c r="B4806" s="604" t="s">
        <v>1004</v>
      </c>
      <c r="C4806" s="605">
        <v>41943</v>
      </c>
      <c r="D4806" s="604">
        <v>1064.1893</v>
      </c>
    </row>
    <row r="4807" spans="1:4" ht="15" x14ac:dyDescent="0.25">
      <c r="A4807" s="604" t="s">
        <v>962</v>
      </c>
      <c r="B4807" s="604" t="s">
        <v>1005</v>
      </c>
      <c r="C4807" s="605">
        <v>41943</v>
      </c>
      <c r="D4807" s="604">
        <v>3.7999999999999999E-2</v>
      </c>
    </row>
    <row r="4808" spans="1:4" ht="15" x14ac:dyDescent="0.25">
      <c r="A4808" s="604" t="s">
        <v>963</v>
      </c>
      <c r="B4808" s="604" t="s">
        <v>1006</v>
      </c>
      <c r="C4808" s="605">
        <v>41943</v>
      </c>
      <c r="D4808" s="604">
        <v>544.024</v>
      </c>
    </row>
    <row r="4809" spans="1:4" ht="15" x14ac:dyDescent="0.25">
      <c r="A4809" s="604" t="s">
        <v>82</v>
      </c>
      <c r="B4809" s="604" t="s">
        <v>350</v>
      </c>
      <c r="C4809" s="605">
        <v>41943</v>
      </c>
      <c r="D4809" s="604">
        <v>0</v>
      </c>
    </row>
    <row r="4810" spans="1:4" ht="15" x14ac:dyDescent="0.25">
      <c r="A4810" s="604" t="s">
        <v>81</v>
      </c>
      <c r="B4810" s="604" t="s">
        <v>352</v>
      </c>
      <c r="C4810" s="605">
        <v>41943</v>
      </c>
      <c r="D4810" s="604">
        <v>0</v>
      </c>
    </row>
    <row r="4811" spans="1:4" ht="15" x14ac:dyDescent="0.25">
      <c r="A4811" s="604" t="s">
        <v>1007</v>
      </c>
      <c r="B4811" s="604" t="s">
        <v>1001</v>
      </c>
      <c r="C4811" s="605">
        <v>41943</v>
      </c>
      <c r="D4811" s="604">
        <v>2.5000000000000001E-2</v>
      </c>
    </row>
    <row r="4812" spans="1:4" ht="15" x14ac:dyDescent="0.25">
      <c r="A4812" s="604" t="s">
        <v>1008</v>
      </c>
      <c r="B4812" s="604" t="s">
        <v>1002</v>
      </c>
      <c r="C4812" s="605">
        <v>41943</v>
      </c>
      <c r="D4812" s="604">
        <v>342.56900000000002</v>
      </c>
    </row>
    <row r="4813" spans="1:4" ht="15" x14ac:dyDescent="0.25">
      <c r="A4813" s="604" t="s">
        <v>100</v>
      </c>
      <c r="B4813" s="604" t="s">
        <v>321</v>
      </c>
      <c r="C4813" s="605">
        <v>41943</v>
      </c>
      <c r="D4813" s="604">
        <v>0</v>
      </c>
    </row>
    <row r="4814" spans="1:4" ht="15" x14ac:dyDescent="0.25">
      <c r="A4814" s="604" t="s">
        <v>101</v>
      </c>
      <c r="B4814" s="604" t="s">
        <v>354</v>
      </c>
      <c r="C4814" s="605">
        <v>41943</v>
      </c>
      <c r="D4814" s="604">
        <v>0</v>
      </c>
    </row>
    <row r="4815" spans="1:4" ht="15" x14ac:dyDescent="0.25">
      <c r="A4815" s="604" t="s">
        <v>102</v>
      </c>
      <c r="B4815" s="604" t="s">
        <v>324</v>
      </c>
      <c r="C4815" s="605">
        <v>41943</v>
      </c>
      <c r="D4815" s="604">
        <v>5.0000000000000001E-4</v>
      </c>
    </row>
    <row r="4816" spans="1:4" ht="15" x14ac:dyDescent="0.25">
      <c r="A4816" s="604" t="s">
        <v>103</v>
      </c>
      <c r="B4816" s="604" t="s">
        <v>325</v>
      </c>
      <c r="C4816" s="605">
        <v>41943</v>
      </c>
      <c r="D4816" s="604">
        <v>0</v>
      </c>
    </row>
    <row r="4817" spans="1:4" ht="15" x14ac:dyDescent="0.25">
      <c r="A4817" s="604" t="s">
        <v>104</v>
      </c>
      <c r="B4817" s="604" t="s">
        <v>326</v>
      </c>
      <c r="C4817" s="605">
        <v>41943</v>
      </c>
      <c r="D4817" s="604">
        <v>0</v>
      </c>
    </row>
    <row r="4818" spans="1:4" ht="15" x14ac:dyDescent="0.25">
      <c r="A4818" s="604" t="s">
        <v>105</v>
      </c>
      <c r="B4818" s="604" t="s">
        <v>327</v>
      </c>
      <c r="C4818" s="605">
        <v>41943</v>
      </c>
      <c r="D4818" s="604">
        <v>0</v>
      </c>
    </row>
    <row r="4819" spans="1:4" ht="15" x14ac:dyDescent="0.25">
      <c r="A4819" s="604" t="s">
        <v>106</v>
      </c>
      <c r="B4819" s="604" t="s">
        <v>340</v>
      </c>
      <c r="C4819" s="605">
        <v>41943</v>
      </c>
      <c r="D4819" s="604">
        <v>1.7722</v>
      </c>
    </row>
    <row r="4820" spans="1:4" ht="15" x14ac:dyDescent="0.25">
      <c r="A4820" s="604" t="s">
        <v>107</v>
      </c>
      <c r="B4820" s="604" t="s">
        <v>341</v>
      </c>
      <c r="C4820" s="605">
        <v>41943</v>
      </c>
      <c r="D4820" s="604">
        <v>0</v>
      </c>
    </row>
    <row r="4821" spans="1:4" ht="15" x14ac:dyDescent="0.25">
      <c r="A4821" s="604" t="s">
        <v>115</v>
      </c>
      <c r="B4821" s="604" t="s">
        <v>355</v>
      </c>
      <c r="C4821" s="605">
        <v>41943</v>
      </c>
      <c r="D4821" s="604">
        <v>2.3405</v>
      </c>
    </row>
    <row r="4822" spans="1:4" ht="15" x14ac:dyDescent="0.25">
      <c r="A4822" s="604" t="s">
        <v>116</v>
      </c>
      <c r="B4822" s="604" t="s">
        <v>356</v>
      </c>
      <c r="C4822" s="605">
        <v>41943</v>
      </c>
      <c r="D4822" s="604">
        <v>0</v>
      </c>
    </row>
    <row r="4823" spans="1:4" ht="15" x14ac:dyDescent="0.25">
      <c r="A4823" s="604" t="s">
        <v>117</v>
      </c>
      <c r="B4823" s="604" t="s">
        <v>357</v>
      </c>
      <c r="C4823" s="605">
        <v>41943</v>
      </c>
      <c r="D4823" s="604">
        <v>0</v>
      </c>
    </row>
    <row r="4824" spans="1:4" ht="15" x14ac:dyDescent="0.25">
      <c r="A4824" s="604" t="s">
        <v>118</v>
      </c>
      <c r="B4824" s="604" t="s">
        <v>358</v>
      </c>
      <c r="C4824" s="605">
        <v>41943</v>
      </c>
      <c r="D4824" s="604">
        <v>0</v>
      </c>
    </row>
    <row r="4825" spans="1:4" ht="15" x14ac:dyDescent="0.25">
      <c r="A4825" s="604" t="s">
        <v>735</v>
      </c>
      <c r="B4825" s="604" t="s">
        <v>736</v>
      </c>
      <c r="C4825" s="605">
        <v>41943</v>
      </c>
      <c r="D4825" s="604">
        <v>1.7989999999999999</v>
      </c>
    </row>
    <row r="4826" spans="1:4" ht="15" x14ac:dyDescent="0.25">
      <c r="A4826" s="604" t="s">
        <v>737</v>
      </c>
      <c r="B4826" s="604" t="s">
        <v>738</v>
      </c>
      <c r="C4826" s="605">
        <v>41943</v>
      </c>
      <c r="D4826" s="604">
        <v>0</v>
      </c>
    </row>
    <row r="4827" spans="1:4" ht="15" x14ac:dyDescent="0.25">
      <c r="A4827" s="604" t="s">
        <v>863</v>
      </c>
      <c r="B4827" s="604" t="s">
        <v>1009</v>
      </c>
      <c r="C4827" s="605">
        <v>41943</v>
      </c>
      <c r="D4827" s="604">
        <v>0</v>
      </c>
    </row>
    <row r="4828" spans="1:4" ht="15" x14ac:dyDescent="0.25">
      <c r="A4828" s="604" t="s">
        <v>864</v>
      </c>
      <c r="B4828" s="604" t="s">
        <v>1010</v>
      </c>
      <c r="C4828" s="605">
        <v>41943</v>
      </c>
      <c r="D4828" s="604">
        <v>0</v>
      </c>
    </row>
    <row r="4829" spans="1:4" ht="15" x14ac:dyDescent="0.25">
      <c r="A4829" s="604" t="s">
        <v>865</v>
      </c>
      <c r="B4829" s="604" t="s">
        <v>1011</v>
      </c>
      <c r="C4829" s="605">
        <v>41943</v>
      </c>
      <c r="D4829" s="604">
        <v>0</v>
      </c>
    </row>
    <row r="4830" spans="1:4" ht="15" x14ac:dyDescent="0.25">
      <c r="A4830" s="604" t="s">
        <v>866</v>
      </c>
      <c r="B4830" s="604" t="s">
        <v>1012</v>
      </c>
      <c r="C4830" s="605">
        <v>41943</v>
      </c>
      <c r="D4830" s="604">
        <v>0</v>
      </c>
    </row>
    <row r="4831" spans="1:4" ht="15" x14ac:dyDescent="0.25">
      <c r="A4831" s="604" t="s">
        <v>99</v>
      </c>
      <c r="B4831" s="604" t="s">
        <v>359</v>
      </c>
      <c r="C4831" s="605">
        <v>41943</v>
      </c>
      <c r="D4831" s="604">
        <v>2.2743000000000002</v>
      </c>
    </row>
    <row r="4832" spans="1:4" ht="15" x14ac:dyDescent="0.25">
      <c r="A4832" s="604" t="s">
        <v>958</v>
      </c>
      <c r="B4832" s="604" t="s">
        <v>1001</v>
      </c>
      <c r="C4832" s="605">
        <v>41943</v>
      </c>
      <c r="D4832" s="604">
        <v>0.22</v>
      </c>
    </row>
    <row r="4833" spans="1:4" ht="15" x14ac:dyDescent="0.25">
      <c r="A4833" s="604" t="s">
        <v>959</v>
      </c>
      <c r="B4833" s="604" t="s">
        <v>1002</v>
      </c>
      <c r="C4833" s="605">
        <v>41943</v>
      </c>
      <c r="D4833" s="604">
        <v>365.98</v>
      </c>
    </row>
    <row r="4834" spans="1:4" ht="15" x14ac:dyDescent="0.25">
      <c r="A4834" s="604" t="s">
        <v>144</v>
      </c>
      <c r="B4834" s="604" t="s">
        <v>361</v>
      </c>
      <c r="C4834" s="605">
        <v>41943</v>
      </c>
      <c r="D4834" s="604">
        <v>0.87</v>
      </c>
    </row>
    <row r="4835" spans="1:4" ht="15" x14ac:dyDescent="0.25">
      <c r="A4835" s="604" t="s">
        <v>145</v>
      </c>
      <c r="B4835" s="604" t="s">
        <v>363</v>
      </c>
      <c r="C4835" s="605">
        <v>41943</v>
      </c>
      <c r="D4835" s="604">
        <v>2.38</v>
      </c>
    </row>
    <row r="4836" spans="1:4" ht="15" x14ac:dyDescent="0.25">
      <c r="A4836" s="604" t="s">
        <v>161</v>
      </c>
      <c r="B4836" s="604" t="s">
        <v>364</v>
      </c>
      <c r="C4836" s="605">
        <v>41943</v>
      </c>
      <c r="D4836" s="604">
        <v>0.113</v>
      </c>
    </row>
    <row r="4837" spans="1:4" ht="15" x14ac:dyDescent="0.25">
      <c r="A4837" s="604" t="s">
        <v>162</v>
      </c>
      <c r="B4837" s="604" t="s">
        <v>365</v>
      </c>
      <c r="C4837" s="605">
        <v>41943</v>
      </c>
      <c r="D4837" s="604">
        <v>10.202</v>
      </c>
    </row>
    <row r="4838" spans="1:4" ht="15" x14ac:dyDescent="0.25">
      <c r="A4838" s="604" t="s">
        <v>293</v>
      </c>
      <c r="B4838" s="604" t="s">
        <v>366</v>
      </c>
      <c r="C4838" s="605">
        <v>41943</v>
      </c>
      <c r="D4838" s="604">
        <v>3.7999999999999999E-2</v>
      </c>
    </row>
    <row r="4839" spans="1:4" ht="15" x14ac:dyDescent="0.25">
      <c r="A4839" s="604" t="s">
        <v>294</v>
      </c>
      <c r="B4839" s="604" t="s">
        <v>368</v>
      </c>
      <c r="C4839" s="605">
        <v>41943</v>
      </c>
      <c r="D4839" s="604">
        <v>70.861000000000004</v>
      </c>
    </row>
    <row r="4840" spans="1:4" ht="15" x14ac:dyDescent="0.25">
      <c r="A4840" s="604" t="s">
        <v>167</v>
      </c>
      <c r="B4840" s="604" t="s">
        <v>369</v>
      </c>
      <c r="C4840" s="605">
        <v>41943</v>
      </c>
      <c r="D4840" s="604">
        <v>6.6856</v>
      </c>
    </row>
    <row r="4841" spans="1:4" ht="15" x14ac:dyDescent="0.25">
      <c r="A4841" s="604" t="s">
        <v>168</v>
      </c>
      <c r="B4841" s="604" t="s">
        <v>371</v>
      </c>
      <c r="C4841" s="605">
        <v>41943</v>
      </c>
      <c r="D4841" s="604">
        <v>5.8159000000000001</v>
      </c>
    </row>
    <row r="4842" spans="1:4" ht="15" x14ac:dyDescent="0.25">
      <c r="A4842" s="604" t="s">
        <v>869</v>
      </c>
      <c r="B4842" s="604" t="s">
        <v>997</v>
      </c>
      <c r="C4842" s="605">
        <v>41943</v>
      </c>
      <c r="D4842" s="604">
        <v>7.2220000000000004</v>
      </c>
    </row>
    <row r="4843" spans="1:4" ht="15" x14ac:dyDescent="0.25">
      <c r="A4843" s="604" t="s">
        <v>870</v>
      </c>
      <c r="B4843" s="604" t="s">
        <v>998</v>
      </c>
      <c r="C4843" s="605">
        <v>41943</v>
      </c>
      <c r="D4843" s="604">
        <v>2.5310000000000001</v>
      </c>
    </row>
    <row r="4844" spans="1:4" ht="15" x14ac:dyDescent="0.25">
      <c r="A4844" s="604" t="s">
        <v>146</v>
      </c>
      <c r="B4844" s="604" t="s">
        <v>372</v>
      </c>
      <c r="C4844" s="605">
        <v>41943</v>
      </c>
      <c r="D4844" s="604">
        <v>0.67700000000000005</v>
      </c>
    </row>
    <row r="4845" spans="1:4" ht="15" x14ac:dyDescent="0.25">
      <c r="A4845" s="604" t="s">
        <v>147</v>
      </c>
      <c r="B4845" s="604" t="s">
        <v>374</v>
      </c>
      <c r="C4845" s="605">
        <v>41943</v>
      </c>
      <c r="D4845" s="604">
        <v>0</v>
      </c>
    </row>
    <row r="4846" spans="1:4" ht="15" x14ac:dyDescent="0.25">
      <c r="A4846" s="604" t="s">
        <v>127</v>
      </c>
      <c r="B4846" s="604" t="s">
        <v>375</v>
      </c>
      <c r="C4846" s="605">
        <v>41943</v>
      </c>
      <c r="D4846" s="604">
        <v>4.0399999999999998E-2</v>
      </c>
    </row>
    <row r="4847" spans="1:4" ht="15" x14ac:dyDescent="0.25">
      <c r="A4847" s="604" t="s">
        <v>126</v>
      </c>
      <c r="B4847" s="604" t="s">
        <v>377</v>
      </c>
      <c r="C4847" s="605">
        <v>41943</v>
      </c>
      <c r="D4847" s="604">
        <v>71.358199999999997</v>
      </c>
    </row>
    <row r="4848" spans="1:4" ht="15" x14ac:dyDescent="0.25">
      <c r="A4848" s="604" t="s">
        <v>206</v>
      </c>
      <c r="B4848" s="604" t="s">
        <v>378</v>
      </c>
      <c r="C4848" s="605">
        <v>41943</v>
      </c>
      <c r="D4848" s="604">
        <v>0.1134</v>
      </c>
    </row>
    <row r="4849" spans="1:4" ht="15" x14ac:dyDescent="0.25">
      <c r="A4849" s="604" t="s">
        <v>207</v>
      </c>
      <c r="B4849" s="604" t="s">
        <v>379</v>
      </c>
      <c r="C4849" s="605">
        <v>41943</v>
      </c>
      <c r="D4849" s="604">
        <v>78.553799999999995</v>
      </c>
    </row>
    <row r="4850" spans="1:4" ht="15" x14ac:dyDescent="0.25">
      <c r="A4850" s="604" t="s">
        <v>768</v>
      </c>
      <c r="B4850" s="604" t="s">
        <v>769</v>
      </c>
      <c r="C4850" s="605">
        <v>41943</v>
      </c>
      <c r="D4850" s="604">
        <v>3.734</v>
      </c>
    </row>
    <row r="4851" spans="1:4" ht="15" x14ac:dyDescent="0.25">
      <c r="A4851" s="604" t="s">
        <v>771</v>
      </c>
      <c r="B4851" s="604" t="s">
        <v>772</v>
      </c>
      <c r="C4851" s="605">
        <v>41943</v>
      </c>
      <c r="D4851" s="604">
        <v>10.090999999999999</v>
      </c>
    </row>
    <row r="4852" spans="1:4" ht="15" x14ac:dyDescent="0.25">
      <c r="A4852" s="604" t="s">
        <v>163</v>
      </c>
      <c r="B4852" s="604" t="s">
        <v>380</v>
      </c>
      <c r="C4852" s="605">
        <v>41943</v>
      </c>
      <c r="D4852" s="604">
        <v>0</v>
      </c>
    </row>
    <row r="4853" spans="1:4" ht="15" x14ac:dyDescent="0.25">
      <c r="A4853" s="604" t="s">
        <v>164</v>
      </c>
      <c r="B4853" s="604" t="s">
        <v>382</v>
      </c>
      <c r="C4853" s="605">
        <v>41943</v>
      </c>
      <c r="D4853" s="604">
        <v>193.268</v>
      </c>
    </row>
    <row r="4854" spans="1:4" ht="15" x14ac:dyDescent="0.25">
      <c r="A4854" s="604" t="s">
        <v>295</v>
      </c>
      <c r="B4854" s="604" t="s">
        <v>383</v>
      </c>
      <c r="C4854" s="605">
        <v>41943</v>
      </c>
      <c r="D4854" s="604">
        <v>6.5289999999999999</v>
      </c>
    </row>
    <row r="4855" spans="1:4" ht="15" x14ac:dyDescent="0.25">
      <c r="A4855" s="604" t="s">
        <v>296</v>
      </c>
      <c r="B4855" s="604" t="s">
        <v>385</v>
      </c>
      <c r="C4855" s="605">
        <v>41943</v>
      </c>
      <c r="D4855" s="604">
        <v>0</v>
      </c>
    </row>
    <row r="4856" spans="1:4" ht="15" x14ac:dyDescent="0.25">
      <c r="A4856" s="604" t="s">
        <v>413</v>
      </c>
      <c r="B4856" s="604" t="s">
        <v>414</v>
      </c>
      <c r="C4856" s="605">
        <v>41943</v>
      </c>
      <c r="D4856" s="604">
        <v>0.496</v>
      </c>
    </row>
    <row r="4857" spans="1:4" ht="15" x14ac:dyDescent="0.25">
      <c r="A4857" s="604" t="s">
        <v>416</v>
      </c>
      <c r="B4857" s="604" t="s">
        <v>417</v>
      </c>
      <c r="C4857" s="605">
        <v>41943</v>
      </c>
      <c r="D4857" s="604">
        <v>129.251</v>
      </c>
    </row>
    <row r="4858" spans="1:4" ht="15" x14ac:dyDescent="0.25">
      <c r="A4858" s="604" t="s">
        <v>222</v>
      </c>
      <c r="B4858" s="604" t="s">
        <v>386</v>
      </c>
      <c r="C4858" s="605">
        <v>41943</v>
      </c>
      <c r="D4858" s="604">
        <v>0.154</v>
      </c>
    </row>
    <row r="4859" spans="1:4" ht="15" x14ac:dyDescent="0.25">
      <c r="A4859" s="604" t="s">
        <v>223</v>
      </c>
      <c r="B4859" s="604" t="s">
        <v>388</v>
      </c>
      <c r="C4859" s="605">
        <v>41943</v>
      </c>
      <c r="D4859" s="604">
        <v>0</v>
      </c>
    </row>
    <row r="4860" spans="1:4" ht="15" x14ac:dyDescent="0.25">
      <c r="A4860" s="604" t="s">
        <v>1013</v>
      </c>
      <c r="B4860" s="604" t="s">
        <v>997</v>
      </c>
      <c r="C4860" s="605">
        <v>41943</v>
      </c>
      <c r="D4860" s="604">
        <v>0</v>
      </c>
    </row>
    <row r="4861" spans="1:4" ht="15" x14ac:dyDescent="0.25">
      <c r="A4861" s="604" t="s">
        <v>1014</v>
      </c>
      <c r="B4861" s="604" t="s">
        <v>998</v>
      </c>
      <c r="C4861" s="605">
        <v>41943</v>
      </c>
      <c r="D4861" s="604">
        <v>184.684</v>
      </c>
    </row>
    <row r="4862" spans="1:4" ht="15" x14ac:dyDescent="0.25">
      <c r="A4862" s="604" t="s">
        <v>1015</v>
      </c>
      <c r="B4862" s="604" t="s">
        <v>997</v>
      </c>
      <c r="C4862" s="605">
        <v>41943</v>
      </c>
      <c r="D4862" s="604">
        <v>4.7E-2</v>
      </c>
    </row>
    <row r="4863" spans="1:4" ht="15" x14ac:dyDescent="0.25">
      <c r="A4863" s="604" t="s">
        <v>1016</v>
      </c>
      <c r="B4863" s="604" t="s">
        <v>998</v>
      </c>
      <c r="C4863" s="605">
        <v>41943</v>
      </c>
      <c r="D4863" s="604">
        <v>128.893</v>
      </c>
    </row>
    <row r="4864" spans="1:4" ht="15" x14ac:dyDescent="0.25">
      <c r="A4864" s="604" t="s">
        <v>176</v>
      </c>
      <c r="B4864" s="604" t="s">
        <v>389</v>
      </c>
      <c r="C4864" s="605">
        <v>41943</v>
      </c>
      <c r="D4864" s="604">
        <v>0.154</v>
      </c>
    </row>
    <row r="4865" spans="1:4" ht="15" x14ac:dyDescent="0.25">
      <c r="A4865" s="604" t="s">
        <v>177</v>
      </c>
      <c r="B4865" s="604" t="s">
        <v>391</v>
      </c>
      <c r="C4865" s="605">
        <v>41943</v>
      </c>
      <c r="D4865" s="604">
        <v>32.219000000000001</v>
      </c>
    </row>
    <row r="4866" spans="1:4" ht="15" x14ac:dyDescent="0.25">
      <c r="A4866" s="604" t="s">
        <v>710</v>
      </c>
      <c r="B4866" s="604" t="s">
        <v>711</v>
      </c>
      <c r="C4866" s="605">
        <v>41943</v>
      </c>
      <c r="D4866" s="604">
        <v>0</v>
      </c>
    </row>
    <row r="4867" spans="1:4" ht="15" x14ac:dyDescent="0.25">
      <c r="A4867" s="604" t="s">
        <v>713</v>
      </c>
      <c r="B4867" s="604" t="s">
        <v>714</v>
      </c>
      <c r="C4867" s="605">
        <v>41943</v>
      </c>
      <c r="D4867" s="604">
        <v>106.49</v>
      </c>
    </row>
    <row r="4868" spans="1:4" ht="15" x14ac:dyDescent="0.25">
      <c r="A4868" s="604" t="s">
        <v>148</v>
      </c>
      <c r="B4868" s="604" t="s">
        <v>374</v>
      </c>
      <c r="C4868" s="605">
        <v>41943</v>
      </c>
      <c r="D4868" s="604">
        <v>0</v>
      </c>
    </row>
    <row r="4869" spans="1:4" ht="15" x14ac:dyDescent="0.25">
      <c r="A4869" s="604" t="s">
        <v>152</v>
      </c>
      <c r="B4869" s="604" t="s">
        <v>374</v>
      </c>
      <c r="C4869" s="605">
        <v>41943</v>
      </c>
      <c r="D4869" s="604">
        <v>0</v>
      </c>
    </row>
    <row r="4870" spans="1:4" ht="15" x14ac:dyDescent="0.25">
      <c r="A4870" s="604" t="s">
        <v>991</v>
      </c>
      <c r="B4870" s="604" t="s">
        <v>997</v>
      </c>
      <c r="C4870" s="605">
        <v>41943</v>
      </c>
      <c r="D4870" s="604">
        <v>8.5000000000000006E-2</v>
      </c>
    </row>
    <row r="4871" spans="1:4" ht="15" x14ac:dyDescent="0.25">
      <c r="A4871" s="604" t="s">
        <v>992</v>
      </c>
      <c r="B4871" s="604" t="s">
        <v>998</v>
      </c>
      <c r="C4871" s="605">
        <v>41943</v>
      </c>
      <c r="D4871" s="604">
        <v>51.673000000000002</v>
      </c>
    </row>
    <row r="4872" spans="1:4" ht="15" x14ac:dyDescent="0.25">
      <c r="A4872" s="604" t="s">
        <v>149</v>
      </c>
      <c r="B4872" s="604" t="s">
        <v>393</v>
      </c>
      <c r="C4872" s="605">
        <v>41943</v>
      </c>
      <c r="D4872" s="604">
        <v>5.7919999999999998</v>
      </c>
    </row>
    <row r="4873" spans="1:4" ht="15" x14ac:dyDescent="0.25">
      <c r="A4873" s="604" t="s">
        <v>150</v>
      </c>
      <c r="B4873" s="604" t="s">
        <v>395</v>
      </c>
      <c r="C4873" s="605">
        <v>41943</v>
      </c>
      <c r="D4873" s="604">
        <v>1E-3</v>
      </c>
    </row>
    <row r="4874" spans="1:4" ht="15" x14ac:dyDescent="0.25">
      <c r="A4874" s="604" t="s">
        <v>974</v>
      </c>
      <c r="B4874" s="604" t="s">
        <v>1001</v>
      </c>
      <c r="C4874" s="605">
        <v>41943</v>
      </c>
      <c r="D4874" s="604">
        <v>0</v>
      </c>
    </row>
    <row r="4875" spans="1:4" ht="15" x14ac:dyDescent="0.25">
      <c r="A4875" s="604" t="s">
        <v>975</v>
      </c>
      <c r="B4875" s="604" t="s">
        <v>1002</v>
      </c>
      <c r="C4875" s="605">
        <v>41943</v>
      </c>
      <c r="D4875" s="604">
        <v>6.3929999999999998</v>
      </c>
    </row>
    <row r="4876" spans="1:4" ht="15" x14ac:dyDescent="0.25">
      <c r="A4876" s="604" t="s">
        <v>151</v>
      </c>
      <c r="B4876" s="604" t="s">
        <v>374</v>
      </c>
      <c r="C4876" s="605">
        <v>41943</v>
      </c>
      <c r="D4876" s="604">
        <v>3.39</v>
      </c>
    </row>
    <row r="4877" spans="1:4" ht="15" x14ac:dyDescent="0.25">
      <c r="A4877" s="604" t="s">
        <v>96</v>
      </c>
      <c r="B4877" s="604" t="s">
        <v>314</v>
      </c>
      <c r="C4877" s="605">
        <v>41943</v>
      </c>
      <c r="D4877" s="604">
        <v>0</v>
      </c>
    </row>
    <row r="4878" spans="1:4" ht="15" x14ac:dyDescent="0.25">
      <c r="A4878" s="604" t="s">
        <v>95</v>
      </c>
      <c r="B4878" s="604" t="s">
        <v>316</v>
      </c>
      <c r="C4878" s="605">
        <v>41943</v>
      </c>
      <c r="D4878" s="604">
        <v>4.4669999999999996</v>
      </c>
    </row>
    <row r="4879" spans="1:4" ht="15" x14ac:dyDescent="0.25">
      <c r="A4879" s="604" t="s">
        <v>97</v>
      </c>
      <c r="B4879" s="604" t="s">
        <v>398</v>
      </c>
      <c r="C4879" s="605">
        <v>41943</v>
      </c>
      <c r="D4879" s="604">
        <v>0</v>
      </c>
    </row>
    <row r="4880" spans="1:4" ht="15" x14ac:dyDescent="0.25">
      <c r="A4880" s="604" t="s">
        <v>98</v>
      </c>
      <c r="B4880" s="604" t="s">
        <v>399</v>
      </c>
      <c r="C4880" s="605">
        <v>41943</v>
      </c>
      <c r="D4880" s="604">
        <v>0</v>
      </c>
    </row>
    <row r="4881" spans="1:4" ht="15" x14ac:dyDescent="0.25">
      <c r="A4881" s="588"/>
      <c r="B4881" s="588"/>
      <c r="C4881" s="589"/>
      <c r="D4881" s="588"/>
    </row>
    <row r="4882" spans="1:4" ht="15" x14ac:dyDescent="0.25">
      <c r="A4882" s="588"/>
      <c r="B4882" s="588"/>
      <c r="C4882" s="589"/>
      <c r="D4882" s="588"/>
    </row>
    <row r="4883" spans="1:4" ht="15" x14ac:dyDescent="0.25">
      <c r="A4883" s="588"/>
      <c r="B4883" s="588"/>
      <c r="C4883" s="589"/>
      <c r="D4883" s="588"/>
    </row>
    <row r="4884" spans="1:4" ht="15" x14ac:dyDescent="0.25">
      <c r="A4884" s="588"/>
      <c r="B4884" s="588"/>
      <c r="C4884" s="589"/>
      <c r="D4884" s="588"/>
    </row>
    <row r="4885" spans="1:4" ht="15" x14ac:dyDescent="0.25">
      <c r="A4885" s="588"/>
      <c r="B4885" s="588"/>
      <c r="C4885" s="589"/>
      <c r="D4885" s="588"/>
    </row>
    <row r="4886" spans="1:4" ht="15" x14ac:dyDescent="0.25">
      <c r="A4886" s="588"/>
      <c r="B4886" s="588"/>
      <c r="C4886" s="589"/>
      <c r="D4886" s="588"/>
    </row>
    <row r="4887" spans="1:4" ht="15" x14ac:dyDescent="0.25">
      <c r="A4887" s="588"/>
      <c r="B4887" s="588"/>
      <c r="C4887" s="589"/>
      <c r="D4887" s="588"/>
    </row>
    <row r="4888" spans="1:4" ht="15" x14ac:dyDescent="0.25">
      <c r="A4888" s="588"/>
      <c r="B4888" s="588"/>
      <c r="C4888" s="589"/>
      <c r="D4888" s="588"/>
    </row>
    <row r="4889" spans="1:4" ht="15" x14ac:dyDescent="0.25">
      <c r="A4889" s="588"/>
      <c r="B4889" s="588"/>
      <c r="C4889" s="589"/>
      <c r="D4889" s="588"/>
    </row>
    <row r="4890" spans="1:4" ht="15" x14ac:dyDescent="0.25">
      <c r="A4890" s="588"/>
      <c r="B4890" s="588"/>
      <c r="C4890" s="589"/>
      <c r="D4890" s="588"/>
    </row>
    <row r="4891" spans="1:4" ht="15" x14ac:dyDescent="0.25">
      <c r="A4891" s="588"/>
      <c r="B4891" s="588"/>
      <c r="C4891" s="589"/>
      <c r="D4891" s="588"/>
    </row>
    <row r="4892" spans="1:4" ht="15" x14ac:dyDescent="0.25">
      <c r="A4892" s="588"/>
      <c r="B4892" s="588"/>
      <c r="C4892" s="589"/>
      <c r="D4892" s="588"/>
    </row>
    <row r="4893" spans="1:4" ht="15" x14ac:dyDescent="0.25">
      <c r="A4893" s="588"/>
      <c r="B4893" s="588"/>
      <c r="C4893" s="589"/>
      <c r="D4893" s="588"/>
    </row>
    <row r="4894" spans="1:4" ht="15" x14ac:dyDescent="0.25">
      <c r="A4894" s="588"/>
      <c r="B4894" s="588"/>
      <c r="C4894" s="589"/>
      <c r="D4894" s="588"/>
    </row>
    <row r="4895" spans="1:4" ht="15" x14ac:dyDescent="0.25">
      <c r="A4895" s="588"/>
      <c r="B4895" s="588"/>
      <c r="C4895" s="589"/>
      <c r="D4895" s="588"/>
    </row>
    <row r="4896" spans="1:4" ht="15" x14ac:dyDescent="0.25">
      <c r="A4896" s="588"/>
      <c r="B4896" s="588"/>
      <c r="C4896" s="589"/>
      <c r="D4896" s="588"/>
    </row>
    <row r="4897" spans="1:4" ht="15" x14ac:dyDescent="0.25">
      <c r="A4897" s="588"/>
      <c r="B4897" s="588"/>
      <c r="C4897" s="589"/>
      <c r="D4897" s="588"/>
    </row>
    <row r="4898" spans="1:4" ht="15" x14ac:dyDescent="0.25">
      <c r="A4898" s="588"/>
      <c r="B4898" s="588"/>
      <c r="C4898" s="589"/>
      <c r="D4898" s="588"/>
    </row>
    <row r="4899" spans="1:4" ht="15" x14ac:dyDescent="0.25">
      <c r="A4899" s="588"/>
      <c r="B4899" s="588"/>
      <c r="C4899" s="589"/>
      <c r="D4899" s="588"/>
    </row>
    <row r="4900" spans="1:4" ht="15" x14ac:dyDescent="0.25">
      <c r="A4900" s="588"/>
      <c r="B4900" s="588"/>
      <c r="C4900" s="589"/>
      <c r="D4900" s="588"/>
    </row>
    <row r="4901" spans="1:4" ht="15" x14ac:dyDescent="0.25">
      <c r="A4901" s="588"/>
      <c r="B4901" s="588"/>
      <c r="C4901" s="589"/>
      <c r="D4901" s="588"/>
    </row>
    <row r="4902" spans="1:4" ht="15" x14ac:dyDescent="0.25">
      <c r="A4902" s="588"/>
      <c r="B4902" s="588"/>
      <c r="C4902" s="589"/>
      <c r="D4902" s="588"/>
    </row>
    <row r="4903" spans="1:4" ht="15" x14ac:dyDescent="0.25">
      <c r="A4903" s="588"/>
      <c r="B4903" s="588"/>
      <c r="C4903" s="589"/>
      <c r="D4903" s="588"/>
    </row>
    <row r="4904" spans="1:4" ht="15" x14ac:dyDescent="0.25">
      <c r="A4904" s="588"/>
      <c r="B4904" s="588"/>
      <c r="C4904" s="589"/>
      <c r="D4904" s="588"/>
    </row>
    <row r="4905" spans="1:4" ht="15" x14ac:dyDescent="0.25">
      <c r="A4905" s="588"/>
      <c r="B4905" s="588"/>
      <c r="C4905" s="589"/>
      <c r="D4905" s="588"/>
    </row>
    <row r="4906" spans="1:4" ht="15" x14ac:dyDescent="0.25">
      <c r="A4906" s="588"/>
      <c r="B4906" s="588"/>
      <c r="C4906" s="589"/>
      <c r="D4906" s="588"/>
    </row>
    <row r="4907" spans="1:4" ht="15" x14ac:dyDescent="0.25">
      <c r="A4907" s="588"/>
      <c r="B4907" s="588"/>
      <c r="C4907" s="589"/>
      <c r="D4907" s="588"/>
    </row>
    <row r="4908" spans="1:4" ht="15" x14ac:dyDescent="0.25">
      <c r="A4908" s="588"/>
      <c r="B4908" s="588"/>
      <c r="C4908" s="589"/>
      <c r="D4908" s="588"/>
    </row>
    <row r="4909" spans="1:4" ht="15" x14ac:dyDescent="0.25">
      <c r="A4909" s="588"/>
      <c r="B4909" s="588"/>
      <c r="C4909" s="589"/>
      <c r="D4909" s="588"/>
    </row>
    <row r="4910" spans="1:4" ht="15" x14ac:dyDescent="0.25">
      <c r="A4910" s="588"/>
      <c r="B4910" s="588"/>
      <c r="C4910" s="589"/>
      <c r="D4910" s="588"/>
    </row>
    <row r="4911" spans="1:4" ht="15" x14ac:dyDescent="0.25">
      <c r="A4911" s="588"/>
      <c r="B4911" s="588"/>
      <c r="C4911" s="589"/>
      <c r="D4911" s="588"/>
    </row>
    <row r="4912" spans="1:4" ht="15" x14ac:dyDescent="0.25">
      <c r="A4912" s="588"/>
      <c r="B4912" s="588"/>
      <c r="C4912" s="589"/>
      <c r="D4912" s="588"/>
    </row>
    <row r="4913" spans="1:4" ht="15" x14ac:dyDescent="0.25">
      <c r="A4913" s="588"/>
      <c r="B4913" s="588"/>
      <c r="C4913" s="589"/>
      <c r="D4913" s="588"/>
    </row>
    <row r="4914" spans="1:4" ht="15" x14ac:dyDescent="0.25">
      <c r="A4914" s="588"/>
      <c r="B4914" s="588"/>
      <c r="C4914" s="589"/>
      <c r="D4914" s="588"/>
    </row>
    <row r="4915" spans="1:4" ht="15" x14ac:dyDescent="0.25">
      <c r="A4915" s="588"/>
      <c r="B4915" s="588"/>
      <c r="C4915" s="589"/>
      <c r="D4915" s="588"/>
    </row>
    <row r="4916" spans="1:4" ht="15" x14ac:dyDescent="0.25">
      <c r="A4916" s="588"/>
      <c r="B4916" s="588"/>
      <c r="C4916" s="589"/>
      <c r="D4916" s="588"/>
    </row>
    <row r="4917" spans="1:4" ht="15" x14ac:dyDescent="0.25">
      <c r="A4917" s="588"/>
      <c r="B4917" s="588"/>
      <c r="C4917" s="589"/>
      <c r="D4917" s="588"/>
    </row>
    <row r="4918" spans="1:4" ht="15" x14ac:dyDescent="0.25">
      <c r="A4918" s="588"/>
      <c r="B4918" s="588"/>
      <c r="C4918" s="589"/>
      <c r="D4918" s="588"/>
    </row>
    <row r="4919" spans="1:4" ht="15" x14ac:dyDescent="0.25">
      <c r="A4919" s="588"/>
      <c r="B4919" s="588"/>
      <c r="C4919" s="589"/>
      <c r="D4919" s="588"/>
    </row>
    <row r="4920" spans="1:4" ht="15" x14ac:dyDescent="0.25">
      <c r="A4920" s="588"/>
      <c r="B4920" s="588"/>
      <c r="C4920" s="589"/>
      <c r="D4920" s="588"/>
    </row>
    <row r="4921" spans="1:4" ht="15" x14ac:dyDescent="0.25">
      <c r="A4921" s="588"/>
      <c r="B4921" s="588"/>
      <c r="C4921" s="589"/>
      <c r="D4921" s="588"/>
    </row>
    <row r="4922" spans="1:4" ht="15" x14ac:dyDescent="0.25">
      <c r="A4922" s="588"/>
      <c r="B4922" s="588"/>
      <c r="C4922" s="589"/>
      <c r="D4922" s="588"/>
    </row>
    <row r="4923" spans="1:4" ht="15" x14ac:dyDescent="0.25">
      <c r="A4923" s="588"/>
      <c r="B4923" s="588"/>
      <c r="C4923" s="589"/>
      <c r="D4923" s="588"/>
    </row>
    <row r="4924" spans="1:4" ht="15" x14ac:dyDescent="0.25">
      <c r="A4924" s="588"/>
      <c r="B4924" s="588"/>
      <c r="C4924" s="589"/>
      <c r="D4924" s="588"/>
    </row>
    <row r="4925" spans="1:4" ht="15" x14ac:dyDescent="0.25">
      <c r="A4925" s="588"/>
      <c r="B4925" s="588"/>
      <c r="C4925" s="589"/>
      <c r="D4925" s="588"/>
    </row>
    <row r="4926" spans="1:4" ht="15" x14ac:dyDescent="0.25">
      <c r="A4926" s="588"/>
      <c r="B4926" s="588"/>
      <c r="C4926" s="589"/>
      <c r="D4926" s="588"/>
    </row>
    <row r="4927" spans="1:4" ht="15" x14ac:dyDescent="0.25">
      <c r="A4927" s="588"/>
      <c r="B4927" s="588"/>
      <c r="C4927" s="589"/>
      <c r="D4927" s="588"/>
    </row>
    <row r="4928" spans="1:4" ht="15" x14ac:dyDescent="0.25">
      <c r="A4928" s="588"/>
      <c r="B4928" s="588"/>
      <c r="C4928" s="589"/>
      <c r="D4928" s="588"/>
    </row>
    <row r="4929" spans="1:4" ht="15" x14ac:dyDescent="0.25">
      <c r="A4929" s="588"/>
      <c r="B4929" s="588"/>
      <c r="C4929" s="589"/>
      <c r="D4929" s="588"/>
    </row>
    <row r="4930" spans="1:4" ht="15" x14ac:dyDescent="0.25">
      <c r="A4930" s="588"/>
      <c r="B4930" s="588"/>
      <c r="C4930" s="589"/>
      <c r="D4930" s="588"/>
    </row>
    <row r="4931" spans="1:4" ht="15" x14ac:dyDescent="0.25">
      <c r="A4931" s="588"/>
      <c r="B4931" s="588"/>
      <c r="C4931" s="589"/>
      <c r="D4931" s="588"/>
    </row>
    <row r="4932" spans="1:4" ht="15" x14ac:dyDescent="0.25">
      <c r="A4932" s="588"/>
      <c r="B4932" s="588"/>
      <c r="C4932" s="589"/>
      <c r="D4932" s="588"/>
    </row>
    <row r="4933" spans="1:4" ht="15" x14ac:dyDescent="0.25">
      <c r="A4933" s="588"/>
      <c r="B4933" s="588"/>
      <c r="C4933" s="589"/>
      <c r="D4933" s="588"/>
    </row>
    <row r="4934" spans="1:4" ht="15" x14ac:dyDescent="0.25">
      <c r="A4934" s="588"/>
      <c r="B4934" s="588"/>
      <c r="C4934" s="589"/>
      <c r="D4934" s="588"/>
    </row>
    <row r="4935" spans="1:4" ht="15" x14ac:dyDescent="0.25">
      <c r="A4935" s="588"/>
      <c r="B4935" s="588"/>
      <c r="C4935" s="589"/>
      <c r="D4935" s="588"/>
    </row>
    <row r="4936" spans="1:4" ht="15" x14ac:dyDescent="0.25">
      <c r="A4936" s="588"/>
      <c r="B4936" s="588"/>
      <c r="C4936" s="589"/>
      <c r="D4936" s="588"/>
    </row>
    <row r="4937" spans="1:4" ht="15" x14ac:dyDescent="0.25">
      <c r="A4937" s="588"/>
      <c r="B4937" s="588"/>
      <c r="C4937" s="589"/>
      <c r="D4937" s="588"/>
    </row>
    <row r="4938" spans="1:4" ht="15" x14ac:dyDescent="0.25">
      <c r="A4938" s="588"/>
      <c r="B4938" s="588"/>
      <c r="C4938" s="589"/>
      <c r="D4938" s="588"/>
    </row>
    <row r="4939" spans="1:4" ht="15" x14ac:dyDescent="0.25">
      <c r="A4939" s="588"/>
      <c r="B4939" s="588"/>
      <c r="C4939" s="589"/>
      <c r="D4939" s="588"/>
    </row>
    <row r="4940" spans="1:4" ht="15" x14ac:dyDescent="0.25">
      <c r="A4940" s="588"/>
      <c r="B4940" s="588"/>
      <c r="C4940" s="589"/>
      <c r="D4940" s="588"/>
    </row>
    <row r="4941" spans="1:4" ht="15" x14ac:dyDescent="0.25">
      <c r="A4941" s="588"/>
      <c r="B4941" s="588"/>
      <c r="C4941" s="589"/>
      <c r="D4941" s="588"/>
    </row>
    <row r="4942" spans="1:4" ht="15" x14ac:dyDescent="0.25">
      <c r="A4942" s="588"/>
      <c r="B4942" s="588"/>
      <c r="C4942" s="589"/>
      <c r="D4942" s="588"/>
    </row>
    <row r="4943" spans="1:4" ht="15" x14ac:dyDescent="0.25">
      <c r="A4943" s="588"/>
      <c r="B4943" s="588"/>
      <c r="C4943" s="589"/>
      <c r="D4943" s="588"/>
    </row>
    <row r="4944" spans="1:4" ht="15" x14ac:dyDescent="0.25">
      <c r="A4944" s="588"/>
      <c r="B4944" s="588"/>
      <c r="C4944" s="589"/>
      <c r="D4944" s="588"/>
    </row>
    <row r="4945" spans="1:4" ht="15" x14ac:dyDescent="0.25">
      <c r="A4945" s="588"/>
      <c r="B4945" s="588"/>
      <c r="C4945" s="589"/>
      <c r="D4945" s="588"/>
    </row>
    <row r="4946" spans="1:4" ht="15" x14ac:dyDescent="0.25">
      <c r="A4946" s="588"/>
      <c r="B4946" s="588"/>
      <c r="C4946" s="589"/>
      <c r="D4946" s="588"/>
    </row>
    <row r="4947" spans="1:4" ht="15" x14ac:dyDescent="0.25">
      <c r="A4947" s="588"/>
      <c r="B4947" s="588"/>
      <c r="C4947" s="589"/>
      <c r="D4947" s="588"/>
    </row>
    <row r="4948" spans="1:4" ht="15" x14ac:dyDescent="0.25">
      <c r="A4948" s="588"/>
      <c r="B4948" s="588"/>
      <c r="C4948" s="589"/>
      <c r="D4948" s="588"/>
    </row>
    <row r="4949" spans="1:4" ht="15" x14ac:dyDescent="0.25">
      <c r="A4949" s="588"/>
      <c r="B4949" s="588"/>
      <c r="C4949" s="589"/>
      <c r="D4949" s="588"/>
    </row>
    <row r="4950" spans="1:4" ht="15" x14ac:dyDescent="0.25">
      <c r="A4950" s="588"/>
      <c r="B4950" s="588"/>
      <c r="C4950" s="589"/>
      <c r="D4950" s="588"/>
    </row>
    <row r="4951" spans="1:4" ht="15" x14ac:dyDescent="0.25">
      <c r="A4951" s="588"/>
      <c r="B4951" s="588"/>
      <c r="C4951" s="589"/>
      <c r="D4951" s="588"/>
    </row>
    <row r="4952" spans="1:4" ht="15" x14ac:dyDescent="0.25">
      <c r="A4952" s="588"/>
      <c r="B4952" s="588"/>
      <c r="C4952" s="589"/>
      <c r="D4952" s="588"/>
    </row>
    <row r="4953" spans="1:4" ht="15" x14ac:dyDescent="0.25">
      <c r="A4953" s="588"/>
      <c r="B4953" s="588"/>
      <c r="C4953" s="589"/>
      <c r="D4953" s="588"/>
    </row>
    <row r="4954" spans="1:4" ht="15" x14ac:dyDescent="0.25">
      <c r="A4954" s="588"/>
      <c r="B4954" s="588"/>
      <c r="C4954" s="589"/>
      <c r="D4954" s="588"/>
    </row>
    <row r="4955" spans="1:4" ht="15" x14ac:dyDescent="0.25">
      <c r="A4955" s="588"/>
      <c r="B4955" s="588"/>
      <c r="C4955" s="589"/>
      <c r="D4955" s="588"/>
    </row>
    <row r="4956" spans="1:4" ht="15" x14ac:dyDescent="0.25">
      <c r="A4956" s="588"/>
      <c r="B4956" s="588"/>
      <c r="C4956" s="589"/>
      <c r="D4956" s="588"/>
    </row>
    <row r="4957" spans="1:4" ht="15" x14ac:dyDescent="0.25">
      <c r="A4957" s="588"/>
      <c r="B4957" s="588"/>
      <c r="C4957" s="589"/>
      <c r="D4957" s="588"/>
    </row>
    <row r="4958" spans="1:4" ht="15" x14ac:dyDescent="0.25">
      <c r="A4958" s="588"/>
      <c r="B4958" s="588"/>
      <c r="C4958" s="589"/>
      <c r="D4958" s="588"/>
    </row>
    <row r="4959" spans="1:4" ht="15" x14ac:dyDescent="0.25">
      <c r="A4959" s="588"/>
      <c r="B4959" s="588"/>
      <c r="C4959" s="589"/>
      <c r="D4959" s="588"/>
    </row>
    <row r="4960" spans="1:4" ht="15" x14ac:dyDescent="0.25">
      <c r="A4960" s="588"/>
      <c r="B4960" s="588"/>
      <c r="C4960" s="589"/>
      <c r="D4960" s="588"/>
    </row>
    <row r="4961" spans="1:4" ht="15" x14ac:dyDescent="0.25">
      <c r="A4961" s="588"/>
      <c r="B4961" s="588"/>
      <c r="C4961" s="589"/>
      <c r="D4961" s="588"/>
    </row>
    <row r="4962" spans="1:4" ht="15" x14ac:dyDescent="0.25">
      <c r="A4962" s="588"/>
      <c r="B4962" s="588"/>
      <c r="C4962" s="589"/>
      <c r="D4962" s="588"/>
    </row>
    <row r="4963" spans="1:4" ht="15" x14ac:dyDescent="0.25">
      <c r="A4963" s="588"/>
      <c r="B4963" s="588"/>
      <c r="C4963" s="589"/>
      <c r="D4963" s="588"/>
    </row>
    <row r="4964" spans="1:4" ht="15" x14ac:dyDescent="0.25">
      <c r="A4964" s="588"/>
      <c r="B4964" s="588"/>
      <c r="C4964" s="589"/>
      <c r="D4964" s="588"/>
    </row>
    <row r="4965" spans="1:4" ht="15" x14ac:dyDescent="0.25">
      <c r="A4965" s="588"/>
      <c r="B4965" s="588"/>
      <c r="C4965" s="589"/>
      <c r="D4965" s="588"/>
    </row>
    <row r="4966" spans="1:4" ht="15" x14ac:dyDescent="0.25">
      <c r="A4966" s="588"/>
      <c r="B4966" s="588"/>
      <c r="C4966" s="589"/>
      <c r="D4966" s="588"/>
    </row>
    <row r="4967" spans="1:4" ht="15" x14ac:dyDescent="0.25">
      <c r="A4967" s="588"/>
      <c r="B4967" s="588"/>
      <c r="C4967" s="589"/>
      <c r="D4967" s="588"/>
    </row>
    <row r="4968" spans="1:4" ht="15" x14ac:dyDescent="0.25">
      <c r="A4968" s="588"/>
      <c r="B4968" s="588"/>
      <c r="C4968" s="589"/>
      <c r="D4968" s="588"/>
    </row>
    <row r="4969" spans="1:4" ht="15" x14ac:dyDescent="0.25">
      <c r="A4969" s="588"/>
      <c r="B4969" s="588"/>
      <c r="C4969" s="589"/>
      <c r="D4969" s="588"/>
    </row>
    <row r="4970" spans="1:4" ht="15" x14ac:dyDescent="0.25">
      <c r="A4970" s="588"/>
      <c r="B4970" s="588"/>
      <c r="C4970" s="589"/>
      <c r="D4970" s="588"/>
    </row>
    <row r="4971" spans="1:4" ht="15" x14ac:dyDescent="0.25">
      <c r="A4971" s="588"/>
      <c r="B4971" s="588"/>
      <c r="C4971" s="589"/>
      <c r="D4971" s="588"/>
    </row>
    <row r="4972" spans="1:4" ht="15" x14ac:dyDescent="0.25">
      <c r="A4972" s="588"/>
      <c r="B4972" s="588"/>
      <c r="C4972" s="589"/>
      <c r="D4972" s="588"/>
    </row>
    <row r="4973" spans="1:4" ht="15" x14ac:dyDescent="0.25">
      <c r="A4973" s="588"/>
      <c r="B4973" s="588"/>
      <c r="C4973" s="589"/>
      <c r="D4973" s="588"/>
    </row>
    <row r="4974" spans="1:4" ht="15" x14ac:dyDescent="0.25">
      <c r="A4974" s="588"/>
      <c r="B4974" s="588"/>
      <c r="C4974" s="589"/>
      <c r="D4974" s="588"/>
    </row>
    <row r="4975" spans="1:4" ht="15" x14ac:dyDescent="0.25">
      <c r="A4975" s="588"/>
      <c r="B4975" s="588"/>
      <c r="C4975" s="589"/>
      <c r="D4975" s="588"/>
    </row>
    <row r="4976" spans="1:4" ht="15" x14ac:dyDescent="0.25">
      <c r="A4976" s="588"/>
      <c r="B4976" s="588"/>
      <c r="C4976" s="589"/>
      <c r="D4976" s="588"/>
    </row>
    <row r="4977" spans="1:4" ht="15" x14ac:dyDescent="0.25">
      <c r="A4977" s="588"/>
      <c r="B4977" s="588"/>
      <c r="C4977" s="589"/>
      <c r="D4977" s="588"/>
    </row>
    <row r="4978" spans="1:4" ht="15" x14ac:dyDescent="0.25">
      <c r="A4978" s="588"/>
      <c r="B4978" s="588"/>
      <c r="C4978" s="589"/>
      <c r="D4978" s="588"/>
    </row>
    <row r="4979" spans="1:4" ht="15" x14ac:dyDescent="0.25">
      <c r="A4979" s="588"/>
      <c r="B4979" s="588"/>
      <c r="C4979" s="589"/>
      <c r="D4979" s="588"/>
    </row>
    <row r="4980" spans="1:4" ht="15" x14ac:dyDescent="0.25">
      <c r="A4980" s="588"/>
      <c r="B4980" s="588"/>
      <c r="C4980" s="589"/>
      <c r="D4980" s="588"/>
    </row>
    <row r="4981" spans="1:4" ht="15" x14ac:dyDescent="0.25">
      <c r="A4981" s="588"/>
      <c r="B4981" s="588"/>
      <c r="C4981" s="589"/>
      <c r="D4981" s="588"/>
    </row>
    <row r="4982" spans="1:4" ht="15" x14ac:dyDescent="0.25">
      <c r="A4982" s="588"/>
      <c r="B4982" s="588"/>
      <c r="C4982" s="589"/>
      <c r="D4982" s="588"/>
    </row>
    <row r="4983" spans="1:4" ht="15" x14ac:dyDescent="0.25">
      <c r="A4983" s="588"/>
      <c r="B4983" s="588"/>
      <c r="C4983" s="589"/>
      <c r="D4983" s="588"/>
    </row>
    <row r="4984" spans="1:4" ht="15" x14ac:dyDescent="0.25">
      <c r="A4984" s="588"/>
      <c r="B4984" s="588"/>
      <c r="C4984" s="589"/>
      <c r="D4984" s="588"/>
    </row>
    <row r="4985" spans="1:4" ht="15" x14ac:dyDescent="0.25">
      <c r="A4985" s="588"/>
      <c r="B4985" s="588"/>
      <c r="C4985" s="589"/>
      <c r="D4985" s="588"/>
    </row>
    <row r="4986" spans="1:4" ht="15" x14ac:dyDescent="0.25">
      <c r="A4986" s="588"/>
      <c r="B4986" s="588"/>
      <c r="C4986" s="589"/>
      <c r="D4986" s="588"/>
    </row>
    <row r="4987" spans="1:4" ht="15" x14ac:dyDescent="0.25">
      <c r="A4987" s="588"/>
      <c r="B4987" s="588"/>
      <c r="C4987" s="589"/>
      <c r="D4987" s="588"/>
    </row>
    <row r="4988" spans="1:4" ht="15" x14ac:dyDescent="0.25">
      <c r="A4988" s="588"/>
      <c r="B4988" s="588"/>
      <c r="C4988" s="589"/>
      <c r="D4988" s="588"/>
    </row>
    <row r="4989" spans="1:4" ht="15" x14ac:dyDescent="0.25">
      <c r="A4989" s="588"/>
      <c r="B4989" s="588"/>
      <c r="C4989" s="589"/>
      <c r="D4989" s="588"/>
    </row>
    <row r="4990" spans="1:4" ht="15" x14ac:dyDescent="0.25">
      <c r="A4990" s="588"/>
      <c r="B4990" s="588"/>
      <c r="C4990" s="589"/>
      <c r="D4990" s="588"/>
    </row>
    <row r="4991" spans="1:4" ht="15" x14ac:dyDescent="0.25">
      <c r="A4991" s="588"/>
      <c r="B4991" s="588"/>
      <c r="C4991" s="589"/>
      <c r="D4991" s="588"/>
    </row>
    <row r="4992" spans="1:4" ht="15" x14ac:dyDescent="0.25">
      <c r="A4992" s="588"/>
      <c r="B4992" s="588"/>
      <c r="C4992" s="589"/>
      <c r="D4992" s="588"/>
    </row>
    <row r="4993" spans="1:4" ht="15" x14ac:dyDescent="0.25">
      <c r="A4993" s="588"/>
      <c r="B4993" s="588"/>
      <c r="C4993" s="589"/>
      <c r="D4993" s="588"/>
    </row>
    <row r="4994" spans="1:4" ht="15" x14ac:dyDescent="0.25">
      <c r="A4994" s="588"/>
      <c r="B4994" s="588"/>
      <c r="C4994" s="589"/>
      <c r="D4994" s="588"/>
    </row>
    <row r="4995" spans="1:4" ht="15" x14ac:dyDescent="0.25">
      <c r="A4995" s="588"/>
      <c r="B4995" s="588"/>
      <c r="C4995" s="589"/>
      <c r="D4995" s="588"/>
    </row>
    <row r="4996" spans="1:4" ht="15" x14ac:dyDescent="0.25">
      <c r="A4996" s="588"/>
      <c r="B4996" s="588"/>
      <c r="C4996" s="589"/>
      <c r="D4996" s="588"/>
    </row>
    <row r="4997" spans="1:4" ht="15" x14ac:dyDescent="0.25">
      <c r="A4997" s="588"/>
      <c r="B4997" s="588"/>
      <c r="C4997" s="589"/>
      <c r="D4997" s="588"/>
    </row>
    <row r="4998" spans="1:4" ht="15" x14ac:dyDescent="0.25">
      <c r="A4998" s="588"/>
      <c r="B4998" s="588"/>
      <c r="C4998" s="589"/>
      <c r="D4998" s="588"/>
    </row>
    <row r="4999" spans="1:4" ht="15" x14ac:dyDescent="0.25">
      <c r="A4999" s="588"/>
      <c r="B4999" s="588"/>
      <c r="C4999" s="589"/>
      <c r="D4999" s="588"/>
    </row>
    <row r="5000" spans="1:4" ht="15" x14ac:dyDescent="0.25">
      <c r="A5000" s="588"/>
      <c r="B5000" s="588"/>
      <c r="C5000" s="589"/>
      <c r="D5000" s="588"/>
    </row>
    <row r="5001" spans="1:4" ht="15" x14ac:dyDescent="0.25">
      <c r="A5001" s="588"/>
      <c r="B5001" s="588"/>
      <c r="C5001" s="589"/>
      <c r="D5001" s="588"/>
    </row>
    <row r="5002" spans="1:4" ht="15" x14ac:dyDescent="0.25">
      <c r="A5002" s="588"/>
      <c r="B5002" s="588"/>
      <c r="C5002" s="589"/>
      <c r="D5002" s="588"/>
    </row>
    <row r="5003" spans="1:4" ht="15" x14ac:dyDescent="0.25">
      <c r="A5003" s="588"/>
      <c r="B5003" s="588"/>
      <c r="C5003" s="589"/>
      <c r="D5003" s="588"/>
    </row>
    <row r="5004" spans="1:4" ht="15" x14ac:dyDescent="0.25">
      <c r="A5004" s="588"/>
      <c r="B5004" s="588"/>
      <c r="C5004" s="589"/>
      <c r="D5004" s="588"/>
    </row>
    <row r="5005" spans="1:4" ht="15" x14ac:dyDescent="0.25">
      <c r="A5005" s="588"/>
      <c r="B5005" s="588"/>
      <c r="C5005" s="589"/>
      <c r="D5005" s="588"/>
    </row>
    <row r="5006" spans="1:4" ht="15" x14ac:dyDescent="0.25">
      <c r="A5006" s="588"/>
      <c r="B5006" s="588"/>
      <c r="C5006" s="589"/>
      <c r="D5006" s="588"/>
    </row>
    <row r="5007" spans="1:4" ht="15" x14ac:dyDescent="0.25">
      <c r="A5007" s="588"/>
      <c r="B5007" s="588"/>
      <c r="C5007" s="589"/>
      <c r="D5007" s="588"/>
    </row>
    <row r="5008" spans="1:4" ht="15" x14ac:dyDescent="0.25">
      <c r="A5008" s="588"/>
      <c r="B5008" s="588"/>
      <c r="C5008" s="589"/>
      <c r="D5008" s="588"/>
    </row>
    <row r="5009" spans="1:4" ht="15" x14ac:dyDescent="0.25">
      <c r="A5009" s="588"/>
      <c r="B5009" s="588"/>
      <c r="C5009" s="589"/>
      <c r="D5009" s="588"/>
    </row>
    <row r="5010" spans="1:4" ht="15" x14ac:dyDescent="0.25">
      <c r="A5010" s="588"/>
      <c r="B5010" s="588"/>
      <c r="C5010" s="589"/>
      <c r="D5010" s="588"/>
    </row>
    <row r="5011" spans="1:4" ht="15" x14ac:dyDescent="0.25">
      <c r="A5011" s="588"/>
      <c r="B5011" s="588"/>
      <c r="C5011" s="589"/>
      <c r="D5011" s="588"/>
    </row>
    <row r="5012" spans="1:4" ht="15" x14ac:dyDescent="0.25">
      <c r="A5012" s="588"/>
      <c r="B5012" s="588"/>
      <c r="C5012" s="589"/>
      <c r="D5012" s="588"/>
    </row>
    <row r="5013" spans="1:4" ht="15" x14ac:dyDescent="0.25">
      <c r="A5013" s="588"/>
      <c r="B5013" s="588"/>
      <c r="C5013" s="589"/>
      <c r="D5013" s="588"/>
    </row>
    <row r="5014" spans="1:4" ht="15" x14ac:dyDescent="0.25">
      <c r="A5014" s="588"/>
      <c r="B5014" s="588"/>
      <c r="C5014" s="589"/>
      <c r="D5014" s="588"/>
    </row>
    <row r="5015" spans="1:4" ht="15" x14ac:dyDescent="0.25">
      <c r="A5015" s="588"/>
      <c r="B5015" s="588"/>
      <c r="C5015" s="589"/>
      <c r="D5015" s="588"/>
    </row>
    <row r="5016" spans="1:4" ht="15" x14ac:dyDescent="0.25">
      <c r="A5016" s="588"/>
      <c r="B5016" s="588"/>
      <c r="C5016" s="589"/>
      <c r="D5016" s="588"/>
    </row>
    <row r="5017" spans="1:4" ht="15" x14ac:dyDescent="0.25">
      <c r="A5017" s="588"/>
      <c r="B5017" s="588"/>
      <c r="C5017" s="589"/>
      <c r="D5017" s="588"/>
    </row>
    <row r="5018" spans="1:4" ht="15" x14ac:dyDescent="0.25">
      <c r="A5018" s="588"/>
      <c r="B5018" s="588"/>
      <c r="C5018" s="589"/>
      <c r="D5018" s="588"/>
    </row>
    <row r="5019" spans="1:4" ht="15" x14ac:dyDescent="0.25">
      <c r="A5019" s="588"/>
      <c r="B5019" s="588"/>
      <c r="C5019" s="589"/>
      <c r="D5019" s="588"/>
    </row>
    <row r="5020" spans="1:4" ht="15" x14ac:dyDescent="0.25">
      <c r="A5020" s="588"/>
      <c r="B5020" s="588"/>
      <c r="C5020" s="589"/>
      <c r="D5020" s="588"/>
    </row>
    <row r="5021" spans="1:4" ht="15" x14ac:dyDescent="0.25">
      <c r="A5021" s="588"/>
      <c r="B5021" s="588"/>
      <c r="C5021" s="589"/>
      <c r="D5021" s="588"/>
    </row>
    <row r="5022" spans="1:4" ht="15" x14ac:dyDescent="0.25">
      <c r="A5022" s="588"/>
      <c r="B5022" s="588"/>
      <c r="C5022" s="589"/>
      <c r="D5022" s="588"/>
    </row>
    <row r="5023" spans="1:4" ht="15" x14ac:dyDescent="0.25">
      <c r="A5023" s="588"/>
      <c r="B5023" s="588"/>
      <c r="C5023" s="589"/>
      <c r="D5023" s="588"/>
    </row>
    <row r="5024" spans="1:4" ht="15" x14ac:dyDescent="0.25">
      <c r="A5024" s="588"/>
      <c r="B5024" s="588"/>
      <c r="C5024" s="589"/>
      <c r="D5024" s="588"/>
    </row>
    <row r="5025" spans="1:4" ht="15" x14ac:dyDescent="0.25">
      <c r="A5025" s="588"/>
      <c r="B5025" s="588"/>
      <c r="C5025" s="589"/>
      <c r="D5025" s="588"/>
    </row>
    <row r="5026" spans="1:4" ht="15" x14ac:dyDescent="0.25">
      <c r="A5026" s="588"/>
      <c r="B5026" s="588"/>
      <c r="C5026" s="589"/>
      <c r="D5026" s="588"/>
    </row>
    <row r="5027" spans="1:4" ht="15" x14ac:dyDescent="0.25">
      <c r="A5027" s="588"/>
      <c r="B5027" s="588"/>
      <c r="C5027" s="589"/>
      <c r="D5027" s="588"/>
    </row>
    <row r="5028" spans="1:4" ht="15" x14ac:dyDescent="0.25">
      <c r="A5028" s="588"/>
      <c r="B5028" s="588"/>
      <c r="C5028" s="589"/>
      <c r="D5028" s="588"/>
    </row>
    <row r="5029" spans="1:4" ht="15" x14ac:dyDescent="0.25">
      <c r="A5029" s="588"/>
      <c r="B5029" s="588"/>
      <c r="C5029" s="589"/>
      <c r="D5029" s="588"/>
    </row>
    <row r="5030" spans="1:4" ht="15" x14ac:dyDescent="0.25">
      <c r="A5030" s="588"/>
      <c r="B5030" s="588"/>
      <c r="C5030" s="589"/>
      <c r="D5030" s="588"/>
    </row>
    <row r="5031" spans="1:4" ht="15" x14ac:dyDescent="0.25">
      <c r="A5031" s="588"/>
      <c r="B5031" s="588"/>
      <c r="C5031" s="589"/>
      <c r="D5031" s="588"/>
    </row>
    <row r="5032" spans="1:4" ht="15" x14ac:dyDescent="0.25">
      <c r="A5032" s="588"/>
      <c r="B5032" s="588"/>
      <c r="C5032" s="589"/>
      <c r="D5032" s="588"/>
    </row>
    <row r="5033" spans="1:4" ht="15" x14ac:dyDescent="0.25">
      <c r="A5033" s="588"/>
      <c r="B5033" s="588"/>
      <c r="C5033" s="589"/>
      <c r="D5033" s="588"/>
    </row>
    <row r="5034" spans="1:4" ht="15" x14ac:dyDescent="0.25">
      <c r="A5034" s="588"/>
      <c r="B5034" s="588"/>
      <c r="C5034" s="589"/>
      <c r="D5034" s="588"/>
    </row>
    <row r="5035" spans="1:4" ht="15" x14ac:dyDescent="0.25">
      <c r="A5035" s="588"/>
      <c r="B5035" s="588"/>
      <c r="C5035" s="589"/>
      <c r="D5035" s="588"/>
    </row>
    <row r="5036" spans="1:4" ht="15" x14ac:dyDescent="0.25">
      <c r="A5036" s="588"/>
      <c r="B5036" s="588"/>
      <c r="C5036" s="589"/>
      <c r="D5036" s="588"/>
    </row>
    <row r="5037" spans="1:4" ht="15" x14ac:dyDescent="0.25">
      <c r="A5037" s="588"/>
      <c r="B5037" s="588"/>
      <c r="C5037" s="589"/>
      <c r="D5037" s="588"/>
    </row>
    <row r="5038" spans="1:4" ht="15" x14ac:dyDescent="0.25">
      <c r="A5038" s="588"/>
      <c r="B5038" s="588"/>
      <c r="C5038" s="589"/>
      <c r="D5038" s="588"/>
    </row>
    <row r="5039" spans="1:4" ht="15" x14ac:dyDescent="0.25">
      <c r="A5039" s="588"/>
      <c r="B5039" s="588"/>
      <c r="C5039" s="589"/>
      <c r="D5039" s="588"/>
    </row>
    <row r="5040" spans="1:4" ht="15" x14ac:dyDescent="0.25">
      <c r="A5040" s="588"/>
      <c r="B5040" s="588"/>
      <c r="C5040" s="589"/>
      <c r="D5040" s="588"/>
    </row>
    <row r="5041" spans="1:4" ht="15" x14ac:dyDescent="0.25">
      <c r="A5041" s="588"/>
      <c r="B5041" s="588"/>
      <c r="C5041" s="589"/>
      <c r="D5041" s="588"/>
    </row>
    <row r="5042" spans="1:4" ht="15" x14ac:dyDescent="0.25">
      <c r="A5042" s="588"/>
      <c r="B5042" s="588"/>
      <c r="C5042" s="589"/>
      <c r="D5042" s="588"/>
    </row>
    <row r="5043" spans="1:4" ht="15" x14ac:dyDescent="0.25">
      <c r="A5043" s="588"/>
      <c r="B5043" s="588"/>
      <c r="C5043" s="589"/>
      <c r="D5043" s="588"/>
    </row>
    <row r="5044" spans="1:4" ht="15" x14ac:dyDescent="0.25">
      <c r="A5044" s="588"/>
      <c r="B5044" s="588"/>
      <c r="C5044" s="589"/>
      <c r="D5044" s="588"/>
    </row>
    <row r="5045" spans="1:4" ht="15" x14ac:dyDescent="0.25">
      <c r="A5045" s="588"/>
      <c r="B5045" s="588"/>
      <c r="C5045" s="589"/>
      <c r="D5045" s="588"/>
    </row>
    <row r="5046" spans="1:4" ht="15" x14ac:dyDescent="0.25">
      <c r="A5046" s="588"/>
      <c r="B5046" s="588"/>
      <c r="C5046" s="589"/>
      <c r="D5046" s="588"/>
    </row>
    <row r="5047" spans="1:4" ht="15" x14ac:dyDescent="0.25">
      <c r="A5047" s="588"/>
      <c r="B5047" s="588"/>
      <c r="C5047" s="589"/>
      <c r="D5047" s="588"/>
    </row>
    <row r="5048" spans="1:4" ht="15" x14ac:dyDescent="0.25">
      <c r="A5048" s="588"/>
      <c r="B5048" s="588"/>
      <c r="C5048" s="589"/>
      <c r="D5048" s="588"/>
    </row>
    <row r="5049" spans="1:4" ht="15" x14ac:dyDescent="0.25">
      <c r="A5049" s="588"/>
      <c r="B5049" s="588"/>
      <c r="C5049" s="589"/>
      <c r="D5049" s="588"/>
    </row>
    <row r="5050" spans="1:4" ht="15" x14ac:dyDescent="0.25">
      <c r="A5050" s="588"/>
      <c r="B5050" s="588"/>
      <c r="C5050" s="589"/>
      <c r="D5050" s="588"/>
    </row>
    <row r="5051" spans="1:4" ht="15" x14ac:dyDescent="0.25">
      <c r="A5051" s="588"/>
      <c r="B5051" s="588"/>
      <c r="C5051" s="589"/>
      <c r="D5051" s="588"/>
    </row>
    <row r="5052" spans="1:4" ht="15" x14ac:dyDescent="0.25">
      <c r="A5052" s="588"/>
      <c r="B5052" s="588"/>
      <c r="C5052" s="589"/>
      <c r="D5052" s="588"/>
    </row>
    <row r="5053" spans="1:4" ht="15" x14ac:dyDescent="0.25">
      <c r="A5053" s="588"/>
      <c r="B5053" s="588"/>
      <c r="C5053" s="589"/>
      <c r="D5053" s="588"/>
    </row>
    <row r="5054" spans="1:4" ht="15" x14ac:dyDescent="0.25">
      <c r="A5054" s="588"/>
      <c r="B5054" s="588"/>
      <c r="C5054" s="589"/>
      <c r="D5054" s="588"/>
    </row>
    <row r="5055" spans="1:4" ht="15" x14ac:dyDescent="0.25">
      <c r="A5055" s="588"/>
      <c r="B5055" s="588"/>
      <c r="C5055" s="589"/>
      <c r="D5055" s="588"/>
    </row>
    <row r="5056" spans="1:4" ht="15" x14ac:dyDescent="0.25">
      <c r="A5056" s="588"/>
      <c r="B5056" s="588"/>
      <c r="C5056" s="589"/>
      <c r="D5056" s="588"/>
    </row>
    <row r="5057" spans="1:4" ht="15" x14ac:dyDescent="0.25">
      <c r="A5057" s="588"/>
      <c r="B5057" s="588"/>
      <c r="C5057" s="589"/>
      <c r="D5057" s="588"/>
    </row>
    <row r="5058" spans="1:4" ht="15" x14ac:dyDescent="0.25">
      <c r="A5058" s="588"/>
      <c r="B5058" s="588"/>
      <c r="C5058" s="589"/>
      <c r="D5058" s="588"/>
    </row>
    <row r="5059" spans="1:4" ht="15" x14ac:dyDescent="0.25">
      <c r="A5059" s="588"/>
      <c r="B5059" s="588"/>
      <c r="C5059" s="589"/>
      <c r="D5059" s="588"/>
    </row>
    <row r="5060" spans="1:4" ht="15" x14ac:dyDescent="0.25">
      <c r="A5060" s="588"/>
      <c r="B5060" s="588"/>
      <c r="C5060" s="589"/>
      <c r="D5060" s="588"/>
    </row>
    <row r="5061" spans="1:4" ht="15" x14ac:dyDescent="0.25">
      <c r="A5061" s="588"/>
      <c r="B5061" s="588"/>
      <c r="C5061" s="589"/>
      <c r="D5061" s="588"/>
    </row>
    <row r="5062" spans="1:4" ht="15" x14ac:dyDescent="0.25">
      <c r="A5062" s="588"/>
      <c r="B5062" s="588"/>
      <c r="C5062" s="589"/>
      <c r="D5062" s="588"/>
    </row>
    <row r="5063" spans="1:4" ht="15" x14ac:dyDescent="0.25">
      <c r="A5063" s="588"/>
      <c r="B5063" s="588"/>
      <c r="C5063" s="589"/>
      <c r="D5063" s="588"/>
    </row>
    <row r="5064" spans="1:4" ht="15" x14ac:dyDescent="0.25">
      <c r="A5064" s="588"/>
      <c r="B5064" s="588"/>
      <c r="C5064" s="589"/>
      <c r="D5064" s="588"/>
    </row>
    <row r="5065" spans="1:4" ht="15" x14ac:dyDescent="0.25">
      <c r="A5065" s="588"/>
      <c r="B5065" s="588"/>
      <c r="C5065" s="589"/>
      <c r="D5065" s="588"/>
    </row>
    <row r="5066" spans="1:4" ht="15" x14ac:dyDescent="0.25">
      <c r="A5066" s="588"/>
      <c r="B5066" s="588"/>
      <c r="C5066" s="589"/>
      <c r="D5066" s="588"/>
    </row>
    <row r="5067" spans="1:4" ht="15" x14ac:dyDescent="0.25">
      <c r="A5067" s="588"/>
      <c r="B5067" s="588"/>
      <c r="C5067" s="589"/>
      <c r="D5067" s="588"/>
    </row>
    <row r="5068" spans="1:4" ht="15" x14ac:dyDescent="0.25">
      <c r="A5068" s="588"/>
      <c r="B5068" s="588"/>
      <c r="C5068" s="589"/>
      <c r="D5068" s="588"/>
    </row>
    <row r="5069" spans="1:4" ht="15" x14ac:dyDescent="0.25">
      <c r="A5069" s="588"/>
      <c r="B5069" s="588"/>
      <c r="C5069" s="589"/>
      <c r="D5069" s="588"/>
    </row>
    <row r="5070" spans="1:4" ht="15" x14ac:dyDescent="0.25">
      <c r="A5070" s="588"/>
      <c r="B5070" s="588"/>
      <c r="C5070" s="589"/>
      <c r="D5070" s="588"/>
    </row>
    <row r="5071" spans="1:4" ht="15" x14ac:dyDescent="0.25">
      <c r="A5071" s="588"/>
      <c r="B5071" s="588"/>
      <c r="C5071" s="589"/>
      <c r="D5071" s="588"/>
    </row>
    <row r="5072" spans="1:4" ht="15" x14ac:dyDescent="0.25">
      <c r="A5072" s="588"/>
      <c r="B5072" s="588"/>
      <c r="C5072" s="589"/>
      <c r="D5072" s="588"/>
    </row>
    <row r="5073" spans="1:4" ht="15" x14ac:dyDescent="0.25">
      <c r="A5073" s="588"/>
      <c r="B5073" s="588"/>
      <c r="C5073" s="589"/>
      <c r="D5073" s="588"/>
    </row>
    <row r="5074" spans="1:4" ht="15" x14ac:dyDescent="0.25">
      <c r="A5074" s="588"/>
      <c r="B5074" s="588"/>
      <c r="C5074" s="589"/>
      <c r="D5074" s="588"/>
    </row>
    <row r="5075" spans="1:4" ht="15" x14ac:dyDescent="0.25">
      <c r="A5075" s="588"/>
      <c r="B5075" s="588"/>
      <c r="C5075" s="589"/>
      <c r="D5075" s="588"/>
    </row>
    <row r="5076" spans="1:4" ht="15" x14ac:dyDescent="0.25">
      <c r="A5076" s="588"/>
      <c r="B5076" s="588"/>
      <c r="C5076" s="589"/>
      <c r="D5076" s="588"/>
    </row>
    <row r="5077" spans="1:4" ht="15" x14ac:dyDescent="0.25">
      <c r="A5077" s="588"/>
      <c r="B5077" s="588"/>
      <c r="C5077" s="589"/>
      <c r="D5077" s="588"/>
    </row>
    <row r="5078" spans="1:4" ht="15" x14ac:dyDescent="0.25">
      <c r="A5078" s="588"/>
      <c r="B5078" s="588"/>
      <c r="C5078" s="589"/>
      <c r="D5078" s="588"/>
    </row>
    <row r="5079" spans="1:4" ht="15" x14ac:dyDescent="0.25">
      <c r="A5079" s="588"/>
      <c r="B5079" s="588"/>
      <c r="C5079" s="589"/>
      <c r="D5079" s="588"/>
    </row>
    <row r="5080" spans="1:4" ht="15" x14ac:dyDescent="0.25">
      <c r="A5080" s="588"/>
      <c r="B5080" s="588"/>
      <c r="C5080" s="589"/>
      <c r="D5080" s="588"/>
    </row>
    <row r="5081" spans="1:4" ht="15" x14ac:dyDescent="0.25">
      <c r="A5081" s="588"/>
      <c r="B5081" s="588"/>
      <c r="C5081" s="589"/>
      <c r="D5081" s="588"/>
    </row>
    <row r="5082" spans="1:4" ht="15" x14ac:dyDescent="0.25">
      <c r="A5082" s="588"/>
      <c r="B5082" s="588"/>
      <c r="C5082" s="589"/>
      <c r="D5082" s="588"/>
    </row>
    <row r="5083" spans="1:4" ht="15" x14ac:dyDescent="0.25">
      <c r="A5083" s="588"/>
      <c r="B5083" s="588"/>
      <c r="C5083" s="589"/>
      <c r="D5083" s="588"/>
    </row>
    <row r="5084" spans="1:4" ht="15" x14ac:dyDescent="0.25">
      <c r="A5084" s="588"/>
      <c r="B5084" s="588"/>
      <c r="C5084" s="589"/>
      <c r="D5084" s="588"/>
    </row>
    <row r="5085" spans="1:4" ht="15" x14ac:dyDescent="0.25">
      <c r="A5085" s="588"/>
      <c r="B5085" s="588"/>
      <c r="C5085" s="589"/>
      <c r="D5085" s="588"/>
    </row>
    <row r="5086" spans="1:4" ht="15" x14ac:dyDescent="0.25">
      <c r="A5086" s="588"/>
      <c r="B5086" s="588"/>
      <c r="C5086" s="589"/>
      <c r="D5086" s="588"/>
    </row>
    <row r="5087" spans="1:4" ht="15" x14ac:dyDescent="0.25">
      <c r="A5087" s="588"/>
      <c r="B5087" s="588"/>
      <c r="C5087" s="589"/>
      <c r="D5087" s="588"/>
    </row>
    <row r="5088" spans="1:4" ht="15" x14ac:dyDescent="0.25">
      <c r="A5088" s="588"/>
      <c r="B5088" s="588"/>
      <c r="C5088" s="589"/>
      <c r="D5088" s="588"/>
    </row>
    <row r="5089" spans="1:4" ht="15" x14ac:dyDescent="0.25">
      <c r="A5089" s="588"/>
      <c r="B5089" s="588"/>
      <c r="C5089" s="589"/>
      <c r="D5089" s="588"/>
    </row>
    <row r="5090" spans="1:4" ht="15" x14ac:dyDescent="0.25">
      <c r="A5090" s="588"/>
      <c r="B5090" s="588"/>
      <c r="C5090" s="589"/>
      <c r="D5090" s="588"/>
    </row>
    <row r="5091" spans="1:4" ht="15" x14ac:dyDescent="0.25">
      <c r="A5091" s="588"/>
      <c r="B5091" s="588"/>
      <c r="C5091" s="589"/>
      <c r="D5091" s="588"/>
    </row>
    <row r="5092" spans="1:4" ht="15" x14ac:dyDescent="0.25">
      <c r="A5092" s="588"/>
      <c r="B5092" s="588"/>
      <c r="C5092" s="589"/>
      <c r="D5092" s="588"/>
    </row>
    <row r="5093" spans="1:4" ht="15" x14ac:dyDescent="0.25">
      <c r="A5093" s="588"/>
      <c r="B5093" s="588"/>
      <c r="C5093" s="589"/>
      <c r="D5093" s="588"/>
    </row>
    <row r="5094" spans="1:4" ht="15" x14ac:dyDescent="0.25">
      <c r="A5094" s="588"/>
      <c r="B5094" s="588"/>
      <c r="C5094" s="589"/>
      <c r="D5094" s="588"/>
    </row>
    <row r="5095" spans="1:4" ht="15" x14ac:dyDescent="0.25">
      <c r="A5095" s="588"/>
      <c r="B5095" s="588"/>
      <c r="C5095" s="589"/>
      <c r="D5095" s="588"/>
    </row>
    <row r="5096" spans="1:4" ht="15" x14ac:dyDescent="0.25">
      <c r="A5096" s="588"/>
      <c r="B5096" s="588"/>
      <c r="C5096" s="589"/>
      <c r="D5096" s="588"/>
    </row>
    <row r="5097" spans="1:4" ht="15" x14ac:dyDescent="0.25">
      <c r="A5097" s="588"/>
      <c r="B5097" s="588"/>
      <c r="C5097" s="589"/>
      <c r="D5097" s="588"/>
    </row>
    <row r="5098" spans="1:4" ht="15" x14ac:dyDescent="0.25">
      <c r="A5098" s="588"/>
      <c r="B5098" s="588"/>
      <c r="C5098" s="589"/>
      <c r="D5098" s="588"/>
    </row>
    <row r="5099" spans="1:4" ht="15" x14ac:dyDescent="0.25">
      <c r="A5099" s="588"/>
      <c r="B5099" s="588"/>
      <c r="C5099" s="589"/>
      <c r="D5099" s="588"/>
    </row>
    <row r="5100" spans="1:4" ht="15" x14ac:dyDescent="0.25">
      <c r="A5100" s="588"/>
      <c r="B5100" s="588"/>
      <c r="C5100" s="589"/>
      <c r="D5100" s="588"/>
    </row>
    <row r="5101" spans="1:4" ht="15" x14ac:dyDescent="0.25">
      <c r="A5101" s="588"/>
      <c r="B5101" s="588"/>
      <c r="C5101" s="589"/>
      <c r="D5101" s="588"/>
    </row>
    <row r="5102" spans="1:4" ht="15" x14ac:dyDescent="0.25">
      <c r="A5102" s="588"/>
      <c r="B5102" s="588"/>
      <c r="C5102" s="589"/>
      <c r="D5102" s="588"/>
    </row>
    <row r="5103" spans="1:4" ht="15" x14ac:dyDescent="0.25">
      <c r="A5103" s="588"/>
      <c r="B5103" s="588"/>
      <c r="C5103" s="589"/>
      <c r="D5103" s="588"/>
    </row>
    <row r="5104" spans="1:4" ht="15" x14ac:dyDescent="0.25">
      <c r="A5104" s="588"/>
      <c r="B5104" s="588"/>
      <c r="C5104" s="589"/>
      <c r="D5104" s="588"/>
    </row>
    <row r="5105" spans="1:4" ht="15" x14ac:dyDescent="0.25">
      <c r="A5105" s="588"/>
      <c r="B5105" s="588"/>
      <c r="C5105" s="589"/>
      <c r="D5105" s="588"/>
    </row>
    <row r="5106" spans="1:4" ht="15" x14ac:dyDescent="0.25">
      <c r="A5106" s="588"/>
      <c r="B5106" s="588"/>
      <c r="C5106" s="589"/>
      <c r="D5106" s="588"/>
    </row>
    <row r="5107" spans="1:4" ht="15" x14ac:dyDescent="0.25">
      <c r="A5107" s="588"/>
      <c r="B5107" s="588"/>
      <c r="C5107" s="589"/>
      <c r="D5107" s="588"/>
    </row>
    <row r="5108" spans="1:4" ht="15" x14ac:dyDescent="0.25">
      <c r="A5108" s="588"/>
      <c r="B5108" s="588"/>
      <c r="C5108" s="589"/>
      <c r="D5108" s="588"/>
    </row>
    <row r="5109" spans="1:4" ht="15" x14ac:dyDescent="0.25">
      <c r="A5109" s="588"/>
      <c r="B5109" s="588"/>
      <c r="C5109" s="589"/>
      <c r="D5109" s="588"/>
    </row>
    <row r="5110" spans="1:4" ht="15" x14ac:dyDescent="0.25">
      <c r="A5110" s="588"/>
      <c r="B5110" s="588"/>
      <c r="C5110" s="589"/>
      <c r="D5110" s="588"/>
    </row>
    <row r="5111" spans="1:4" ht="15" x14ac:dyDescent="0.25">
      <c r="A5111" s="588"/>
      <c r="B5111" s="588"/>
      <c r="C5111" s="589"/>
      <c r="D5111" s="588"/>
    </row>
    <row r="5112" spans="1:4" ht="15" x14ac:dyDescent="0.25">
      <c r="A5112" s="588"/>
      <c r="B5112" s="588"/>
      <c r="C5112" s="589"/>
      <c r="D5112" s="588"/>
    </row>
    <row r="5113" spans="1:4" ht="15" x14ac:dyDescent="0.25">
      <c r="A5113" s="588"/>
      <c r="B5113" s="588"/>
      <c r="C5113" s="589"/>
      <c r="D5113" s="588"/>
    </row>
    <row r="5114" spans="1:4" ht="15" x14ac:dyDescent="0.25">
      <c r="A5114" s="588"/>
      <c r="B5114" s="588"/>
      <c r="C5114" s="589"/>
      <c r="D5114" s="588"/>
    </row>
    <row r="5115" spans="1:4" ht="15" x14ac:dyDescent="0.25">
      <c r="A5115" s="588"/>
      <c r="B5115" s="588"/>
      <c r="C5115" s="589"/>
      <c r="D5115" s="588"/>
    </row>
    <row r="5116" spans="1:4" ht="15" x14ac:dyDescent="0.25">
      <c r="A5116" s="588"/>
      <c r="B5116" s="588"/>
      <c r="C5116" s="589"/>
      <c r="D5116" s="588"/>
    </row>
    <row r="5117" spans="1:4" ht="15" x14ac:dyDescent="0.25">
      <c r="A5117" s="588"/>
      <c r="B5117" s="588"/>
      <c r="C5117" s="589"/>
      <c r="D5117" s="588"/>
    </row>
    <row r="5118" spans="1:4" ht="15" x14ac:dyDescent="0.25">
      <c r="A5118" s="588"/>
      <c r="B5118" s="588"/>
      <c r="C5118" s="589"/>
      <c r="D5118" s="588"/>
    </row>
    <row r="5119" spans="1:4" ht="15" x14ac:dyDescent="0.25">
      <c r="A5119" s="588"/>
      <c r="B5119" s="588"/>
      <c r="C5119" s="589"/>
      <c r="D5119" s="588"/>
    </row>
    <row r="5120" spans="1:4" ht="15" x14ac:dyDescent="0.25">
      <c r="A5120" s="588"/>
      <c r="B5120" s="588"/>
      <c r="C5120" s="589"/>
      <c r="D5120" s="588"/>
    </row>
    <row r="5121" spans="1:4" ht="15" x14ac:dyDescent="0.25">
      <c r="A5121" s="588"/>
      <c r="B5121" s="588"/>
      <c r="C5121" s="589"/>
      <c r="D5121" s="588"/>
    </row>
    <row r="5122" spans="1:4" ht="15" x14ac:dyDescent="0.25">
      <c r="A5122" s="588"/>
      <c r="B5122" s="588"/>
      <c r="C5122" s="589"/>
      <c r="D5122" s="588"/>
    </row>
    <row r="5123" spans="1:4" ht="15" x14ac:dyDescent="0.25">
      <c r="A5123" s="588"/>
      <c r="B5123" s="588"/>
      <c r="C5123" s="589"/>
      <c r="D5123" s="588"/>
    </row>
    <row r="5124" spans="1:4" ht="15" x14ac:dyDescent="0.25">
      <c r="A5124" s="588"/>
      <c r="B5124" s="588"/>
      <c r="C5124" s="589"/>
      <c r="D5124" s="588"/>
    </row>
    <row r="5125" spans="1:4" ht="15" x14ac:dyDescent="0.25">
      <c r="A5125" s="588"/>
      <c r="B5125" s="588"/>
      <c r="C5125" s="589"/>
      <c r="D5125" s="588"/>
    </row>
    <row r="5126" spans="1:4" ht="15" x14ac:dyDescent="0.25">
      <c r="A5126" s="588"/>
      <c r="B5126" s="588"/>
      <c r="C5126" s="589"/>
      <c r="D5126" s="588"/>
    </row>
    <row r="5127" spans="1:4" ht="15" x14ac:dyDescent="0.25">
      <c r="A5127" s="588"/>
      <c r="B5127" s="588"/>
      <c r="C5127" s="589"/>
      <c r="D5127" s="588"/>
    </row>
    <row r="5128" spans="1:4" ht="15" x14ac:dyDescent="0.25">
      <c r="A5128" s="588"/>
      <c r="B5128" s="588"/>
      <c r="C5128" s="589"/>
      <c r="D5128" s="588"/>
    </row>
    <row r="5129" spans="1:4" ht="15" x14ac:dyDescent="0.25">
      <c r="A5129" s="588"/>
      <c r="B5129" s="588"/>
      <c r="C5129" s="589"/>
      <c r="D5129" s="588"/>
    </row>
    <row r="5130" spans="1:4" ht="15" x14ac:dyDescent="0.25">
      <c r="A5130" s="588"/>
      <c r="B5130" s="588"/>
      <c r="C5130" s="589"/>
      <c r="D5130" s="588"/>
    </row>
    <row r="5131" spans="1:4" ht="15" x14ac:dyDescent="0.25">
      <c r="A5131" s="588"/>
      <c r="B5131" s="588"/>
      <c r="C5131" s="589"/>
      <c r="D5131" s="588"/>
    </row>
    <row r="5132" spans="1:4" ht="15" x14ac:dyDescent="0.25">
      <c r="A5132" s="588"/>
      <c r="B5132" s="588"/>
      <c r="C5132" s="589"/>
      <c r="D5132" s="588"/>
    </row>
    <row r="5133" spans="1:4" ht="15" x14ac:dyDescent="0.25">
      <c r="A5133" s="588"/>
      <c r="B5133" s="588"/>
      <c r="C5133" s="589"/>
      <c r="D5133" s="588"/>
    </row>
    <row r="5134" spans="1:4" ht="15" x14ac:dyDescent="0.25">
      <c r="A5134" s="588"/>
      <c r="B5134" s="588"/>
      <c r="C5134" s="589"/>
      <c r="D5134" s="588"/>
    </row>
    <row r="5135" spans="1:4" ht="15" x14ac:dyDescent="0.25">
      <c r="A5135" s="588"/>
      <c r="B5135" s="588"/>
      <c r="C5135" s="589"/>
      <c r="D5135" s="588"/>
    </row>
    <row r="5136" spans="1:4" ht="15" x14ac:dyDescent="0.25">
      <c r="A5136" s="588"/>
      <c r="B5136" s="588"/>
      <c r="C5136" s="589"/>
      <c r="D5136" s="588"/>
    </row>
    <row r="5137" spans="1:4" ht="15" x14ac:dyDescent="0.25">
      <c r="A5137" s="588"/>
      <c r="B5137" s="588"/>
      <c r="C5137" s="589"/>
      <c r="D5137" s="588"/>
    </row>
    <row r="5138" spans="1:4" ht="15" x14ac:dyDescent="0.25">
      <c r="A5138" s="588"/>
      <c r="B5138" s="588"/>
      <c r="C5138" s="589"/>
      <c r="D5138" s="588"/>
    </row>
    <row r="5139" spans="1:4" ht="15" x14ac:dyDescent="0.25">
      <c r="A5139" s="588"/>
      <c r="B5139" s="588"/>
      <c r="C5139" s="589"/>
      <c r="D5139" s="588"/>
    </row>
    <row r="5140" spans="1:4" ht="15" x14ac:dyDescent="0.25">
      <c r="A5140" s="588"/>
      <c r="B5140" s="588"/>
      <c r="C5140" s="589"/>
      <c r="D5140" s="588"/>
    </row>
    <row r="5141" spans="1:4" ht="15" x14ac:dyDescent="0.25">
      <c r="A5141" s="588"/>
      <c r="B5141" s="588"/>
      <c r="C5141" s="589"/>
      <c r="D5141" s="588"/>
    </row>
    <row r="5142" spans="1:4" ht="15" x14ac:dyDescent="0.25">
      <c r="A5142" s="588"/>
      <c r="B5142" s="588"/>
      <c r="C5142" s="589"/>
      <c r="D5142" s="588"/>
    </row>
    <row r="5143" spans="1:4" ht="15" x14ac:dyDescent="0.25">
      <c r="A5143" s="588"/>
      <c r="B5143" s="588"/>
      <c r="C5143" s="589"/>
      <c r="D5143" s="588"/>
    </row>
    <row r="5144" spans="1:4" ht="15" x14ac:dyDescent="0.25">
      <c r="A5144" s="588"/>
      <c r="B5144" s="588"/>
      <c r="C5144" s="589"/>
      <c r="D5144" s="588"/>
    </row>
    <row r="5145" spans="1:4" ht="15" x14ac:dyDescent="0.25">
      <c r="A5145" s="588"/>
      <c r="B5145" s="588"/>
      <c r="C5145" s="589"/>
      <c r="D5145" s="588"/>
    </row>
    <row r="5146" spans="1:4" ht="15" x14ac:dyDescent="0.25">
      <c r="A5146" s="588"/>
      <c r="B5146" s="588"/>
      <c r="C5146" s="589"/>
      <c r="D5146" s="588"/>
    </row>
    <row r="5147" spans="1:4" ht="15" x14ac:dyDescent="0.25">
      <c r="A5147" s="588"/>
      <c r="B5147" s="588"/>
      <c r="C5147" s="589"/>
      <c r="D5147" s="588"/>
    </row>
    <row r="5148" spans="1:4" ht="15" x14ac:dyDescent="0.25">
      <c r="A5148" s="588"/>
      <c r="B5148" s="588"/>
      <c r="C5148" s="589"/>
      <c r="D5148" s="588"/>
    </row>
    <row r="5149" spans="1:4" ht="15" x14ac:dyDescent="0.25">
      <c r="A5149" s="588"/>
      <c r="B5149" s="588"/>
      <c r="C5149" s="589"/>
      <c r="D5149" s="588"/>
    </row>
    <row r="5150" spans="1:4" ht="15" x14ac:dyDescent="0.25">
      <c r="A5150" s="588"/>
      <c r="B5150" s="588"/>
      <c r="C5150" s="589"/>
      <c r="D5150" s="588"/>
    </row>
    <row r="5151" spans="1:4" ht="15" x14ac:dyDescent="0.25">
      <c r="A5151" s="588"/>
      <c r="B5151" s="588"/>
      <c r="C5151" s="589"/>
      <c r="D5151" s="588"/>
    </row>
    <row r="5152" spans="1:4" ht="15" x14ac:dyDescent="0.25">
      <c r="A5152" s="588"/>
      <c r="B5152" s="588"/>
      <c r="C5152" s="589"/>
      <c r="D5152" s="588"/>
    </row>
    <row r="5153" spans="1:4" ht="15" x14ac:dyDescent="0.25">
      <c r="A5153" s="588"/>
      <c r="B5153" s="588"/>
      <c r="C5153" s="589"/>
      <c r="D5153" s="588"/>
    </row>
    <row r="5154" spans="1:4" ht="15" x14ac:dyDescent="0.25">
      <c r="A5154" s="588"/>
      <c r="B5154" s="588"/>
      <c r="C5154" s="589"/>
      <c r="D5154" s="588"/>
    </row>
    <row r="5155" spans="1:4" ht="15" x14ac:dyDescent="0.25">
      <c r="A5155" s="588"/>
      <c r="B5155" s="588"/>
      <c r="C5155" s="589"/>
      <c r="D5155" s="588"/>
    </row>
    <row r="5156" spans="1:4" ht="15" x14ac:dyDescent="0.25">
      <c r="A5156" s="588"/>
      <c r="B5156" s="588"/>
      <c r="C5156" s="589"/>
      <c r="D5156" s="588"/>
    </row>
    <row r="5157" spans="1:4" ht="15" x14ac:dyDescent="0.25">
      <c r="A5157" s="588"/>
      <c r="B5157" s="588"/>
      <c r="C5157" s="589"/>
      <c r="D5157" s="588"/>
    </row>
    <row r="5158" spans="1:4" ht="15" x14ac:dyDescent="0.25">
      <c r="A5158" s="588"/>
      <c r="B5158" s="588"/>
      <c r="C5158" s="589"/>
      <c r="D5158" s="588"/>
    </row>
    <row r="5159" spans="1:4" ht="15" x14ac:dyDescent="0.25">
      <c r="A5159" s="588"/>
      <c r="B5159" s="588"/>
      <c r="C5159" s="589"/>
      <c r="D5159" s="588"/>
    </row>
    <row r="5160" spans="1:4" ht="15" x14ac:dyDescent="0.25">
      <c r="A5160" s="588"/>
      <c r="B5160" s="588"/>
      <c r="C5160" s="589"/>
      <c r="D5160" s="588"/>
    </row>
    <row r="5161" spans="1:4" ht="15" x14ac:dyDescent="0.25">
      <c r="A5161" s="588"/>
      <c r="B5161" s="588"/>
      <c r="C5161" s="589"/>
      <c r="D5161" s="588"/>
    </row>
    <row r="5162" spans="1:4" ht="15" x14ac:dyDescent="0.25">
      <c r="A5162" s="588"/>
      <c r="B5162" s="588"/>
      <c r="C5162" s="589"/>
      <c r="D5162" s="588"/>
    </row>
    <row r="5163" spans="1:4" ht="15" x14ac:dyDescent="0.25">
      <c r="A5163" s="588"/>
      <c r="B5163" s="588"/>
      <c r="C5163" s="589"/>
      <c r="D5163" s="588"/>
    </row>
    <row r="5164" spans="1:4" ht="15" x14ac:dyDescent="0.25">
      <c r="A5164" s="588"/>
      <c r="B5164" s="588"/>
      <c r="C5164" s="589"/>
      <c r="D5164" s="588"/>
    </row>
    <row r="5165" spans="1:4" ht="15" x14ac:dyDescent="0.25">
      <c r="A5165" s="588"/>
      <c r="B5165" s="588"/>
      <c r="C5165" s="589"/>
      <c r="D5165" s="588"/>
    </row>
    <row r="5166" spans="1:4" ht="15" x14ac:dyDescent="0.25">
      <c r="A5166" s="588"/>
      <c r="B5166" s="588"/>
      <c r="C5166" s="589"/>
      <c r="D5166" s="588"/>
    </row>
    <row r="5167" spans="1:4" ht="15" x14ac:dyDescent="0.25">
      <c r="A5167" s="588"/>
      <c r="B5167" s="588"/>
      <c r="C5167" s="589"/>
      <c r="D5167" s="588"/>
    </row>
    <row r="5168" spans="1:4" ht="15" x14ac:dyDescent="0.25">
      <c r="A5168" s="588"/>
      <c r="B5168" s="588"/>
      <c r="C5168" s="589"/>
      <c r="D5168" s="588"/>
    </row>
    <row r="5169" spans="1:4" ht="15" x14ac:dyDescent="0.25">
      <c r="A5169" s="588"/>
      <c r="B5169" s="588"/>
      <c r="C5169" s="589"/>
      <c r="D5169" s="588"/>
    </row>
    <row r="5170" spans="1:4" ht="15" x14ac:dyDescent="0.25">
      <c r="A5170" s="588"/>
      <c r="B5170" s="588"/>
      <c r="C5170" s="589"/>
      <c r="D5170" s="588"/>
    </row>
    <row r="5171" spans="1:4" ht="15" x14ac:dyDescent="0.25">
      <c r="A5171" s="588"/>
      <c r="B5171" s="588"/>
      <c r="C5171" s="589"/>
      <c r="D5171" s="588"/>
    </row>
    <row r="5172" spans="1:4" ht="15" x14ac:dyDescent="0.25">
      <c r="A5172" s="588"/>
      <c r="B5172" s="588"/>
      <c r="C5172" s="589"/>
      <c r="D5172" s="588"/>
    </row>
    <row r="5173" spans="1:4" ht="15" x14ac:dyDescent="0.25">
      <c r="A5173" s="588"/>
      <c r="B5173" s="588"/>
      <c r="C5173" s="589"/>
      <c r="D5173" s="588"/>
    </row>
    <row r="5174" spans="1:4" ht="15" x14ac:dyDescent="0.25">
      <c r="A5174" s="588"/>
      <c r="B5174" s="588"/>
      <c r="C5174" s="589"/>
      <c r="D5174" s="588"/>
    </row>
    <row r="5175" spans="1:4" ht="15" x14ac:dyDescent="0.25">
      <c r="A5175" s="588"/>
      <c r="B5175" s="588"/>
      <c r="C5175" s="589"/>
      <c r="D5175" s="588"/>
    </row>
    <row r="5176" spans="1:4" ht="15" x14ac:dyDescent="0.25">
      <c r="A5176" s="588"/>
      <c r="B5176" s="588"/>
      <c r="C5176" s="589"/>
      <c r="D5176" s="588"/>
    </row>
    <row r="5177" spans="1:4" ht="15" x14ac:dyDescent="0.25">
      <c r="A5177" s="588"/>
      <c r="B5177" s="588"/>
      <c r="C5177" s="589"/>
      <c r="D5177" s="588"/>
    </row>
    <row r="5178" spans="1:4" ht="15" x14ac:dyDescent="0.25">
      <c r="A5178" s="588"/>
      <c r="B5178" s="588"/>
      <c r="C5178" s="589"/>
      <c r="D5178" s="588"/>
    </row>
    <row r="5179" spans="1:4" ht="15" x14ac:dyDescent="0.25">
      <c r="A5179" s="588"/>
      <c r="B5179" s="588"/>
      <c r="C5179" s="589"/>
      <c r="D5179" s="588"/>
    </row>
    <row r="5180" spans="1:4" ht="15" x14ac:dyDescent="0.25">
      <c r="A5180" s="588"/>
      <c r="B5180" s="588"/>
      <c r="C5180" s="589"/>
      <c r="D5180" s="588"/>
    </row>
    <row r="5181" spans="1:4" ht="15" x14ac:dyDescent="0.25">
      <c r="A5181" s="588"/>
      <c r="B5181" s="588"/>
      <c r="C5181" s="589"/>
      <c r="D5181" s="588"/>
    </row>
    <row r="5182" spans="1:4" ht="15" x14ac:dyDescent="0.25">
      <c r="A5182" s="588"/>
      <c r="B5182" s="588"/>
      <c r="C5182" s="589"/>
      <c r="D5182" s="588"/>
    </row>
    <row r="5183" spans="1:4" ht="15" x14ac:dyDescent="0.25">
      <c r="A5183" s="588"/>
      <c r="B5183" s="588"/>
      <c r="C5183" s="589"/>
      <c r="D5183" s="588"/>
    </row>
    <row r="5184" spans="1:4" ht="15" x14ac:dyDescent="0.25">
      <c r="A5184" s="588"/>
      <c r="B5184" s="588"/>
      <c r="C5184" s="589"/>
      <c r="D5184" s="588"/>
    </row>
    <row r="5185" spans="1:4" ht="15" x14ac:dyDescent="0.25">
      <c r="A5185" s="588"/>
      <c r="B5185" s="588"/>
      <c r="C5185" s="589"/>
      <c r="D5185" s="588"/>
    </row>
    <row r="5186" spans="1:4" ht="15" x14ac:dyDescent="0.25">
      <c r="A5186" s="588"/>
      <c r="B5186" s="588"/>
      <c r="C5186" s="589"/>
      <c r="D5186" s="588"/>
    </row>
    <row r="5187" spans="1:4" ht="15" x14ac:dyDescent="0.25">
      <c r="A5187" s="588"/>
      <c r="B5187" s="588"/>
      <c r="C5187" s="589"/>
      <c r="D5187" s="588"/>
    </row>
    <row r="5188" spans="1:4" ht="15" x14ac:dyDescent="0.25">
      <c r="A5188" s="588"/>
      <c r="B5188" s="588"/>
      <c r="C5188" s="589"/>
      <c r="D5188" s="588"/>
    </row>
    <row r="5189" spans="1:4" ht="15" x14ac:dyDescent="0.25">
      <c r="A5189" s="588"/>
      <c r="B5189" s="588"/>
      <c r="C5189" s="589"/>
      <c r="D5189" s="588"/>
    </row>
    <row r="5190" spans="1:4" ht="15" x14ac:dyDescent="0.25">
      <c r="A5190" s="588"/>
      <c r="B5190" s="588"/>
      <c r="C5190" s="589"/>
      <c r="D5190" s="588"/>
    </row>
    <row r="5191" spans="1:4" ht="15" x14ac:dyDescent="0.25">
      <c r="A5191" s="588"/>
      <c r="B5191" s="588"/>
      <c r="C5191" s="589"/>
      <c r="D5191" s="588"/>
    </row>
    <row r="5192" spans="1:4" ht="15" x14ac:dyDescent="0.25">
      <c r="A5192" s="588"/>
      <c r="B5192" s="588"/>
      <c r="C5192" s="589"/>
      <c r="D5192" s="588"/>
    </row>
    <row r="5193" spans="1:4" ht="15" x14ac:dyDescent="0.25">
      <c r="A5193" s="588"/>
      <c r="B5193" s="588"/>
      <c r="C5193" s="589"/>
      <c r="D5193" s="588"/>
    </row>
    <row r="5194" spans="1:4" ht="15" x14ac:dyDescent="0.25">
      <c r="A5194" s="588"/>
      <c r="B5194" s="588"/>
      <c r="C5194" s="589"/>
      <c r="D5194" s="588"/>
    </row>
    <row r="5195" spans="1:4" ht="15" x14ac:dyDescent="0.25">
      <c r="A5195" s="588"/>
      <c r="B5195" s="588"/>
      <c r="C5195" s="589"/>
      <c r="D5195" s="588"/>
    </row>
    <row r="5196" spans="1:4" ht="15" x14ac:dyDescent="0.25">
      <c r="A5196" s="588"/>
      <c r="B5196" s="588"/>
      <c r="C5196" s="589"/>
      <c r="D5196" s="588"/>
    </row>
    <row r="5197" spans="1:4" ht="15" x14ac:dyDescent="0.25">
      <c r="A5197" s="588"/>
      <c r="B5197" s="588"/>
      <c r="C5197" s="589"/>
      <c r="D5197" s="588"/>
    </row>
    <row r="5198" spans="1:4" ht="15" x14ac:dyDescent="0.25">
      <c r="A5198" s="588"/>
      <c r="B5198" s="588"/>
      <c r="C5198" s="589"/>
      <c r="D5198" s="588"/>
    </row>
    <row r="5199" spans="1:4" ht="15" x14ac:dyDescent="0.25">
      <c r="A5199" s="588"/>
      <c r="B5199" s="588"/>
      <c r="C5199" s="589"/>
      <c r="D5199" s="588"/>
    </row>
    <row r="5200" spans="1:4" ht="15" x14ac:dyDescent="0.25">
      <c r="A5200" s="588"/>
      <c r="B5200" s="588"/>
      <c r="C5200" s="589"/>
      <c r="D5200" s="588"/>
    </row>
    <row r="5201" spans="1:4" ht="15" x14ac:dyDescent="0.25">
      <c r="A5201" s="588"/>
      <c r="B5201" s="588"/>
      <c r="C5201" s="589"/>
      <c r="D5201" s="588"/>
    </row>
    <row r="5202" spans="1:4" ht="15" x14ac:dyDescent="0.25">
      <c r="A5202" s="588"/>
      <c r="B5202" s="588"/>
      <c r="C5202" s="589"/>
      <c r="D5202" s="588"/>
    </row>
    <row r="5203" spans="1:4" ht="15" x14ac:dyDescent="0.25">
      <c r="A5203" s="588"/>
      <c r="B5203" s="588"/>
      <c r="C5203" s="589"/>
      <c r="D5203" s="588"/>
    </row>
    <row r="5204" spans="1:4" ht="15" x14ac:dyDescent="0.25">
      <c r="A5204" s="588"/>
      <c r="B5204" s="588"/>
      <c r="C5204" s="589"/>
      <c r="D5204" s="588"/>
    </row>
    <row r="5205" spans="1:4" ht="15" x14ac:dyDescent="0.25">
      <c r="A5205" s="588"/>
      <c r="B5205" s="588"/>
      <c r="C5205" s="589"/>
      <c r="D5205" s="588"/>
    </row>
    <row r="5206" spans="1:4" ht="15" x14ac:dyDescent="0.25">
      <c r="A5206" s="588"/>
      <c r="B5206" s="588"/>
      <c r="C5206" s="589"/>
      <c r="D5206" s="588"/>
    </row>
    <row r="5207" spans="1:4" ht="15" x14ac:dyDescent="0.25">
      <c r="A5207" s="588"/>
      <c r="B5207" s="588"/>
      <c r="C5207" s="589"/>
      <c r="D5207" s="588"/>
    </row>
    <row r="5208" spans="1:4" ht="15" x14ac:dyDescent="0.25">
      <c r="A5208" s="588"/>
      <c r="B5208" s="588"/>
      <c r="C5208" s="589"/>
      <c r="D5208" s="588"/>
    </row>
    <row r="5209" spans="1:4" ht="15" x14ac:dyDescent="0.25">
      <c r="A5209" s="588"/>
      <c r="B5209" s="588"/>
      <c r="C5209" s="589"/>
      <c r="D5209" s="588"/>
    </row>
    <row r="5210" spans="1:4" ht="15" x14ac:dyDescent="0.25">
      <c r="A5210" s="588"/>
      <c r="B5210" s="588"/>
      <c r="C5210" s="589"/>
      <c r="D5210" s="588"/>
    </row>
    <row r="5211" spans="1:4" ht="15" x14ac:dyDescent="0.25">
      <c r="A5211" s="588"/>
      <c r="B5211" s="588"/>
      <c r="C5211" s="589"/>
      <c r="D5211" s="588"/>
    </row>
    <row r="5212" spans="1:4" ht="15" x14ac:dyDescent="0.25">
      <c r="A5212" s="588"/>
      <c r="B5212" s="588"/>
      <c r="C5212" s="589"/>
      <c r="D5212" s="588"/>
    </row>
    <row r="5213" spans="1:4" ht="15" x14ac:dyDescent="0.25">
      <c r="A5213" s="588"/>
      <c r="B5213" s="588"/>
      <c r="C5213" s="589"/>
      <c r="D5213" s="588"/>
    </row>
    <row r="5214" spans="1:4" ht="15" x14ac:dyDescent="0.25">
      <c r="A5214" s="588"/>
      <c r="B5214" s="588"/>
      <c r="C5214" s="589"/>
      <c r="D5214" s="588"/>
    </row>
    <row r="5215" spans="1:4" ht="15" x14ac:dyDescent="0.25">
      <c r="A5215" s="588"/>
      <c r="B5215" s="588"/>
      <c r="C5215" s="589"/>
      <c r="D5215" s="588"/>
    </row>
    <row r="5216" spans="1:4" ht="15" x14ac:dyDescent="0.25">
      <c r="A5216" s="588"/>
      <c r="B5216" s="588"/>
      <c r="C5216" s="589"/>
      <c r="D5216" s="588"/>
    </row>
    <row r="5217" spans="1:4" ht="15" x14ac:dyDescent="0.25">
      <c r="A5217" s="588"/>
      <c r="B5217" s="588"/>
      <c r="C5217" s="589"/>
      <c r="D5217" s="588"/>
    </row>
    <row r="5218" spans="1:4" ht="15" x14ac:dyDescent="0.25">
      <c r="A5218" s="588"/>
      <c r="B5218" s="588"/>
      <c r="C5218" s="589"/>
      <c r="D5218" s="588"/>
    </row>
    <row r="5219" spans="1:4" ht="15" x14ac:dyDescent="0.25">
      <c r="A5219" s="588"/>
      <c r="B5219" s="588"/>
      <c r="C5219" s="589"/>
      <c r="D5219" s="588"/>
    </row>
    <row r="5220" spans="1:4" ht="15" x14ac:dyDescent="0.25">
      <c r="A5220" s="588"/>
      <c r="B5220" s="588"/>
      <c r="C5220" s="589"/>
      <c r="D5220" s="588"/>
    </row>
    <row r="5221" spans="1:4" ht="15" x14ac:dyDescent="0.25">
      <c r="A5221" s="588"/>
      <c r="B5221" s="588"/>
      <c r="C5221" s="589"/>
      <c r="D5221" s="588"/>
    </row>
    <row r="5222" spans="1:4" ht="15" x14ac:dyDescent="0.25">
      <c r="A5222" s="588"/>
      <c r="B5222" s="588"/>
      <c r="C5222" s="589"/>
      <c r="D5222" s="588"/>
    </row>
    <row r="5223" spans="1:4" ht="15" x14ac:dyDescent="0.25">
      <c r="A5223" s="588"/>
      <c r="B5223" s="588"/>
      <c r="C5223" s="589"/>
      <c r="D5223" s="588"/>
    </row>
    <row r="5224" spans="1:4" ht="15" x14ac:dyDescent="0.25">
      <c r="A5224" s="588"/>
      <c r="B5224" s="588"/>
      <c r="C5224" s="589"/>
      <c r="D5224" s="588"/>
    </row>
    <row r="5225" spans="1:4" ht="15" x14ac:dyDescent="0.25">
      <c r="A5225" s="588"/>
      <c r="B5225" s="588"/>
      <c r="C5225" s="589"/>
      <c r="D5225" s="588"/>
    </row>
    <row r="5226" spans="1:4" ht="15" x14ac:dyDescent="0.25">
      <c r="A5226" s="588"/>
      <c r="B5226" s="588"/>
      <c r="C5226" s="589"/>
      <c r="D5226" s="588"/>
    </row>
    <row r="5227" spans="1:4" ht="15" x14ac:dyDescent="0.25">
      <c r="A5227" s="588"/>
      <c r="B5227" s="588"/>
      <c r="C5227" s="589"/>
      <c r="D5227" s="588"/>
    </row>
    <row r="5228" spans="1:4" ht="15" x14ac:dyDescent="0.25">
      <c r="A5228" s="588"/>
      <c r="B5228" s="588"/>
      <c r="C5228" s="589"/>
      <c r="D5228" s="588"/>
    </row>
    <row r="5229" spans="1:4" ht="15" x14ac:dyDescent="0.25">
      <c r="A5229" s="588"/>
      <c r="B5229" s="588"/>
      <c r="C5229" s="589"/>
      <c r="D5229" s="588"/>
    </row>
    <row r="5230" spans="1:4" ht="15" x14ac:dyDescent="0.25">
      <c r="A5230" s="588"/>
      <c r="B5230" s="588"/>
      <c r="C5230" s="589"/>
      <c r="D5230" s="588"/>
    </row>
    <row r="5231" spans="1:4" ht="15" x14ac:dyDescent="0.25">
      <c r="A5231" s="588"/>
      <c r="B5231" s="588"/>
      <c r="C5231" s="589"/>
      <c r="D5231" s="588"/>
    </row>
    <row r="5232" spans="1:4" ht="15" x14ac:dyDescent="0.25">
      <c r="A5232" s="588"/>
      <c r="B5232" s="588"/>
      <c r="C5232" s="589"/>
      <c r="D5232" s="588"/>
    </row>
    <row r="5233" spans="1:4" ht="15" x14ac:dyDescent="0.25">
      <c r="A5233" s="588"/>
      <c r="B5233" s="588"/>
      <c r="C5233" s="589"/>
      <c r="D5233" s="588"/>
    </row>
    <row r="5234" spans="1:4" ht="15" x14ac:dyDescent="0.25">
      <c r="A5234" s="588"/>
      <c r="B5234" s="588"/>
      <c r="C5234" s="589"/>
      <c r="D5234" s="588"/>
    </row>
    <row r="5235" spans="1:4" ht="15" x14ac:dyDescent="0.25">
      <c r="A5235" s="588"/>
      <c r="B5235" s="588"/>
      <c r="C5235" s="589"/>
      <c r="D5235" s="588"/>
    </row>
    <row r="5236" spans="1:4" ht="15" x14ac:dyDescent="0.25">
      <c r="A5236" s="588"/>
      <c r="B5236" s="588"/>
      <c r="C5236" s="589"/>
      <c r="D5236" s="588"/>
    </row>
    <row r="5237" spans="1:4" ht="15" x14ac:dyDescent="0.25">
      <c r="A5237" s="588"/>
      <c r="B5237" s="588"/>
      <c r="C5237" s="589"/>
      <c r="D5237" s="588"/>
    </row>
    <row r="5238" spans="1:4" ht="15" x14ac:dyDescent="0.25">
      <c r="A5238" s="588"/>
      <c r="B5238" s="588"/>
      <c r="C5238" s="589"/>
      <c r="D5238" s="588"/>
    </row>
    <row r="5239" spans="1:4" ht="15" x14ac:dyDescent="0.25">
      <c r="A5239" s="588"/>
      <c r="B5239" s="588"/>
      <c r="C5239" s="589"/>
      <c r="D5239" s="588"/>
    </row>
    <row r="5240" spans="1:4" ht="15" x14ac:dyDescent="0.25">
      <c r="A5240" s="588"/>
      <c r="B5240" s="588"/>
      <c r="C5240" s="589"/>
      <c r="D5240" s="588"/>
    </row>
    <row r="5241" spans="1:4" ht="15" x14ac:dyDescent="0.25">
      <c r="A5241" s="588"/>
      <c r="B5241" s="588"/>
      <c r="C5241" s="589"/>
      <c r="D5241" s="588"/>
    </row>
    <row r="5242" spans="1:4" ht="15" x14ac:dyDescent="0.25">
      <c r="A5242" s="588"/>
      <c r="B5242" s="588"/>
      <c r="C5242" s="589"/>
      <c r="D5242" s="588"/>
    </row>
    <row r="5243" spans="1:4" ht="15" x14ac:dyDescent="0.25">
      <c r="A5243" s="588"/>
      <c r="B5243" s="588"/>
      <c r="C5243" s="589"/>
      <c r="D5243" s="588"/>
    </row>
    <row r="5244" spans="1:4" ht="15" x14ac:dyDescent="0.25">
      <c r="A5244" s="588"/>
      <c r="B5244" s="588"/>
      <c r="C5244" s="589"/>
      <c r="D5244" s="588"/>
    </row>
    <row r="5245" spans="1:4" ht="15" x14ac:dyDescent="0.25">
      <c r="A5245" s="588"/>
      <c r="B5245" s="588"/>
      <c r="C5245" s="589"/>
      <c r="D5245" s="588"/>
    </row>
    <row r="5246" spans="1:4" ht="15" x14ac:dyDescent="0.25">
      <c r="A5246" s="588"/>
      <c r="B5246" s="588"/>
      <c r="C5246" s="589"/>
      <c r="D5246" s="588"/>
    </row>
    <row r="5247" spans="1:4" ht="15" x14ac:dyDescent="0.25">
      <c r="A5247" s="588"/>
      <c r="B5247" s="588"/>
      <c r="C5247" s="589"/>
      <c r="D5247" s="588"/>
    </row>
    <row r="5248" spans="1:4" ht="15" x14ac:dyDescent="0.25">
      <c r="A5248" s="588"/>
      <c r="B5248" s="588"/>
      <c r="C5248" s="589"/>
      <c r="D5248" s="588"/>
    </row>
    <row r="5249" spans="1:4" ht="15" x14ac:dyDescent="0.25">
      <c r="A5249" s="588"/>
      <c r="B5249" s="588"/>
      <c r="C5249" s="589"/>
      <c r="D5249" s="588"/>
    </row>
    <row r="5250" spans="1:4" ht="15" x14ac:dyDescent="0.25">
      <c r="A5250" s="588"/>
      <c r="B5250" s="588"/>
      <c r="C5250" s="589"/>
      <c r="D5250" s="588"/>
    </row>
    <row r="5251" spans="1:4" ht="15" x14ac:dyDescent="0.25">
      <c r="A5251" s="588"/>
      <c r="B5251" s="588"/>
      <c r="C5251" s="589"/>
      <c r="D5251" s="588"/>
    </row>
    <row r="5252" spans="1:4" ht="15" x14ac:dyDescent="0.25">
      <c r="A5252" s="588"/>
      <c r="B5252" s="588"/>
      <c r="C5252" s="589"/>
      <c r="D5252" s="588"/>
    </row>
    <row r="5253" spans="1:4" ht="15" x14ac:dyDescent="0.25">
      <c r="A5253" s="588"/>
      <c r="B5253" s="588"/>
      <c r="C5253" s="589"/>
      <c r="D5253" s="588"/>
    </row>
    <row r="5254" spans="1:4" ht="15" x14ac:dyDescent="0.25">
      <c r="A5254" s="588"/>
      <c r="B5254" s="588"/>
      <c r="C5254" s="589"/>
      <c r="D5254" s="588"/>
    </row>
    <row r="5255" spans="1:4" ht="15" x14ac:dyDescent="0.25">
      <c r="A5255" s="588"/>
      <c r="B5255" s="588"/>
      <c r="C5255" s="589"/>
      <c r="D5255" s="588"/>
    </row>
    <row r="5256" spans="1:4" ht="15" x14ac:dyDescent="0.25">
      <c r="A5256" s="588"/>
      <c r="B5256" s="588"/>
      <c r="C5256" s="589"/>
      <c r="D5256" s="588"/>
    </row>
    <row r="5257" spans="1:4" ht="15" x14ac:dyDescent="0.25">
      <c r="A5257" s="588"/>
      <c r="B5257" s="588"/>
      <c r="C5257" s="589"/>
      <c r="D5257" s="588"/>
    </row>
    <row r="5258" spans="1:4" ht="15" x14ac:dyDescent="0.25">
      <c r="A5258" s="588"/>
      <c r="B5258" s="588"/>
      <c r="C5258" s="589"/>
      <c r="D5258" s="588"/>
    </row>
    <row r="5259" spans="1:4" ht="15" x14ac:dyDescent="0.25">
      <c r="A5259" s="588"/>
      <c r="B5259" s="588"/>
      <c r="C5259" s="589"/>
      <c r="D5259" s="588"/>
    </row>
    <row r="5260" spans="1:4" ht="15" x14ac:dyDescent="0.25">
      <c r="A5260" s="588"/>
      <c r="B5260" s="588"/>
      <c r="C5260" s="589"/>
      <c r="D5260" s="588"/>
    </row>
    <row r="5261" spans="1:4" ht="15" x14ac:dyDescent="0.25">
      <c r="A5261" s="588"/>
      <c r="B5261" s="588"/>
      <c r="C5261" s="589"/>
      <c r="D5261" s="588"/>
    </row>
    <row r="5262" spans="1:4" ht="15" x14ac:dyDescent="0.25">
      <c r="A5262" s="588"/>
      <c r="B5262" s="588"/>
      <c r="C5262" s="589"/>
      <c r="D5262" s="588"/>
    </row>
    <row r="5263" spans="1:4" ht="15" x14ac:dyDescent="0.25">
      <c r="A5263" s="588"/>
      <c r="B5263" s="588"/>
      <c r="C5263" s="589"/>
      <c r="D5263" s="588"/>
    </row>
    <row r="5264" spans="1:4" ht="15" x14ac:dyDescent="0.25">
      <c r="A5264" s="588"/>
      <c r="B5264" s="588"/>
      <c r="C5264" s="589"/>
      <c r="D5264" s="588"/>
    </row>
    <row r="5265" spans="1:4" ht="15" x14ac:dyDescent="0.25">
      <c r="A5265" s="588"/>
      <c r="B5265" s="588"/>
      <c r="C5265" s="589"/>
      <c r="D5265" s="588"/>
    </row>
    <row r="5266" spans="1:4" ht="15" x14ac:dyDescent="0.25">
      <c r="A5266" s="588"/>
      <c r="B5266" s="588"/>
      <c r="C5266" s="589"/>
      <c r="D5266" s="588"/>
    </row>
    <row r="5267" spans="1:4" ht="15" x14ac:dyDescent="0.25">
      <c r="A5267" s="588"/>
      <c r="B5267" s="588"/>
      <c r="C5267" s="589"/>
      <c r="D5267" s="588"/>
    </row>
    <row r="5268" spans="1:4" ht="15" x14ac:dyDescent="0.25">
      <c r="A5268" s="588"/>
      <c r="B5268" s="588"/>
      <c r="C5268" s="589"/>
      <c r="D5268" s="588"/>
    </row>
    <row r="5269" spans="1:4" ht="15" x14ac:dyDescent="0.25">
      <c r="A5269" s="588"/>
      <c r="B5269" s="588"/>
      <c r="C5269" s="589"/>
      <c r="D5269" s="588"/>
    </row>
    <row r="5270" spans="1:4" ht="15" x14ac:dyDescent="0.25">
      <c r="A5270" s="588"/>
      <c r="B5270" s="588"/>
      <c r="C5270" s="589"/>
      <c r="D5270" s="588"/>
    </row>
    <row r="5271" spans="1:4" ht="15" x14ac:dyDescent="0.25">
      <c r="A5271" s="588"/>
      <c r="B5271" s="588"/>
      <c r="C5271" s="589"/>
      <c r="D5271" s="588"/>
    </row>
    <row r="5272" spans="1:4" ht="15" x14ac:dyDescent="0.25">
      <c r="A5272" s="588"/>
      <c r="B5272" s="588"/>
      <c r="C5272" s="589"/>
      <c r="D5272" s="588"/>
    </row>
    <row r="5273" spans="1:4" ht="15" x14ac:dyDescent="0.25">
      <c r="A5273" s="588"/>
      <c r="B5273" s="588"/>
      <c r="C5273" s="589"/>
      <c r="D5273" s="588"/>
    </row>
    <row r="5274" spans="1:4" ht="15" x14ac:dyDescent="0.25">
      <c r="A5274" s="588"/>
      <c r="B5274" s="588"/>
      <c r="C5274" s="589"/>
      <c r="D5274" s="588"/>
    </row>
    <row r="5275" spans="1:4" ht="15" x14ac:dyDescent="0.25">
      <c r="A5275" s="588"/>
      <c r="B5275" s="588"/>
      <c r="C5275" s="589"/>
      <c r="D5275" s="588"/>
    </row>
    <row r="5276" spans="1:4" ht="15" x14ac:dyDescent="0.25">
      <c r="A5276" s="588"/>
      <c r="B5276" s="588"/>
      <c r="C5276" s="589"/>
      <c r="D5276" s="588"/>
    </row>
    <row r="5277" spans="1:4" ht="15" x14ac:dyDescent="0.25">
      <c r="A5277" s="588"/>
      <c r="B5277" s="588"/>
      <c r="C5277" s="589"/>
      <c r="D5277" s="588"/>
    </row>
    <row r="5278" spans="1:4" ht="15" x14ac:dyDescent="0.25">
      <c r="A5278" s="588"/>
      <c r="B5278" s="588"/>
      <c r="C5278" s="589"/>
      <c r="D5278" s="588"/>
    </row>
    <row r="5279" spans="1:4" ht="15" x14ac:dyDescent="0.25">
      <c r="A5279" s="588"/>
      <c r="B5279" s="588"/>
      <c r="C5279" s="589"/>
      <c r="D5279" s="588"/>
    </row>
    <row r="5280" spans="1:4" ht="15" x14ac:dyDescent="0.25">
      <c r="A5280" s="588"/>
      <c r="B5280" s="588"/>
      <c r="C5280" s="589"/>
      <c r="D5280" s="588"/>
    </row>
    <row r="5281" spans="1:4" ht="15" x14ac:dyDescent="0.25">
      <c r="A5281" s="588"/>
      <c r="B5281" s="588"/>
      <c r="C5281" s="589"/>
      <c r="D5281" s="588"/>
    </row>
    <row r="5282" spans="1:4" ht="15" x14ac:dyDescent="0.25">
      <c r="A5282" s="588"/>
      <c r="B5282" s="588"/>
      <c r="C5282" s="589"/>
      <c r="D5282" s="588"/>
    </row>
    <row r="5283" spans="1:4" ht="15" x14ac:dyDescent="0.25">
      <c r="A5283" s="588"/>
      <c r="B5283" s="588"/>
      <c r="C5283" s="589"/>
      <c r="D5283" s="588"/>
    </row>
    <row r="5284" spans="1:4" ht="15" x14ac:dyDescent="0.25">
      <c r="A5284" s="588"/>
      <c r="B5284" s="588"/>
      <c r="C5284" s="589"/>
      <c r="D5284" s="588"/>
    </row>
    <row r="5285" spans="1:4" ht="15" x14ac:dyDescent="0.25">
      <c r="A5285" s="588"/>
      <c r="B5285" s="588"/>
      <c r="C5285" s="589"/>
      <c r="D5285" s="588"/>
    </row>
    <row r="5286" spans="1:4" ht="15" x14ac:dyDescent="0.25">
      <c r="A5286" s="588"/>
      <c r="B5286" s="588"/>
      <c r="C5286" s="589"/>
      <c r="D5286" s="588"/>
    </row>
    <row r="5287" spans="1:4" ht="15" x14ac:dyDescent="0.25">
      <c r="A5287" s="588"/>
      <c r="B5287" s="588"/>
      <c r="C5287" s="589"/>
      <c r="D5287" s="588"/>
    </row>
    <row r="5288" spans="1:4" ht="15" x14ac:dyDescent="0.25">
      <c r="A5288" s="588"/>
      <c r="B5288" s="588"/>
      <c r="C5288" s="589"/>
      <c r="D5288" s="588"/>
    </row>
    <row r="5289" spans="1:4" ht="15" x14ac:dyDescent="0.25">
      <c r="A5289" s="588"/>
      <c r="B5289" s="588"/>
      <c r="C5289" s="589"/>
      <c r="D5289" s="588"/>
    </row>
    <row r="5290" spans="1:4" ht="15" x14ac:dyDescent="0.25">
      <c r="A5290" s="588"/>
      <c r="B5290" s="588"/>
      <c r="C5290" s="589"/>
      <c r="D5290" s="588"/>
    </row>
    <row r="5291" spans="1:4" ht="15" x14ac:dyDescent="0.25">
      <c r="A5291" s="588"/>
      <c r="B5291" s="588"/>
      <c r="C5291" s="589"/>
      <c r="D5291" s="588"/>
    </row>
    <row r="5292" spans="1:4" ht="15" x14ac:dyDescent="0.25">
      <c r="A5292" s="588"/>
      <c r="B5292" s="588"/>
      <c r="C5292" s="589"/>
      <c r="D5292" s="588"/>
    </row>
    <row r="5293" spans="1:4" ht="15" x14ac:dyDescent="0.25">
      <c r="A5293" s="588"/>
      <c r="B5293" s="588"/>
      <c r="C5293" s="589"/>
      <c r="D5293" s="588"/>
    </row>
    <row r="5294" spans="1:4" ht="15" x14ac:dyDescent="0.25">
      <c r="A5294" s="588"/>
      <c r="B5294" s="588"/>
      <c r="C5294" s="589"/>
      <c r="D5294" s="588"/>
    </row>
    <row r="5295" spans="1:4" ht="15" x14ac:dyDescent="0.25">
      <c r="A5295" s="588"/>
      <c r="B5295" s="588"/>
      <c r="C5295" s="589"/>
      <c r="D5295" s="588"/>
    </row>
    <row r="5296" spans="1:4" ht="15" x14ac:dyDescent="0.25">
      <c r="A5296" s="588"/>
      <c r="B5296" s="588"/>
      <c r="C5296" s="589"/>
      <c r="D5296" s="588"/>
    </row>
    <row r="5297" spans="1:4" ht="15" x14ac:dyDescent="0.25">
      <c r="A5297" s="588"/>
      <c r="B5297" s="588"/>
      <c r="C5297" s="589"/>
      <c r="D5297" s="588"/>
    </row>
    <row r="5298" spans="1:4" ht="15" x14ac:dyDescent="0.25">
      <c r="A5298" s="588"/>
      <c r="B5298" s="588"/>
      <c r="C5298" s="589"/>
      <c r="D5298" s="588"/>
    </row>
    <row r="5299" spans="1:4" ht="15" x14ac:dyDescent="0.25">
      <c r="A5299" s="588"/>
      <c r="B5299" s="588"/>
      <c r="C5299" s="589"/>
      <c r="D5299" s="588"/>
    </row>
    <row r="5300" spans="1:4" ht="15" x14ac:dyDescent="0.25">
      <c r="A5300" s="588"/>
      <c r="B5300" s="588"/>
      <c r="C5300" s="589"/>
      <c r="D5300" s="588"/>
    </row>
    <row r="5301" spans="1:4" ht="15" x14ac:dyDescent="0.25">
      <c r="A5301" s="588"/>
      <c r="B5301" s="588"/>
      <c r="C5301" s="589"/>
      <c r="D5301" s="588"/>
    </row>
    <row r="5302" spans="1:4" ht="15" x14ac:dyDescent="0.25">
      <c r="A5302" s="588"/>
      <c r="B5302" s="588"/>
      <c r="C5302" s="589"/>
      <c r="D5302" s="588"/>
    </row>
    <row r="5303" spans="1:4" ht="15" x14ac:dyDescent="0.25">
      <c r="A5303" s="588"/>
      <c r="B5303" s="588"/>
      <c r="C5303" s="589"/>
      <c r="D5303" s="588"/>
    </row>
    <row r="5304" spans="1:4" ht="15" x14ac:dyDescent="0.25">
      <c r="A5304" s="588"/>
      <c r="B5304" s="588"/>
      <c r="C5304" s="589"/>
      <c r="D5304" s="588"/>
    </row>
    <row r="5305" spans="1:4" ht="15" x14ac:dyDescent="0.25">
      <c r="A5305" s="588"/>
      <c r="B5305" s="588"/>
      <c r="C5305" s="589"/>
      <c r="D5305" s="588"/>
    </row>
    <row r="5306" spans="1:4" ht="15" x14ac:dyDescent="0.25">
      <c r="A5306" s="588"/>
      <c r="B5306" s="588"/>
      <c r="C5306" s="589"/>
      <c r="D5306" s="588"/>
    </row>
    <row r="5307" spans="1:4" ht="15" x14ac:dyDescent="0.25">
      <c r="A5307" s="588"/>
      <c r="B5307" s="588"/>
      <c r="C5307" s="589"/>
      <c r="D5307" s="588"/>
    </row>
    <row r="5308" spans="1:4" ht="15" x14ac:dyDescent="0.25">
      <c r="A5308" s="588"/>
      <c r="B5308" s="588"/>
      <c r="C5308" s="589"/>
      <c r="D5308" s="588"/>
    </row>
    <row r="5309" spans="1:4" ht="15" x14ac:dyDescent="0.25">
      <c r="A5309" s="588"/>
      <c r="B5309" s="588"/>
      <c r="C5309" s="589"/>
      <c r="D5309" s="588"/>
    </row>
    <row r="5310" spans="1:4" ht="15" x14ac:dyDescent="0.25">
      <c r="A5310" s="588"/>
      <c r="B5310" s="588"/>
      <c r="C5310" s="589"/>
      <c r="D5310" s="588"/>
    </row>
    <row r="5311" spans="1:4" ht="15" x14ac:dyDescent="0.25">
      <c r="A5311" s="588"/>
      <c r="B5311" s="588"/>
      <c r="C5311" s="589"/>
      <c r="D5311" s="588"/>
    </row>
    <row r="5312" spans="1:4" ht="15" x14ac:dyDescent="0.25">
      <c r="A5312" s="588"/>
      <c r="B5312" s="588"/>
      <c r="C5312" s="589"/>
      <c r="D5312" s="588"/>
    </row>
    <row r="5313" spans="1:4" ht="15" x14ac:dyDescent="0.25">
      <c r="A5313" s="588"/>
      <c r="B5313" s="588"/>
      <c r="C5313" s="589"/>
      <c r="D5313" s="588"/>
    </row>
    <row r="5314" spans="1:4" ht="15" x14ac:dyDescent="0.25">
      <c r="A5314" s="588"/>
      <c r="B5314" s="588"/>
      <c r="C5314" s="589"/>
      <c r="D5314" s="588"/>
    </row>
    <row r="5315" spans="1:4" ht="15" x14ac:dyDescent="0.25">
      <c r="A5315" s="588"/>
      <c r="B5315" s="588"/>
      <c r="C5315" s="589"/>
      <c r="D5315" s="588"/>
    </row>
    <row r="5316" spans="1:4" ht="15" x14ac:dyDescent="0.25">
      <c r="A5316" s="588"/>
      <c r="B5316" s="588"/>
      <c r="C5316" s="589"/>
      <c r="D5316" s="588"/>
    </row>
    <row r="5317" spans="1:4" ht="15" x14ac:dyDescent="0.25">
      <c r="A5317" s="588"/>
      <c r="B5317" s="588"/>
      <c r="C5317" s="589"/>
      <c r="D5317" s="588"/>
    </row>
    <row r="5318" spans="1:4" ht="15" x14ac:dyDescent="0.25">
      <c r="A5318" s="588"/>
      <c r="B5318" s="588"/>
      <c r="C5318" s="589"/>
      <c r="D5318" s="588"/>
    </row>
    <row r="5319" spans="1:4" ht="15" x14ac:dyDescent="0.25">
      <c r="A5319" s="588"/>
      <c r="B5319" s="588"/>
      <c r="C5319" s="589"/>
      <c r="D5319" s="588"/>
    </row>
    <row r="5320" spans="1:4" ht="15" x14ac:dyDescent="0.25">
      <c r="A5320" s="588"/>
      <c r="B5320" s="588"/>
      <c r="C5320" s="589"/>
      <c r="D5320" s="588"/>
    </row>
    <row r="5321" spans="1:4" ht="15" x14ac:dyDescent="0.25">
      <c r="A5321" s="588"/>
      <c r="B5321" s="588"/>
      <c r="C5321" s="589"/>
      <c r="D5321" s="588"/>
    </row>
    <row r="5322" spans="1:4" ht="15" x14ac:dyDescent="0.25">
      <c r="A5322" s="588"/>
      <c r="B5322" s="588"/>
      <c r="C5322" s="589"/>
      <c r="D5322" s="588"/>
    </row>
    <row r="5323" spans="1:4" ht="15" x14ac:dyDescent="0.25">
      <c r="A5323" s="588"/>
      <c r="B5323" s="588"/>
      <c r="C5323" s="589"/>
      <c r="D5323" s="588"/>
    </row>
    <row r="5324" spans="1:4" ht="15" x14ac:dyDescent="0.25">
      <c r="A5324" s="588"/>
      <c r="B5324" s="588"/>
      <c r="C5324" s="589"/>
      <c r="D5324" s="588"/>
    </row>
    <row r="5325" spans="1:4" ht="15" x14ac:dyDescent="0.25">
      <c r="A5325" s="588"/>
      <c r="B5325" s="588"/>
      <c r="C5325" s="589"/>
      <c r="D5325" s="588"/>
    </row>
    <row r="5326" spans="1:4" ht="15" x14ac:dyDescent="0.25">
      <c r="A5326" s="588"/>
      <c r="B5326" s="588"/>
      <c r="C5326" s="589"/>
      <c r="D5326" s="588"/>
    </row>
    <row r="5327" spans="1:4" ht="15" x14ac:dyDescent="0.25">
      <c r="A5327" s="588"/>
      <c r="B5327" s="588"/>
      <c r="C5327" s="589"/>
      <c r="D5327" s="588"/>
    </row>
    <row r="5328" spans="1:4" ht="15" x14ac:dyDescent="0.25">
      <c r="A5328" s="588"/>
      <c r="B5328" s="588"/>
      <c r="C5328" s="589"/>
      <c r="D5328" s="588"/>
    </row>
    <row r="5329" spans="1:4" ht="15" x14ac:dyDescent="0.25">
      <c r="A5329" s="588"/>
      <c r="B5329" s="588"/>
      <c r="C5329" s="589"/>
      <c r="D5329" s="588"/>
    </row>
    <row r="5330" spans="1:4" ht="15" x14ac:dyDescent="0.25">
      <c r="A5330" s="588"/>
      <c r="B5330" s="588"/>
      <c r="C5330" s="589"/>
      <c r="D5330" s="588"/>
    </row>
    <row r="5331" spans="1:4" ht="15" x14ac:dyDescent="0.25">
      <c r="A5331" s="588"/>
      <c r="B5331" s="588"/>
      <c r="C5331" s="589"/>
      <c r="D5331" s="588"/>
    </row>
    <row r="5332" spans="1:4" ht="15" x14ac:dyDescent="0.25">
      <c r="A5332" s="588"/>
      <c r="B5332" s="588"/>
      <c r="C5332" s="589"/>
      <c r="D5332" s="588"/>
    </row>
    <row r="5333" spans="1:4" ht="15" x14ac:dyDescent="0.25">
      <c r="A5333" s="588"/>
      <c r="B5333" s="588"/>
      <c r="C5333" s="589"/>
      <c r="D5333" s="588"/>
    </row>
    <row r="5334" spans="1:4" ht="15" x14ac:dyDescent="0.25">
      <c r="A5334" s="588"/>
      <c r="B5334" s="588"/>
      <c r="C5334" s="589"/>
      <c r="D5334" s="588"/>
    </row>
    <row r="5335" spans="1:4" ht="15" x14ac:dyDescent="0.25">
      <c r="A5335" s="588"/>
      <c r="B5335" s="588"/>
      <c r="C5335" s="589"/>
      <c r="D5335" s="588"/>
    </row>
    <row r="5336" spans="1:4" ht="15" x14ac:dyDescent="0.25">
      <c r="A5336" s="588"/>
      <c r="B5336" s="588"/>
      <c r="C5336" s="589"/>
      <c r="D5336" s="588"/>
    </row>
    <row r="5337" spans="1:4" ht="15" x14ac:dyDescent="0.25">
      <c r="A5337" s="588"/>
      <c r="B5337" s="588"/>
      <c r="C5337" s="589"/>
      <c r="D5337" s="588"/>
    </row>
    <row r="5338" spans="1:4" ht="15" x14ac:dyDescent="0.25">
      <c r="A5338" s="588"/>
      <c r="B5338" s="588"/>
      <c r="C5338" s="589"/>
      <c r="D5338" s="588"/>
    </row>
    <row r="5339" spans="1:4" ht="15" x14ac:dyDescent="0.25">
      <c r="A5339" s="588"/>
      <c r="B5339" s="588"/>
      <c r="C5339" s="589"/>
      <c r="D5339" s="588"/>
    </row>
    <row r="5340" spans="1:4" ht="15" x14ac:dyDescent="0.25">
      <c r="A5340" s="588"/>
      <c r="B5340" s="588"/>
      <c r="C5340" s="589"/>
      <c r="D5340" s="588"/>
    </row>
    <row r="5341" spans="1:4" ht="15" x14ac:dyDescent="0.25">
      <c r="A5341" s="588"/>
      <c r="B5341" s="588"/>
      <c r="C5341" s="589"/>
      <c r="D5341" s="588"/>
    </row>
    <row r="5342" spans="1:4" ht="15" x14ac:dyDescent="0.25">
      <c r="A5342" s="588"/>
      <c r="B5342" s="588"/>
      <c r="C5342" s="589"/>
      <c r="D5342" s="588"/>
    </row>
    <row r="5343" spans="1:4" ht="15" x14ac:dyDescent="0.25">
      <c r="A5343" s="588"/>
      <c r="B5343" s="588"/>
      <c r="C5343" s="589"/>
      <c r="D5343" s="588"/>
    </row>
    <row r="5344" spans="1:4" ht="15" x14ac:dyDescent="0.25">
      <c r="A5344" s="588"/>
      <c r="B5344" s="588"/>
      <c r="C5344" s="589"/>
      <c r="D5344" s="588"/>
    </row>
    <row r="5345" spans="1:4" ht="15" x14ac:dyDescent="0.25">
      <c r="A5345" s="588"/>
      <c r="B5345" s="588"/>
      <c r="C5345" s="589"/>
      <c r="D5345" s="588"/>
    </row>
    <row r="5346" spans="1:4" ht="15" x14ac:dyDescent="0.25">
      <c r="A5346" s="588"/>
      <c r="B5346" s="588"/>
      <c r="C5346" s="589"/>
      <c r="D5346" s="588"/>
    </row>
    <row r="5347" spans="1:4" ht="15" x14ac:dyDescent="0.25">
      <c r="A5347" s="588"/>
      <c r="B5347" s="588"/>
      <c r="C5347" s="589"/>
      <c r="D5347" s="588"/>
    </row>
    <row r="5348" spans="1:4" ht="15" x14ac:dyDescent="0.25">
      <c r="A5348" s="588"/>
      <c r="B5348" s="588"/>
      <c r="C5348" s="589"/>
      <c r="D5348" s="588"/>
    </row>
    <row r="5349" spans="1:4" ht="15" x14ac:dyDescent="0.25">
      <c r="A5349" s="588"/>
      <c r="B5349" s="588"/>
      <c r="C5349" s="589"/>
      <c r="D5349" s="588"/>
    </row>
    <row r="5350" spans="1:4" ht="15" x14ac:dyDescent="0.25">
      <c r="A5350" s="588"/>
      <c r="B5350" s="588"/>
      <c r="C5350" s="589"/>
      <c r="D5350" s="588"/>
    </row>
    <row r="5351" spans="1:4" ht="15" x14ac:dyDescent="0.25">
      <c r="A5351" s="588"/>
      <c r="B5351" s="588"/>
      <c r="C5351" s="589"/>
      <c r="D5351" s="588"/>
    </row>
    <row r="5352" spans="1:4" ht="15" x14ac:dyDescent="0.25">
      <c r="A5352" s="588"/>
      <c r="B5352" s="588"/>
      <c r="C5352" s="589"/>
      <c r="D5352" s="588"/>
    </row>
    <row r="5353" spans="1:4" ht="15" x14ac:dyDescent="0.25">
      <c r="A5353" s="588"/>
      <c r="B5353" s="588"/>
      <c r="C5353" s="589"/>
      <c r="D5353" s="588"/>
    </row>
    <row r="5354" spans="1:4" ht="15" x14ac:dyDescent="0.25">
      <c r="A5354" s="588"/>
      <c r="B5354" s="588"/>
      <c r="C5354" s="589"/>
      <c r="D5354" s="588"/>
    </row>
    <row r="5355" spans="1:4" ht="15" x14ac:dyDescent="0.25">
      <c r="A5355" s="588"/>
      <c r="B5355" s="588"/>
      <c r="C5355" s="589"/>
      <c r="D5355" s="588"/>
    </row>
    <row r="5356" spans="1:4" ht="15" x14ac:dyDescent="0.25">
      <c r="A5356" s="588"/>
      <c r="B5356" s="588"/>
      <c r="C5356" s="589"/>
      <c r="D5356" s="588"/>
    </row>
    <row r="5357" spans="1:4" ht="15" x14ac:dyDescent="0.25">
      <c r="A5357" s="588"/>
      <c r="B5357" s="588"/>
      <c r="C5357" s="589"/>
      <c r="D5357" s="588"/>
    </row>
    <row r="5358" spans="1:4" ht="15" x14ac:dyDescent="0.25">
      <c r="A5358" s="588"/>
      <c r="B5358" s="588"/>
      <c r="C5358" s="589"/>
      <c r="D5358" s="588"/>
    </row>
    <row r="5359" spans="1:4" ht="15" x14ac:dyDescent="0.25">
      <c r="A5359" s="588"/>
      <c r="B5359" s="588"/>
      <c r="C5359" s="589"/>
      <c r="D5359" s="588"/>
    </row>
    <row r="5360" spans="1:4" ht="15" x14ac:dyDescent="0.25">
      <c r="A5360" s="588"/>
      <c r="B5360" s="588"/>
      <c r="C5360" s="589"/>
      <c r="D5360" s="588"/>
    </row>
    <row r="5361" spans="1:4" ht="15" x14ac:dyDescent="0.25">
      <c r="A5361" s="588"/>
      <c r="B5361" s="588"/>
      <c r="C5361" s="589"/>
      <c r="D5361" s="588"/>
    </row>
    <row r="5362" spans="1:4" ht="15" x14ac:dyDescent="0.25">
      <c r="A5362" s="588"/>
      <c r="B5362" s="588"/>
      <c r="C5362" s="589"/>
      <c r="D5362" s="588"/>
    </row>
    <row r="5363" spans="1:4" ht="15" x14ac:dyDescent="0.25">
      <c r="A5363" s="588"/>
      <c r="B5363" s="588"/>
      <c r="C5363" s="589"/>
      <c r="D5363" s="588"/>
    </row>
    <row r="5364" spans="1:4" ht="15" x14ac:dyDescent="0.25">
      <c r="A5364" s="588"/>
      <c r="B5364" s="588"/>
      <c r="C5364" s="589"/>
      <c r="D5364" s="588"/>
    </row>
    <row r="5365" spans="1:4" ht="15" x14ac:dyDescent="0.25">
      <c r="A5365" s="588"/>
      <c r="B5365" s="588"/>
      <c r="C5365" s="589"/>
      <c r="D5365" s="588"/>
    </row>
    <row r="5366" spans="1:4" ht="15" x14ac:dyDescent="0.25">
      <c r="A5366" s="588"/>
      <c r="B5366" s="588"/>
      <c r="C5366" s="589"/>
      <c r="D5366" s="588"/>
    </row>
    <row r="5367" spans="1:4" ht="15" x14ac:dyDescent="0.25">
      <c r="A5367" s="588"/>
      <c r="B5367" s="588"/>
      <c r="C5367" s="589"/>
      <c r="D5367" s="588"/>
    </row>
    <row r="5368" spans="1:4" ht="15" x14ac:dyDescent="0.25">
      <c r="A5368" s="588"/>
      <c r="B5368" s="588"/>
      <c r="C5368" s="589"/>
      <c r="D5368" s="588"/>
    </row>
    <row r="5369" spans="1:4" ht="15" x14ac:dyDescent="0.25">
      <c r="A5369" s="588"/>
      <c r="B5369" s="588"/>
      <c r="C5369" s="589"/>
      <c r="D5369" s="588"/>
    </row>
    <row r="5370" spans="1:4" ht="15" x14ac:dyDescent="0.25">
      <c r="A5370" s="588"/>
      <c r="B5370" s="588"/>
      <c r="C5370" s="589"/>
      <c r="D5370" s="588"/>
    </row>
    <row r="5371" spans="1:4" ht="15" x14ac:dyDescent="0.25">
      <c r="A5371" s="588"/>
      <c r="B5371" s="588"/>
      <c r="C5371" s="589"/>
      <c r="D5371" s="588"/>
    </row>
    <row r="5372" spans="1:4" ht="15" x14ac:dyDescent="0.25">
      <c r="A5372" s="588"/>
      <c r="B5372" s="588"/>
      <c r="C5372" s="589"/>
      <c r="D5372" s="588"/>
    </row>
    <row r="5373" spans="1:4" ht="15" x14ac:dyDescent="0.25">
      <c r="A5373" s="588"/>
      <c r="B5373" s="588"/>
      <c r="C5373" s="589"/>
      <c r="D5373" s="588"/>
    </row>
    <row r="5374" spans="1:4" ht="15" x14ac:dyDescent="0.25">
      <c r="A5374" s="588"/>
      <c r="B5374" s="588"/>
      <c r="C5374" s="589"/>
      <c r="D5374" s="588"/>
    </row>
    <row r="5375" spans="1:4" ht="15" x14ac:dyDescent="0.25">
      <c r="A5375" s="588"/>
      <c r="B5375" s="588"/>
      <c r="C5375" s="589"/>
      <c r="D5375" s="588"/>
    </row>
    <row r="5376" spans="1:4" ht="15" x14ac:dyDescent="0.25">
      <c r="A5376" s="588"/>
      <c r="B5376" s="588"/>
      <c r="C5376" s="589"/>
      <c r="D5376" s="588"/>
    </row>
    <row r="5377" spans="1:4" ht="15" x14ac:dyDescent="0.25">
      <c r="A5377" s="588"/>
      <c r="B5377" s="588"/>
      <c r="C5377" s="589"/>
      <c r="D5377" s="588"/>
    </row>
    <row r="5378" spans="1:4" ht="15" x14ac:dyDescent="0.25">
      <c r="A5378" s="588"/>
      <c r="B5378" s="588"/>
      <c r="C5378" s="589"/>
      <c r="D5378" s="588"/>
    </row>
    <row r="5379" spans="1:4" ht="15" x14ac:dyDescent="0.25">
      <c r="A5379" s="588"/>
      <c r="B5379" s="588"/>
      <c r="C5379" s="589"/>
      <c r="D5379" s="588"/>
    </row>
    <row r="5380" spans="1:4" ht="15" x14ac:dyDescent="0.25">
      <c r="A5380" s="588"/>
      <c r="B5380" s="588"/>
      <c r="C5380" s="589"/>
      <c r="D5380" s="588"/>
    </row>
    <row r="5381" spans="1:4" ht="15" x14ac:dyDescent="0.25">
      <c r="A5381" s="588"/>
      <c r="B5381" s="588"/>
      <c r="C5381" s="589"/>
      <c r="D5381" s="588"/>
    </row>
    <row r="5382" spans="1:4" ht="15" x14ac:dyDescent="0.25">
      <c r="A5382" s="588"/>
      <c r="B5382" s="588"/>
      <c r="C5382" s="589"/>
      <c r="D5382" s="588"/>
    </row>
    <row r="5383" spans="1:4" ht="15" x14ac:dyDescent="0.25">
      <c r="A5383" s="588"/>
      <c r="B5383" s="588"/>
      <c r="C5383" s="589"/>
      <c r="D5383" s="588"/>
    </row>
    <row r="5384" spans="1:4" ht="15" x14ac:dyDescent="0.25">
      <c r="A5384" s="588"/>
      <c r="B5384" s="588"/>
      <c r="C5384" s="589"/>
      <c r="D5384" s="588"/>
    </row>
    <row r="5385" spans="1:4" ht="15" x14ac:dyDescent="0.25">
      <c r="A5385" s="588"/>
      <c r="B5385" s="588"/>
      <c r="C5385" s="589"/>
      <c r="D5385" s="588"/>
    </row>
    <row r="5386" spans="1:4" ht="15" x14ac:dyDescent="0.25">
      <c r="A5386" s="588"/>
      <c r="B5386" s="588"/>
      <c r="C5386" s="589"/>
      <c r="D5386" s="588"/>
    </row>
    <row r="5387" spans="1:4" ht="15" x14ac:dyDescent="0.25">
      <c r="A5387" s="588"/>
      <c r="B5387" s="588"/>
      <c r="C5387" s="589"/>
      <c r="D5387" s="588"/>
    </row>
    <row r="5388" spans="1:4" ht="15" x14ac:dyDescent="0.25">
      <c r="A5388" s="588"/>
      <c r="B5388" s="588"/>
      <c r="C5388" s="589"/>
      <c r="D5388" s="588"/>
    </row>
    <row r="5389" spans="1:4" ht="15" x14ac:dyDescent="0.25">
      <c r="A5389" s="588"/>
      <c r="B5389" s="588"/>
      <c r="C5389" s="589"/>
      <c r="D5389" s="588"/>
    </row>
    <row r="5390" spans="1:4" ht="15" x14ac:dyDescent="0.25">
      <c r="A5390" s="588"/>
      <c r="B5390" s="588"/>
      <c r="C5390" s="589"/>
      <c r="D5390" s="588"/>
    </row>
    <row r="5391" spans="1:4" ht="15" x14ac:dyDescent="0.25">
      <c r="A5391" s="588"/>
      <c r="B5391" s="588"/>
      <c r="C5391" s="589"/>
      <c r="D5391" s="588"/>
    </row>
    <row r="5392" spans="1:4" ht="15" x14ac:dyDescent="0.25">
      <c r="A5392" s="588"/>
      <c r="B5392" s="588"/>
      <c r="C5392" s="589"/>
      <c r="D5392" s="588"/>
    </row>
    <row r="5393" spans="1:4" ht="15" x14ac:dyDescent="0.25">
      <c r="A5393" s="588"/>
      <c r="B5393" s="588"/>
      <c r="C5393" s="589"/>
      <c r="D5393" s="588"/>
    </row>
    <row r="5394" spans="1:4" ht="15" x14ac:dyDescent="0.25">
      <c r="A5394" s="588"/>
      <c r="B5394" s="588"/>
      <c r="C5394" s="589"/>
      <c r="D5394" s="588"/>
    </row>
    <row r="5395" spans="1:4" ht="15" x14ac:dyDescent="0.25">
      <c r="A5395" s="588"/>
      <c r="B5395" s="588"/>
      <c r="C5395" s="589"/>
      <c r="D5395" s="588"/>
    </row>
    <row r="5396" spans="1:4" ht="15" x14ac:dyDescent="0.25">
      <c r="A5396" s="588"/>
      <c r="B5396" s="588"/>
      <c r="C5396" s="589"/>
      <c r="D5396" s="588"/>
    </row>
    <row r="5397" spans="1:4" ht="15" x14ac:dyDescent="0.25">
      <c r="A5397" s="588"/>
      <c r="B5397" s="588"/>
      <c r="C5397" s="589"/>
      <c r="D5397" s="588"/>
    </row>
    <row r="5398" spans="1:4" ht="15" x14ac:dyDescent="0.25">
      <c r="A5398" s="588"/>
      <c r="B5398" s="588"/>
      <c r="C5398" s="589"/>
      <c r="D5398" s="588"/>
    </row>
    <row r="5399" spans="1:4" ht="15" x14ac:dyDescent="0.25">
      <c r="A5399" s="588"/>
      <c r="B5399" s="588"/>
      <c r="C5399" s="589"/>
      <c r="D5399" s="588"/>
    </row>
    <row r="5400" spans="1:4" ht="15" x14ac:dyDescent="0.25">
      <c r="A5400" s="588"/>
      <c r="B5400" s="588"/>
      <c r="C5400" s="589"/>
      <c r="D5400" s="588"/>
    </row>
    <row r="5401" spans="1:4" ht="15" x14ac:dyDescent="0.25">
      <c r="A5401" s="588"/>
      <c r="B5401" s="588"/>
      <c r="C5401" s="589"/>
      <c r="D5401" s="588"/>
    </row>
    <row r="5402" spans="1:4" ht="15" x14ac:dyDescent="0.25">
      <c r="A5402" s="588"/>
      <c r="B5402" s="588"/>
      <c r="C5402" s="589"/>
      <c r="D5402" s="588"/>
    </row>
    <row r="5403" spans="1:4" ht="15" x14ac:dyDescent="0.25">
      <c r="A5403" s="588"/>
      <c r="B5403" s="588"/>
      <c r="C5403" s="589"/>
      <c r="D5403" s="588"/>
    </row>
    <row r="5404" spans="1:4" ht="15" x14ac:dyDescent="0.25">
      <c r="A5404" s="588"/>
      <c r="B5404" s="588"/>
      <c r="C5404" s="589"/>
      <c r="D5404" s="588"/>
    </row>
    <row r="5405" spans="1:4" ht="15" x14ac:dyDescent="0.25">
      <c r="A5405" s="588"/>
      <c r="B5405" s="588"/>
      <c r="C5405" s="589"/>
      <c r="D5405" s="588"/>
    </row>
    <row r="5406" spans="1:4" ht="15" x14ac:dyDescent="0.25">
      <c r="A5406" s="588"/>
      <c r="B5406" s="588"/>
      <c r="C5406" s="589"/>
      <c r="D5406" s="588"/>
    </row>
    <row r="5407" spans="1:4" ht="15" x14ac:dyDescent="0.25">
      <c r="A5407" s="588"/>
      <c r="B5407" s="588"/>
      <c r="C5407" s="589"/>
      <c r="D5407" s="588"/>
    </row>
    <row r="5408" spans="1:4" ht="15" x14ac:dyDescent="0.25">
      <c r="A5408" s="588"/>
      <c r="B5408" s="588"/>
      <c r="C5408" s="589"/>
      <c r="D5408" s="588"/>
    </row>
    <row r="5409" spans="1:4" ht="15" x14ac:dyDescent="0.25">
      <c r="A5409" s="588"/>
      <c r="B5409" s="588"/>
      <c r="C5409" s="589"/>
      <c r="D5409" s="588"/>
    </row>
    <row r="5410" spans="1:4" ht="15" x14ac:dyDescent="0.25">
      <c r="A5410" s="588"/>
      <c r="B5410" s="588"/>
      <c r="C5410" s="589"/>
      <c r="D5410" s="588"/>
    </row>
    <row r="5411" spans="1:4" ht="15" x14ac:dyDescent="0.25">
      <c r="A5411" s="588"/>
      <c r="B5411" s="588"/>
      <c r="C5411" s="589"/>
      <c r="D5411" s="588"/>
    </row>
    <row r="5412" spans="1:4" ht="15" x14ac:dyDescent="0.25">
      <c r="A5412" s="588"/>
      <c r="B5412" s="588"/>
      <c r="C5412" s="589"/>
      <c r="D5412" s="588"/>
    </row>
    <row r="5413" spans="1:4" ht="15" x14ac:dyDescent="0.25">
      <c r="A5413" s="588"/>
      <c r="B5413" s="588"/>
      <c r="C5413" s="589"/>
      <c r="D5413" s="588"/>
    </row>
    <row r="5414" spans="1:4" ht="15" x14ac:dyDescent="0.25">
      <c r="A5414" s="588"/>
      <c r="B5414" s="588"/>
      <c r="C5414" s="589"/>
      <c r="D5414" s="588"/>
    </row>
    <row r="5415" spans="1:4" ht="15" x14ac:dyDescent="0.25">
      <c r="A5415" s="588"/>
      <c r="B5415" s="588"/>
      <c r="C5415" s="589"/>
      <c r="D5415" s="588"/>
    </row>
    <row r="5416" spans="1:4" ht="15" x14ac:dyDescent="0.25">
      <c r="A5416" s="588"/>
      <c r="B5416" s="588"/>
      <c r="C5416" s="589"/>
      <c r="D5416" s="588"/>
    </row>
    <row r="5417" spans="1:4" ht="15" x14ac:dyDescent="0.25">
      <c r="A5417" s="588"/>
      <c r="B5417" s="588"/>
      <c r="C5417" s="589"/>
      <c r="D5417" s="588"/>
    </row>
    <row r="5418" spans="1:4" ht="15" x14ac:dyDescent="0.25">
      <c r="A5418" s="588"/>
      <c r="B5418" s="588"/>
      <c r="C5418" s="589"/>
      <c r="D5418" s="588"/>
    </row>
    <row r="5419" spans="1:4" ht="15" x14ac:dyDescent="0.25">
      <c r="A5419" s="588"/>
      <c r="B5419" s="588"/>
      <c r="C5419" s="589"/>
      <c r="D5419" s="588"/>
    </row>
    <row r="5420" spans="1:4" ht="15" x14ac:dyDescent="0.25">
      <c r="A5420" s="588"/>
      <c r="B5420" s="588"/>
      <c r="C5420" s="589"/>
      <c r="D5420" s="588"/>
    </row>
    <row r="5421" spans="1:4" ht="15" x14ac:dyDescent="0.25">
      <c r="A5421" s="588"/>
      <c r="B5421" s="588"/>
      <c r="C5421" s="589"/>
      <c r="D5421" s="588"/>
    </row>
    <row r="5422" spans="1:4" ht="15" x14ac:dyDescent="0.25">
      <c r="A5422" s="588"/>
      <c r="B5422" s="588"/>
      <c r="C5422" s="589"/>
      <c r="D5422" s="588"/>
    </row>
    <row r="5423" spans="1:4" ht="15" x14ac:dyDescent="0.25">
      <c r="A5423" s="588"/>
      <c r="B5423" s="588"/>
      <c r="C5423" s="589"/>
      <c r="D5423" s="588"/>
    </row>
    <row r="5424" spans="1:4" ht="15" x14ac:dyDescent="0.25">
      <c r="A5424" s="588"/>
      <c r="B5424" s="588"/>
      <c r="C5424" s="589"/>
      <c r="D5424" s="588"/>
    </row>
    <row r="5425" spans="1:4" ht="15" x14ac:dyDescent="0.25">
      <c r="A5425" s="588"/>
      <c r="B5425" s="588"/>
      <c r="C5425" s="589"/>
      <c r="D5425" s="588"/>
    </row>
    <row r="5426" spans="1:4" ht="15" x14ac:dyDescent="0.25">
      <c r="A5426" s="588"/>
      <c r="B5426" s="588"/>
      <c r="C5426" s="589"/>
      <c r="D5426" s="588"/>
    </row>
    <row r="5427" spans="1:4" ht="15" x14ac:dyDescent="0.25">
      <c r="A5427" s="588"/>
      <c r="B5427" s="588"/>
      <c r="C5427" s="589"/>
      <c r="D5427" s="588"/>
    </row>
    <row r="5428" spans="1:4" ht="15" x14ac:dyDescent="0.25">
      <c r="A5428" s="588"/>
      <c r="B5428" s="588"/>
      <c r="C5428" s="589"/>
      <c r="D5428" s="588"/>
    </row>
    <row r="5429" spans="1:4" ht="15" x14ac:dyDescent="0.25">
      <c r="A5429" s="588"/>
      <c r="B5429" s="588"/>
      <c r="C5429" s="589"/>
      <c r="D5429" s="588"/>
    </row>
    <row r="5430" spans="1:4" ht="15" x14ac:dyDescent="0.25">
      <c r="A5430" s="588"/>
      <c r="B5430" s="588"/>
      <c r="C5430" s="589"/>
      <c r="D5430" s="588"/>
    </row>
    <row r="5431" spans="1:4" ht="15" x14ac:dyDescent="0.25">
      <c r="A5431" s="588"/>
      <c r="B5431" s="588"/>
      <c r="C5431" s="589"/>
      <c r="D5431" s="588"/>
    </row>
    <row r="5432" spans="1:4" ht="15" x14ac:dyDescent="0.25">
      <c r="A5432" s="588"/>
      <c r="B5432" s="588"/>
      <c r="C5432" s="589"/>
      <c r="D5432" s="588"/>
    </row>
    <row r="5433" spans="1:4" ht="15" x14ac:dyDescent="0.25">
      <c r="A5433" s="588"/>
      <c r="B5433" s="588"/>
      <c r="C5433" s="589"/>
      <c r="D5433" s="588"/>
    </row>
    <row r="5434" spans="1:4" ht="15" x14ac:dyDescent="0.25">
      <c r="A5434" s="588"/>
      <c r="B5434" s="588"/>
      <c r="C5434" s="589"/>
      <c r="D5434" s="588"/>
    </row>
    <row r="5435" spans="1:4" ht="15" x14ac:dyDescent="0.25">
      <c r="A5435" s="588"/>
      <c r="B5435" s="588"/>
      <c r="C5435" s="589"/>
      <c r="D5435" s="588"/>
    </row>
    <row r="5436" spans="1:4" ht="15" x14ac:dyDescent="0.25">
      <c r="A5436" s="588"/>
      <c r="B5436" s="588"/>
      <c r="C5436" s="589"/>
      <c r="D5436" s="588"/>
    </row>
    <row r="5437" spans="1:4" ht="15" x14ac:dyDescent="0.25">
      <c r="A5437" s="588"/>
      <c r="B5437" s="588"/>
      <c r="C5437" s="589"/>
      <c r="D5437" s="588"/>
    </row>
    <row r="5438" spans="1:4" ht="15" x14ac:dyDescent="0.25">
      <c r="A5438" s="588"/>
      <c r="B5438" s="588"/>
      <c r="C5438" s="589"/>
      <c r="D5438" s="588"/>
    </row>
    <row r="5439" spans="1:4" ht="15" x14ac:dyDescent="0.25">
      <c r="A5439" s="588"/>
      <c r="B5439" s="588"/>
      <c r="C5439" s="589"/>
      <c r="D5439" s="588"/>
    </row>
    <row r="5440" spans="1:4" ht="15" x14ac:dyDescent="0.25">
      <c r="A5440" s="588"/>
      <c r="B5440" s="588"/>
      <c r="C5440" s="589"/>
      <c r="D5440" s="588"/>
    </row>
    <row r="5441" spans="1:4" ht="15" x14ac:dyDescent="0.25">
      <c r="A5441" s="588"/>
      <c r="B5441" s="588"/>
      <c r="C5441" s="589"/>
      <c r="D5441" s="588"/>
    </row>
    <row r="5442" spans="1:4" ht="15" x14ac:dyDescent="0.25">
      <c r="A5442" s="588"/>
      <c r="B5442" s="588"/>
      <c r="C5442" s="589"/>
      <c r="D5442" s="588"/>
    </row>
    <row r="5443" spans="1:4" ht="15" x14ac:dyDescent="0.25">
      <c r="A5443" s="588"/>
      <c r="B5443" s="588"/>
      <c r="C5443" s="589"/>
      <c r="D5443" s="588"/>
    </row>
    <row r="5444" spans="1:4" ht="15" x14ac:dyDescent="0.25">
      <c r="A5444" s="588"/>
      <c r="B5444" s="588"/>
      <c r="C5444" s="589"/>
      <c r="D5444" s="588"/>
    </row>
    <row r="5445" spans="1:4" ht="15" x14ac:dyDescent="0.25">
      <c r="A5445" s="588"/>
      <c r="B5445" s="588"/>
      <c r="C5445" s="589"/>
      <c r="D5445" s="588"/>
    </row>
    <row r="5446" spans="1:4" ht="15" x14ac:dyDescent="0.25">
      <c r="A5446" s="588"/>
      <c r="B5446" s="588"/>
      <c r="C5446" s="589"/>
      <c r="D5446" s="588"/>
    </row>
    <row r="5447" spans="1:4" ht="15" x14ac:dyDescent="0.25">
      <c r="A5447" s="588"/>
      <c r="B5447" s="588"/>
      <c r="C5447" s="589"/>
      <c r="D5447" s="588"/>
    </row>
    <row r="5448" spans="1:4" ht="15" x14ac:dyDescent="0.25">
      <c r="A5448" s="588"/>
      <c r="B5448" s="588"/>
      <c r="C5448" s="589"/>
      <c r="D5448" s="588"/>
    </row>
    <row r="5449" spans="1:4" ht="15" x14ac:dyDescent="0.25">
      <c r="A5449" s="588"/>
      <c r="B5449" s="588"/>
      <c r="C5449" s="589"/>
      <c r="D5449" s="588"/>
    </row>
    <row r="5450" spans="1:4" ht="15" x14ac:dyDescent="0.25">
      <c r="A5450" s="588"/>
      <c r="B5450" s="588"/>
      <c r="C5450" s="589"/>
      <c r="D5450" s="588"/>
    </row>
    <row r="5451" spans="1:4" ht="15" x14ac:dyDescent="0.25">
      <c r="A5451" s="588"/>
      <c r="B5451" s="588"/>
      <c r="C5451" s="589"/>
      <c r="D5451" s="588"/>
    </row>
    <row r="5452" spans="1:4" ht="15" x14ac:dyDescent="0.25">
      <c r="A5452" s="588"/>
      <c r="B5452" s="588"/>
      <c r="C5452" s="589"/>
      <c r="D5452" s="588"/>
    </row>
    <row r="5453" spans="1:4" ht="15" x14ac:dyDescent="0.25">
      <c r="A5453" s="588"/>
      <c r="B5453" s="588"/>
      <c r="C5453" s="589"/>
      <c r="D5453" s="588"/>
    </row>
    <row r="5454" spans="1:4" ht="15" x14ac:dyDescent="0.25">
      <c r="A5454" s="588"/>
      <c r="B5454" s="588"/>
      <c r="C5454" s="589"/>
      <c r="D5454" s="588"/>
    </row>
    <row r="5455" spans="1:4" ht="15" x14ac:dyDescent="0.25">
      <c r="A5455" s="588"/>
      <c r="B5455" s="588"/>
      <c r="C5455" s="589"/>
      <c r="D5455" s="588"/>
    </row>
    <row r="5456" spans="1:4" ht="15" x14ac:dyDescent="0.25">
      <c r="A5456" s="588"/>
      <c r="B5456" s="588"/>
      <c r="C5456" s="589"/>
      <c r="D5456" s="588"/>
    </row>
    <row r="5457" spans="1:4" ht="15" x14ac:dyDescent="0.25">
      <c r="A5457" s="588"/>
      <c r="B5457" s="588"/>
      <c r="C5457" s="589"/>
      <c r="D5457" s="588"/>
    </row>
    <row r="5458" spans="1:4" ht="15" x14ac:dyDescent="0.25">
      <c r="A5458" s="588"/>
      <c r="B5458" s="588"/>
      <c r="C5458" s="589"/>
      <c r="D5458" s="588"/>
    </row>
    <row r="5459" spans="1:4" ht="15" x14ac:dyDescent="0.25">
      <c r="A5459" s="588"/>
      <c r="B5459" s="588"/>
      <c r="C5459" s="589"/>
      <c r="D5459" s="588"/>
    </row>
    <row r="5460" spans="1:4" ht="15" x14ac:dyDescent="0.25">
      <c r="A5460" s="588"/>
      <c r="B5460" s="588"/>
      <c r="C5460" s="589"/>
      <c r="D5460" s="588"/>
    </row>
    <row r="5461" spans="1:4" ht="15" x14ac:dyDescent="0.25">
      <c r="A5461" s="588"/>
      <c r="B5461" s="588"/>
      <c r="C5461" s="589"/>
      <c r="D5461" s="588"/>
    </row>
    <row r="5462" spans="1:4" ht="15" x14ac:dyDescent="0.25">
      <c r="A5462" s="588"/>
      <c r="B5462" s="588"/>
      <c r="C5462" s="589"/>
      <c r="D5462" s="588"/>
    </row>
    <row r="5463" spans="1:4" ht="15" x14ac:dyDescent="0.25">
      <c r="A5463" s="588"/>
      <c r="B5463" s="588"/>
      <c r="C5463" s="589"/>
      <c r="D5463" s="588"/>
    </row>
    <row r="5464" spans="1:4" ht="15" x14ac:dyDescent="0.25">
      <c r="A5464" s="588"/>
      <c r="B5464" s="588"/>
      <c r="C5464" s="589"/>
      <c r="D5464" s="588"/>
    </row>
    <row r="5465" spans="1:4" ht="15" x14ac:dyDescent="0.25">
      <c r="A5465" s="588"/>
      <c r="B5465" s="588"/>
      <c r="C5465" s="589"/>
      <c r="D5465" s="588"/>
    </row>
    <row r="5466" spans="1:4" ht="15" x14ac:dyDescent="0.25">
      <c r="A5466" s="588"/>
      <c r="B5466" s="588"/>
      <c r="C5466" s="589"/>
      <c r="D5466" s="588"/>
    </row>
    <row r="5467" spans="1:4" ht="15" x14ac:dyDescent="0.25">
      <c r="A5467" s="588"/>
      <c r="B5467" s="588"/>
      <c r="C5467" s="589"/>
      <c r="D5467" s="588"/>
    </row>
    <row r="5468" spans="1:4" ht="15" x14ac:dyDescent="0.25">
      <c r="A5468" s="588"/>
      <c r="B5468" s="588"/>
      <c r="C5468" s="589"/>
      <c r="D5468" s="588"/>
    </row>
    <row r="5469" spans="1:4" ht="15" x14ac:dyDescent="0.25">
      <c r="A5469" s="588"/>
      <c r="B5469" s="588"/>
      <c r="C5469" s="589"/>
      <c r="D5469" s="588"/>
    </row>
    <row r="5470" spans="1:4" ht="15" x14ac:dyDescent="0.25">
      <c r="A5470" s="588"/>
      <c r="B5470" s="588"/>
      <c r="C5470" s="589"/>
      <c r="D5470" s="588"/>
    </row>
    <row r="5471" spans="1:4" ht="15" x14ac:dyDescent="0.25">
      <c r="A5471" s="588"/>
      <c r="B5471" s="588"/>
      <c r="C5471" s="589"/>
      <c r="D5471" s="588"/>
    </row>
    <row r="5472" spans="1:4" ht="15" x14ac:dyDescent="0.25">
      <c r="A5472" s="588"/>
      <c r="B5472" s="588"/>
      <c r="C5472" s="589"/>
      <c r="D5472" s="588"/>
    </row>
    <row r="5473" spans="1:4" ht="15" x14ac:dyDescent="0.25">
      <c r="A5473" s="588"/>
      <c r="B5473" s="588"/>
      <c r="C5473" s="589"/>
      <c r="D5473" s="588"/>
    </row>
    <row r="5474" spans="1:4" ht="15" x14ac:dyDescent="0.25">
      <c r="A5474" s="588"/>
      <c r="B5474" s="588"/>
      <c r="C5474" s="589"/>
      <c r="D5474" s="588"/>
    </row>
    <row r="5475" spans="1:4" ht="15" x14ac:dyDescent="0.25">
      <c r="A5475" s="588"/>
      <c r="B5475" s="588"/>
      <c r="C5475" s="589"/>
      <c r="D5475" s="588"/>
    </row>
    <row r="5476" spans="1:4" ht="15" x14ac:dyDescent="0.25">
      <c r="A5476" s="588"/>
      <c r="B5476" s="588"/>
      <c r="C5476" s="589"/>
      <c r="D5476" s="588"/>
    </row>
    <row r="5477" spans="1:4" ht="15" x14ac:dyDescent="0.25">
      <c r="A5477" s="588"/>
      <c r="B5477" s="588"/>
      <c r="C5477" s="589"/>
      <c r="D5477" s="588"/>
    </row>
    <row r="5478" spans="1:4" ht="15" x14ac:dyDescent="0.25">
      <c r="A5478" s="588"/>
      <c r="B5478" s="588"/>
      <c r="C5478" s="589"/>
      <c r="D5478" s="588"/>
    </row>
    <row r="5479" spans="1:4" ht="15" x14ac:dyDescent="0.25">
      <c r="A5479" s="588"/>
      <c r="B5479" s="588"/>
      <c r="C5479" s="589"/>
      <c r="D5479" s="588"/>
    </row>
    <row r="5480" spans="1:4" ht="15" x14ac:dyDescent="0.25">
      <c r="A5480" s="588"/>
      <c r="B5480" s="588"/>
      <c r="C5480" s="589"/>
      <c r="D5480" s="588"/>
    </row>
    <row r="5481" spans="1:4" ht="15" x14ac:dyDescent="0.25">
      <c r="A5481" s="588"/>
      <c r="B5481" s="588"/>
      <c r="C5481" s="589"/>
      <c r="D5481" s="588"/>
    </row>
    <row r="5482" spans="1:4" ht="15" x14ac:dyDescent="0.25">
      <c r="A5482" s="588"/>
      <c r="B5482" s="588"/>
      <c r="C5482" s="589"/>
      <c r="D5482" s="588"/>
    </row>
    <row r="5483" spans="1:4" ht="15" x14ac:dyDescent="0.25">
      <c r="A5483" s="588"/>
      <c r="B5483" s="588"/>
      <c r="C5483" s="589"/>
      <c r="D5483" s="588"/>
    </row>
    <row r="5484" spans="1:4" ht="15" x14ac:dyDescent="0.25">
      <c r="A5484" s="588"/>
      <c r="B5484" s="588"/>
      <c r="C5484" s="589"/>
      <c r="D5484" s="588"/>
    </row>
    <row r="5485" spans="1:4" ht="15" x14ac:dyDescent="0.25">
      <c r="A5485" s="588"/>
      <c r="B5485" s="588"/>
      <c r="C5485" s="589"/>
      <c r="D5485" s="588"/>
    </row>
    <row r="5486" spans="1:4" ht="15" x14ac:dyDescent="0.25">
      <c r="A5486" s="588"/>
      <c r="B5486" s="588"/>
      <c r="C5486" s="589"/>
      <c r="D5486" s="588"/>
    </row>
    <row r="5487" spans="1:4" ht="15" x14ac:dyDescent="0.25">
      <c r="A5487" s="588"/>
      <c r="B5487" s="588"/>
      <c r="C5487" s="589"/>
      <c r="D5487" s="588"/>
    </row>
    <row r="5488" spans="1:4" ht="15" x14ac:dyDescent="0.25">
      <c r="A5488" s="588"/>
      <c r="B5488" s="588"/>
      <c r="C5488" s="589"/>
      <c r="D5488" s="588"/>
    </row>
    <row r="5489" spans="1:4" ht="15" x14ac:dyDescent="0.25">
      <c r="A5489" s="588"/>
      <c r="B5489" s="588"/>
      <c r="C5489" s="589"/>
      <c r="D5489" s="588"/>
    </row>
    <row r="5490" spans="1:4" ht="15" x14ac:dyDescent="0.25">
      <c r="A5490" s="588"/>
      <c r="B5490" s="588"/>
      <c r="C5490" s="589"/>
      <c r="D5490" s="588"/>
    </row>
    <row r="5491" spans="1:4" ht="15" x14ac:dyDescent="0.25">
      <c r="A5491" s="588"/>
      <c r="B5491" s="588"/>
      <c r="C5491" s="589"/>
      <c r="D5491" s="588"/>
    </row>
    <row r="5492" spans="1:4" ht="15" x14ac:dyDescent="0.25">
      <c r="A5492" s="588"/>
      <c r="B5492" s="588"/>
      <c r="C5492" s="589"/>
      <c r="D5492" s="588"/>
    </row>
    <row r="5493" spans="1:4" ht="15" x14ac:dyDescent="0.25">
      <c r="A5493" s="588"/>
      <c r="B5493" s="588"/>
      <c r="C5493" s="589"/>
      <c r="D5493" s="588"/>
    </row>
    <row r="5494" spans="1:4" ht="15" x14ac:dyDescent="0.25">
      <c r="A5494" s="588"/>
      <c r="B5494" s="588"/>
      <c r="C5494" s="589"/>
      <c r="D5494" s="588"/>
    </row>
    <row r="5495" spans="1:4" ht="15" x14ac:dyDescent="0.25">
      <c r="A5495" s="588"/>
      <c r="B5495" s="588"/>
      <c r="C5495" s="589"/>
      <c r="D5495" s="588"/>
    </row>
    <row r="5496" spans="1:4" ht="15" x14ac:dyDescent="0.25">
      <c r="A5496" s="588"/>
      <c r="B5496" s="588"/>
      <c r="C5496" s="589"/>
      <c r="D5496" s="588"/>
    </row>
    <row r="5497" spans="1:4" ht="15" x14ac:dyDescent="0.25">
      <c r="A5497" s="588"/>
      <c r="B5497" s="588"/>
      <c r="C5497" s="589"/>
      <c r="D5497" s="588"/>
    </row>
    <row r="5498" spans="1:4" ht="15" x14ac:dyDescent="0.25">
      <c r="A5498" s="588"/>
      <c r="B5498" s="588"/>
      <c r="C5498" s="589"/>
      <c r="D5498" s="588"/>
    </row>
    <row r="5499" spans="1:4" ht="15" x14ac:dyDescent="0.25">
      <c r="A5499" s="588"/>
      <c r="B5499" s="588"/>
      <c r="C5499" s="589"/>
      <c r="D5499" s="588"/>
    </row>
    <row r="5500" spans="1:4" ht="15" x14ac:dyDescent="0.25">
      <c r="A5500" s="588"/>
      <c r="B5500" s="588"/>
      <c r="C5500" s="589"/>
      <c r="D5500" s="588"/>
    </row>
    <row r="5501" spans="1:4" ht="15" x14ac:dyDescent="0.25">
      <c r="A5501" s="588"/>
      <c r="B5501" s="588"/>
      <c r="C5501" s="589"/>
      <c r="D5501" s="588"/>
    </row>
    <row r="5502" spans="1:4" ht="15" x14ac:dyDescent="0.25">
      <c r="A5502" s="588"/>
      <c r="B5502" s="588"/>
      <c r="C5502" s="589"/>
      <c r="D5502" s="588"/>
    </row>
    <row r="5503" spans="1:4" ht="15" x14ac:dyDescent="0.25">
      <c r="A5503" s="588"/>
      <c r="B5503" s="588"/>
      <c r="C5503" s="589"/>
      <c r="D5503" s="588"/>
    </row>
    <row r="5504" spans="1:4" ht="15" x14ac:dyDescent="0.25">
      <c r="A5504" s="588"/>
      <c r="B5504" s="588"/>
      <c r="C5504" s="589"/>
      <c r="D5504" s="588"/>
    </row>
    <row r="5505" spans="1:4" ht="15" x14ac:dyDescent="0.25">
      <c r="A5505" s="588"/>
      <c r="B5505" s="588"/>
      <c r="C5505" s="589"/>
      <c r="D5505" s="588"/>
    </row>
    <row r="5506" spans="1:4" ht="15" x14ac:dyDescent="0.25">
      <c r="A5506" s="588"/>
      <c r="B5506" s="588"/>
      <c r="C5506" s="589"/>
      <c r="D5506" s="588"/>
    </row>
    <row r="5507" spans="1:4" ht="15" x14ac:dyDescent="0.25">
      <c r="A5507" s="588"/>
      <c r="B5507" s="588"/>
      <c r="C5507" s="589"/>
      <c r="D5507" s="588"/>
    </row>
    <row r="5508" spans="1:4" ht="15" x14ac:dyDescent="0.25">
      <c r="A5508" s="588"/>
      <c r="B5508" s="588"/>
      <c r="C5508" s="589"/>
      <c r="D5508" s="588"/>
    </row>
    <row r="5509" spans="1:4" ht="15" x14ac:dyDescent="0.25">
      <c r="A5509" s="588"/>
      <c r="B5509" s="588"/>
      <c r="C5509" s="589"/>
      <c r="D5509" s="588"/>
    </row>
    <row r="5510" spans="1:4" ht="15" x14ac:dyDescent="0.25">
      <c r="A5510" s="588"/>
      <c r="B5510" s="588"/>
      <c r="C5510" s="589"/>
      <c r="D5510" s="588"/>
    </row>
    <row r="5511" spans="1:4" ht="15" x14ac:dyDescent="0.25">
      <c r="A5511" s="588"/>
      <c r="B5511" s="588"/>
      <c r="C5511" s="589"/>
      <c r="D5511" s="588"/>
    </row>
    <row r="5512" spans="1:4" ht="15" x14ac:dyDescent="0.25">
      <c r="A5512" s="588"/>
      <c r="B5512" s="588"/>
      <c r="C5512" s="589"/>
      <c r="D5512" s="588"/>
    </row>
    <row r="5513" spans="1:4" ht="15" x14ac:dyDescent="0.25">
      <c r="A5513" s="588"/>
      <c r="B5513" s="588"/>
      <c r="C5513" s="589"/>
      <c r="D5513" s="588"/>
    </row>
    <row r="5514" spans="1:4" ht="15" x14ac:dyDescent="0.25">
      <c r="A5514" s="588"/>
      <c r="B5514" s="588"/>
      <c r="C5514" s="589"/>
      <c r="D5514" s="588"/>
    </row>
    <row r="5515" spans="1:4" ht="15" x14ac:dyDescent="0.25">
      <c r="A5515" s="588"/>
      <c r="B5515" s="588"/>
      <c r="C5515" s="589"/>
      <c r="D5515" s="588"/>
    </row>
    <row r="5516" spans="1:4" ht="15" x14ac:dyDescent="0.25">
      <c r="A5516" s="588"/>
      <c r="B5516" s="588"/>
      <c r="C5516" s="589"/>
      <c r="D5516" s="588"/>
    </row>
    <row r="5517" spans="1:4" ht="15" x14ac:dyDescent="0.25">
      <c r="A5517" s="588"/>
      <c r="B5517" s="588"/>
      <c r="C5517" s="589"/>
      <c r="D5517" s="588"/>
    </row>
    <row r="5518" spans="1:4" ht="15" x14ac:dyDescent="0.25">
      <c r="A5518" s="588"/>
      <c r="B5518" s="588"/>
      <c r="C5518" s="589"/>
      <c r="D5518" s="588"/>
    </row>
    <row r="5519" spans="1:4" ht="15" x14ac:dyDescent="0.25">
      <c r="A5519" s="588"/>
      <c r="B5519" s="588"/>
      <c r="C5519" s="589"/>
      <c r="D5519" s="588"/>
    </row>
    <row r="5520" spans="1:4" ht="15" x14ac:dyDescent="0.25">
      <c r="A5520" s="588"/>
      <c r="B5520" s="588"/>
      <c r="C5520" s="589"/>
      <c r="D5520" s="588"/>
    </row>
    <row r="5521" spans="1:4" ht="15" x14ac:dyDescent="0.25">
      <c r="A5521" s="588"/>
      <c r="B5521" s="588"/>
      <c r="C5521" s="589"/>
      <c r="D5521" s="588"/>
    </row>
    <row r="5522" spans="1:4" ht="15" x14ac:dyDescent="0.25">
      <c r="A5522" s="588"/>
      <c r="B5522" s="588"/>
      <c r="C5522" s="589"/>
      <c r="D5522" s="588"/>
    </row>
    <row r="5523" spans="1:4" ht="15" x14ac:dyDescent="0.25">
      <c r="A5523" s="588"/>
      <c r="B5523" s="588"/>
      <c r="C5523" s="589"/>
      <c r="D5523" s="588"/>
    </row>
    <row r="5524" spans="1:4" ht="15" x14ac:dyDescent="0.25">
      <c r="A5524" s="588"/>
      <c r="B5524" s="588"/>
      <c r="C5524" s="589"/>
      <c r="D5524" s="588"/>
    </row>
    <row r="5525" spans="1:4" ht="15" x14ac:dyDescent="0.25">
      <c r="A5525" s="588"/>
      <c r="B5525" s="588"/>
      <c r="C5525" s="589"/>
      <c r="D5525" s="588"/>
    </row>
    <row r="5526" spans="1:4" ht="15" x14ac:dyDescent="0.25">
      <c r="A5526" s="588"/>
      <c r="B5526" s="588"/>
      <c r="C5526" s="589"/>
      <c r="D5526" s="588"/>
    </row>
    <row r="5527" spans="1:4" ht="15" x14ac:dyDescent="0.25">
      <c r="A5527" s="588"/>
      <c r="B5527" s="588"/>
      <c r="C5527" s="589"/>
      <c r="D5527" s="588"/>
    </row>
    <row r="5528" spans="1:4" ht="15" x14ac:dyDescent="0.25">
      <c r="A5528" s="588"/>
      <c r="B5528" s="588"/>
      <c r="C5528" s="589"/>
      <c r="D5528" s="588"/>
    </row>
    <row r="5529" spans="1:4" ht="15" x14ac:dyDescent="0.25">
      <c r="A5529" s="588"/>
      <c r="B5529" s="588"/>
      <c r="C5529" s="589"/>
      <c r="D5529" s="588"/>
    </row>
    <row r="5530" spans="1:4" ht="15" x14ac:dyDescent="0.25">
      <c r="A5530" s="588"/>
      <c r="B5530" s="588"/>
      <c r="C5530" s="589"/>
      <c r="D5530" s="588"/>
    </row>
    <row r="5531" spans="1:4" ht="15" x14ac:dyDescent="0.25">
      <c r="A5531" s="588"/>
      <c r="B5531" s="588"/>
      <c r="C5531" s="589"/>
      <c r="D5531" s="588"/>
    </row>
    <row r="5532" spans="1:4" ht="15" x14ac:dyDescent="0.25">
      <c r="A5532" s="588"/>
      <c r="B5532" s="588"/>
      <c r="C5532" s="589"/>
      <c r="D5532" s="588"/>
    </row>
    <row r="5533" spans="1:4" ht="15" x14ac:dyDescent="0.25">
      <c r="A5533" s="588"/>
      <c r="B5533" s="588"/>
      <c r="C5533" s="589"/>
      <c r="D5533" s="588"/>
    </row>
    <row r="5534" spans="1:4" ht="15" x14ac:dyDescent="0.25">
      <c r="A5534" s="588"/>
      <c r="B5534" s="588"/>
      <c r="C5534" s="589"/>
      <c r="D5534" s="588"/>
    </row>
    <row r="5535" spans="1:4" ht="15" x14ac:dyDescent="0.25">
      <c r="A5535" s="588"/>
      <c r="B5535" s="588"/>
      <c r="C5535" s="589"/>
      <c r="D5535" s="588"/>
    </row>
    <row r="5536" spans="1:4" ht="15" x14ac:dyDescent="0.25">
      <c r="A5536" s="588"/>
      <c r="B5536" s="588"/>
      <c r="C5536" s="589"/>
      <c r="D5536" s="588"/>
    </row>
    <row r="5537" spans="1:4" ht="15" x14ac:dyDescent="0.25">
      <c r="A5537" s="588"/>
      <c r="B5537" s="588"/>
      <c r="C5537" s="589"/>
      <c r="D5537" s="588"/>
    </row>
    <row r="5538" spans="1:4" ht="15" x14ac:dyDescent="0.25">
      <c r="A5538" s="588"/>
      <c r="B5538" s="588"/>
      <c r="C5538" s="589"/>
      <c r="D5538" s="588"/>
    </row>
    <row r="5539" spans="1:4" ht="15" x14ac:dyDescent="0.25">
      <c r="A5539" s="588"/>
      <c r="B5539" s="588"/>
      <c r="C5539" s="589"/>
      <c r="D5539" s="588"/>
    </row>
    <row r="5540" spans="1:4" ht="15" x14ac:dyDescent="0.25">
      <c r="A5540" s="588"/>
      <c r="B5540" s="588"/>
      <c r="C5540" s="589"/>
      <c r="D5540" s="588"/>
    </row>
    <row r="5541" spans="1:4" ht="15" x14ac:dyDescent="0.25">
      <c r="A5541" s="588"/>
      <c r="B5541" s="588"/>
      <c r="C5541" s="589"/>
      <c r="D5541" s="588"/>
    </row>
    <row r="5542" spans="1:4" ht="15" x14ac:dyDescent="0.25">
      <c r="A5542" s="588"/>
      <c r="B5542" s="588"/>
      <c r="C5542" s="589"/>
      <c r="D5542" s="588"/>
    </row>
    <row r="5543" spans="1:4" ht="15" x14ac:dyDescent="0.25">
      <c r="A5543" s="588"/>
      <c r="B5543" s="588"/>
      <c r="C5543" s="589"/>
      <c r="D5543" s="588"/>
    </row>
    <row r="5544" spans="1:4" ht="15" x14ac:dyDescent="0.25">
      <c r="A5544" s="588"/>
      <c r="B5544" s="588"/>
      <c r="C5544" s="589"/>
      <c r="D5544" s="588"/>
    </row>
    <row r="5545" spans="1:4" ht="15" x14ac:dyDescent="0.25">
      <c r="A5545" s="588"/>
      <c r="B5545" s="588"/>
      <c r="C5545" s="589"/>
      <c r="D5545" s="588"/>
    </row>
    <row r="5546" spans="1:4" ht="15" x14ac:dyDescent="0.25">
      <c r="A5546" s="588"/>
      <c r="B5546" s="588"/>
      <c r="C5546" s="589"/>
      <c r="D5546" s="588"/>
    </row>
    <row r="5547" spans="1:4" ht="15" x14ac:dyDescent="0.25">
      <c r="A5547" s="588"/>
      <c r="B5547" s="588"/>
      <c r="C5547" s="589"/>
      <c r="D5547" s="588"/>
    </row>
    <row r="5548" spans="1:4" ht="15" x14ac:dyDescent="0.25">
      <c r="A5548" s="588"/>
      <c r="B5548" s="588"/>
      <c r="C5548" s="589"/>
      <c r="D5548" s="588"/>
    </row>
    <row r="5549" spans="1:4" ht="15" x14ac:dyDescent="0.25">
      <c r="A5549" s="588"/>
      <c r="B5549" s="588"/>
      <c r="C5549" s="589"/>
      <c r="D5549" s="588"/>
    </row>
    <row r="5550" spans="1:4" ht="15" x14ac:dyDescent="0.25">
      <c r="A5550" s="588"/>
      <c r="B5550" s="588"/>
      <c r="C5550" s="589"/>
      <c r="D5550" s="588"/>
    </row>
    <row r="5551" spans="1:4" ht="15" x14ac:dyDescent="0.25">
      <c r="A5551" s="588"/>
      <c r="B5551" s="588"/>
      <c r="C5551" s="589"/>
      <c r="D5551" s="588"/>
    </row>
    <row r="5552" spans="1:4" ht="15" x14ac:dyDescent="0.25">
      <c r="A5552" s="588"/>
      <c r="B5552" s="588"/>
      <c r="C5552" s="589"/>
      <c r="D5552" s="588"/>
    </row>
    <row r="5553" spans="1:4" ht="15" x14ac:dyDescent="0.25">
      <c r="A5553" s="588"/>
      <c r="B5553" s="588"/>
      <c r="C5553" s="589"/>
      <c r="D5553" s="588"/>
    </row>
    <row r="5554" spans="1:4" ht="15" x14ac:dyDescent="0.25">
      <c r="A5554" s="588"/>
      <c r="B5554" s="588"/>
      <c r="C5554" s="589"/>
      <c r="D5554" s="588"/>
    </row>
    <row r="5555" spans="1:4" ht="15" x14ac:dyDescent="0.25">
      <c r="A5555" s="588"/>
      <c r="B5555" s="588"/>
      <c r="C5555" s="589"/>
      <c r="D5555" s="588"/>
    </row>
    <row r="5556" spans="1:4" ht="15" x14ac:dyDescent="0.25">
      <c r="A5556" s="588"/>
      <c r="B5556" s="588"/>
      <c r="C5556" s="589"/>
      <c r="D5556" s="588"/>
    </row>
    <row r="5557" spans="1:4" ht="15" x14ac:dyDescent="0.25">
      <c r="A5557" s="588"/>
      <c r="B5557" s="588"/>
      <c r="C5557" s="589"/>
      <c r="D5557" s="588"/>
    </row>
    <row r="5558" spans="1:4" ht="15" x14ac:dyDescent="0.25">
      <c r="A5558" s="588"/>
      <c r="B5558" s="588"/>
      <c r="C5558" s="589"/>
      <c r="D5558" s="588"/>
    </row>
    <row r="5559" spans="1:4" ht="15" x14ac:dyDescent="0.25">
      <c r="A5559" s="588"/>
      <c r="B5559" s="588"/>
      <c r="C5559" s="589"/>
      <c r="D5559" s="588"/>
    </row>
    <row r="5560" spans="1:4" ht="15" x14ac:dyDescent="0.25">
      <c r="A5560" s="588"/>
      <c r="B5560" s="588"/>
      <c r="C5560" s="589"/>
      <c r="D5560" s="588"/>
    </row>
    <row r="5561" spans="1:4" ht="15" x14ac:dyDescent="0.25">
      <c r="A5561" s="588"/>
      <c r="B5561" s="588"/>
      <c r="C5561" s="589"/>
      <c r="D5561" s="588"/>
    </row>
    <row r="5562" spans="1:4" ht="15" x14ac:dyDescent="0.25">
      <c r="A5562" s="588"/>
      <c r="B5562" s="588"/>
      <c r="C5562" s="589"/>
      <c r="D5562" s="588"/>
    </row>
    <row r="5563" spans="1:4" ht="15" x14ac:dyDescent="0.25">
      <c r="A5563" s="588"/>
      <c r="B5563" s="588"/>
      <c r="C5563" s="589"/>
      <c r="D5563" s="588"/>
    </row>
    <row r="5564" spans="1:4" ht="15" x14ac:dyDescent="0.25">
      <c r="A5564" s="588"/>
      <c r="B5564" s="588"/>
      <c r="C5564" s="589"/>
      <c r="D5564" s="588"/>
    </row>
    <row r="5565" spans="1:4" ht="15" x14ac:dyDescent="0.25">
      <c r="A5565" s="588"/>
      <c r="B5565" s="588"/>
      <c r="C5565" s="589"/>
      <c r="D5565" s="588"/>
    </row>
    <row r="5566" spans="1:4" ht="15" x14ac:dyDescent="0.25">
      <c r="A5566" s="588"/>
      <c r="B5566" s="588"/>
      <c r="C5566" s="589"/>
      <c r="D5566" s="588"/>
    </row>
    <row r="5567" spans="1:4" ht="15" x14ac:dyDescent="0.25">
      <c r="A5567" s="588"/>
      <c r="B5567" s="588"/>
      <c r="C5567" s="589"/>
      <c r="D5567" s="588"/>
    </row>
    <row r="5568" spans="1:4" ht="15" x14ac:dyDescent="0.25">
      <c r="A5568" s="588"/>
      <c r="B5568" s="588"/>
      <c r="C5568" s="589"/>
      <c r="D5568" s="588"/>
    </row>
    <row r="5569" spans="1:4" ht="15" x14ac:dyDescent="0.25">
      <c r="A5569" s="588"/>
      <c r="B5569" s="588"/>
      <c r="C5569" s="589"/>
      <c r="D5569" s="588"/>
    </row>
    <row r="5570" spans="1:4" ht="15" x14ac:dyDescent="0.25">
      <c r="A5570" s="588"/>
      <c r="B5570" s="588"/>
      <c r="C5570" s="589"/>
      <c r="D5570" s="588"/>
    </row>
    <row r="5571" spans="1:4" ht="15" x14ac:dyDescent="0.25">
      <c r="A5571" s="588"/>
      <c r="B5571" s="588"/>
      <c r="C5571" s="589"/>
      <c r="D5571" s="588"/>
    </row>
    <row r="5572" spans="1:4" ht="15" x14ac:dyDescent="0.25">
      <c r="A5572" s="588"/>
      <c r="B5572" s="588"/>
      <c r="C5572" s="589"/>
      <c r="D5572" s="588"/>
    </row>
    <row r="5573" spans="1:4" ht="15" x14ac:dyDescent="0.25">
      <c r="A5573" s="588"/>
      <c r="B5573" s="588"/>
      <c r="C5573" s="589"/>
      <c r="D5573" s="588"/>
    </row>
    <row r="5574" spans="1:4" ht="15" x14ac:dyDescent="0.25">
      <c r="A5574" s="588"/>
      <c r="B5574" s="588"/>
      <c r="C5574" s="589"/>
      <c r="D5574" s="588"/>
    </row>
    <row r="5575" spans="1:4" ht="15" x14ac:dyDescent="0.25">
      <c r="A5575" s="588"/>
      <c r="B5575" s="588"/>
      <c r="C5575" s="589"/>
      <c r="D5575" s="588"/>
    </row>
    <row r="5576" spans="1:4" ht="15" x14ac:dyDescent="0.25">
      <c r="A5576" s="588"/>
      <c r="B5576" s="588"/>
      <c r="C5576" s="589"/>
      <c r="D5576" s="588"/>
    </row>
    <row r="5577" spans="1:4" ht="15" x14ac:dyDescent="0.25">
      <c r="A5577" s="588"/>
      <c r="B5577" s="588"/>
      <c r="C5577" s="589"/>
      <c r="D5577" s="588"/>
    </row>
    <row r="5578" spans="1:4" ht="15" x14ac:dyDescent="0.25">
      <c r="A5578" s="588"/>
      <c r="B5578" s="588"/>
      <c r="C5578" s="589"/>
      <c r="D5578" s="588"/>
    </row>
    <row r="5579" spans="1:4" ht="15" x14ac:dyDescent="0.25">
      <c r="A5579" s="588"/>
      <c r="B5579" s="588"/>
      <c r="C5579" s="589"/>
      <c r="D5579" s="588"/>
    </row>
    <row r="5580" spans="1:4" ht="15" x14ac:dyDescent="0.25">
      <c r="A5580" s="588"/>
      <c r="B5580" s="588"/>
      <c r="C5580" s="589"/>
      <c r="D5580" s="588"/>
    </row>
    <row r="5581" spans="1:4" ht="15" x14ac:dyDescent="0.25">
      <c r="A5581" s="588"/>
      <c r="B5581" s="588"/>
      <c r="C5581" s="589"/>
      <c r="D5581" s="588"/>
    </row>
    <row r="5582" spans="1:4" ht="15" x14ac:dyDescent="0.25">
      <c r="A5582" s="588"/>
      <c r="B5582" s="588"/>
      <c r="C5582" s="589"/>
      <c r="D5582" s="588"/>
    </row>
    <row r="5583" spans="1:4" ht="15" x14ac:dyDescent="0.25">
      <c r="A5583" s="588"/>
      <c r="B5583" s="588"/>
      <c r="C5583" s="589"/>
      <c r="D5583" s="588"/>
    </row>
    <row r="5584" spans="1:4" ht="15" x14ac:dyDescent="0.25">
      <c r="A5584" s="588"/>
      <c r="B5584" s="588"/>
      <c r="C5584" s="589"/>
      <c r="D5584" s="588"/>
    </row>
    <row r="5585" spans="1:4" ht="15" x14ac:dyDescent="0.25">
      <c r="A5585" s="588"/>
      <c r="B5585" s="588"/>
      <c r="C5585" s="589"/>
      <c r="D5585" s="588"/>
    </row>
    <row r="5586" spans="1:4" ht="15" x14ac:dyDescent="0.25">
      <c r="A5586" s="588"/>
      <c r="B5586" s="588"/>
      <c r="C5586" s="589"/>
      <c r="D5586" s="588"/>
    </row>
    <row r="5587" spans="1:4" ht="15" x14ac:dyDescent="0.25">
      <c r="A5587" s="588"/>
      <c r="B5587" s="588"/>
      <c r="C5587" s="589"/>
      <c r="D5587" s="588"/>
    </row>
    <row r="5588" spans="1:4" ht="15" x14ac:dyDescent="0.25">
      <c r="A5588" s="588"/>
      <c r="B5588" s="588"/>
      <c r="C5588" s="589"/>
      <c r="D5588" s="588"/>
    </row>
    <row r="5589" spans="1:4" ht="15" x14ac:dyDescent="0.25">
      <c r="A5589" s="588"/>
      <c r="B5589" s="588"/>
      <c r="C5589" s="589"/>
      <c r="D5589" s="588"/>
    </row>
    <row r="5590" spans="1:4" ht="15" x14ac:dyDescent="0.25">
      <c r="A5590" s="588"/>
      <c r="B5590" s="588"/>
      <c r="C5590" s="589"/>
      <c r="D5590" s="588"/>
    </row>
    <row r="5591" spans="1:4" ht="15" x14ac:dyDescent="0.25">
      <c r="A5591" s="588"/>
      <c r="B5591" s="588"/>
      <c r="C5591" s="589"/>
      <c r="D5591" s="588"/>
    </row>
    <row r="5592" spans="1:4" ht="15" x14ac:dyDescent="0.25">
      <c r="A5592" s="588"/>
      <c r="B5592" s="588"/>
      <c r="C5592" s="589"/>
      <c r="D5592" s="588"/>
    </row>
    <row r="5593" spans="1:4" ht="15" x14ac:dyDescent="0.25">
      <c r="A5593" s="588"/>
      <c r="B5593" s="588"/>
      <c r="C5593" s="589"/>
      <c r="D5593" s="588"/>
    </row>
    <row r="5594" spans="1:4" ht="15" x14ac:dyDescent="0.25">
      <c r="A5594" s="588"/>
      <c r="B5594" s="588"/>
      <c r="C5594" s="589"/>
      <c r="D5594" s="588"/>
    </row>
    <row r="5595" spans="1:4" ht="15" x14ac:dyDescent="0.25">
      <c r="A5595" s="588"/>
      <c r="B5595" s="588"/>
      <c r="C5595" s="589"/>
      <c r="D5595" s="588"/>
    </row>
    <row r="5596" spans="1:4" ht="15" x14ac:dyDescent="0.25">
      <c r="A5596" s="588"/>
      <c r="B5596" s="588"/>
      <c r="C5596" s="589"/>
      <c r="D5596" s="588"/>
    </row>
    <row r="5597" spans="1:4" ht="15" x14ac:dyDescent="0.25">
      <c r="A5597" s="588"/>
      <c r="B5597" s="588"/>
      <c r="C5597" s="589"/>
      <c r="D5597" s="588"/>
    </row>
    <row r="5598" spans="1:4" ht="15" x14ac:dyDescent="0.25">
      <c r="A5598" s="588"/>
      <c r="B5598" s="588"/>
      <c r="C5598" s="589"/>
      <c r="D5598" s="588"/>
    </row>
    <row r="5599" spans="1:4" ht="15" x14ac:dyDescent="0.25">
      <c r="A5599" s="588"/>
      <c r="B5599" s="588"/>
      <c r="C5599" s="589"/>
      <c r="D5599" s="588"/>
    </row>
    <row r="5600" spans="1:4" ht="15" x14ac:dyDescent="0.25">
      <c r="A5600" s="588"/>
      <c r="B5600" s="588"/>
      <c r="C5600" s="589"/>
      <c r="D5600" s="588"/>
    </row>
    <row r="5601" spans="1:4" ht="15" x14ac:dyDescent="0.25">
      <c r="A5601" s="588"/>
      <c r="B5601" s="588"/>
      <c r="C5601" s="589"/>
      <c r="D5601" s="588"/>
    </row>
    <row r="5602" spans="1:4" ht="15" x14ac:dyDescent="0.25">
      <c r="A5602" s="588"/>
      <c r="B5602" s="588"/>
      <c r="C5602" s="589"/>
      <c r="D5602" s="588"/>
    </row>
    <row r="5603" spans="1:4" ht="15" x14ac:dyDescent="0.25">
      <c r="A5603" s="588"/>
      <c r="B5603" s="588"/>
      <c r="C5603" s="589"/>
      <c r="D5603" s="588"/>
    </row>
    <row r="5604" spans="1:4" ht="15" x14ac:dyDescent="0.25">
      <c r="A5604" s="588"/>
      <c r="B5604" s="588"/>
      <c r="C5604" s="589"/>
      <c r="D5604" s="588"/>
    </row>
    <row r="5605" spans="1:4" ht="15" x14ac:dyDescent="0.25">
      <c r="A5605" s="588"/>
      <c r="B5605" s="588"/>
      <c r="C5605" s="589"/>
      <c r="D5605" s="588"/>
    </row>
    <row r="5606" spans="1:4" ht="15" x14ac:dyDescent="0.25">
      <c r="A5606" s="588"/>
      <c r="B5606" s="588"/>
      <c r="C5606" s="589"/>
      <c r="D5606" s="588"/>
    </row>
    <row r="5607" spans="1:4" ht="15" x14ac:dyDescent="0.25">
      <c r="A5607" s="588"/>
      <c r="B5607" s="588"/>
      <c r="C5607" s="589"/>
      <c r="D5607" s="588"/>
    </row>
    <row r="5608" spans="1:4" ht="15" x14ac:dyDescent="0.25">
      <c r="A5608" s="588"/>
      <c r="B5608" s="588"/>
      <c r="C5608" s="589"/>
      <c r="D5608" s="588"/>
    </row>
    <row r="5609" spans="1:4" ht="15" x14ac:dyDescent="0.25">
      <c r="A5609" s="588"/>
      <c r="B5609" s="588"/>
      <c r="C5609" s="589"/>
      <c r="D5609" s="588"/>
    </row>
    <row r="5610" spans="1:4" ht="15" x14ac:dyDescent="0.25">
      <c r="A5610" s="588"/>
      <c r="B5610" s="588"/>
      <c r="C5610" s="589"/>
      <c r="D5610" s="588"/>
    </row>
    <row r="5611" spans="1:4" ht="15" x14ac:dyDescent="0.25">
      <c r="A5611" s="588"/>
      <c r="B5611" s="588"/>
      <c r="C5611" s="589"/>
      <c r="D5611" s="588"/>
    </row>
    <row r="5612" spans="1:4" ht="15" x14ac:dyDescent="0.25">
      <c r="A5612" s="588"/>
      <c r="B5612" s="588"/>
      <c r="C5612" s="589"/>
      <c r="D5612" s="588"/>
    </row>
    <row r="5613" spans="1:4" ht="15" x14ac:dyDescent="0.25">
      <c r="A5613" s="588"/>
      <c r="B5613" s="588"/>
      <c r="C5613" s="589"/>
      <c r="D5613" s="588"/>
    </row>
    <row r="5614" spans="1:4" ht="15" x14ac:dyDescent="0.25">
      <c r="A5614" s="588"/>
      <c r="B5614" s="588"/>
      <c r="C5614" s="589"/>
      <c r="D5614" s="588"/>
    </row>
    <row r="5615" spans="1:4" ht="15" x14ac:dyDescent="0.25">
      <c r="A5615" s="588"/>
      <c r="B5615" s="588"/>
      <c r="C5615" s="589"/>
      <c r="D5615" s="588"/>
    </row>
    <row r="5616" spans="1:4" ht="15" x14ac:dyDescent="0.25">
      <c r="A5616" s="588"/>
      <c r="B5616" s="588"/>
      <c r="C5616" s="589"/>
      <c r="D5616" s="588"/>
    </row>
    <row r="5617" spans="1:4" ht="15" x14ac:dyDescent="0.25">
      <c r="A5617" s="588"/>
      <c r="B5617" s="588"/>
      <c r="C5617" s="589"/>
      <c r="D5617" s="588"/>
    </row>
    <row r="5618" spans="1:4" ht="15" x14ac:dyDescent="0.25">
      <c r="A5618" s="588"/>
      <c r="B5618" s="588"/>
      <c r="C5618" s="589"/>
      <c r="D5618" s="588"/>
    </row>
    <row r="5619" spans="1:4" ht="15" x14ac:dyDescent="0.25">
      <c r="A5619" s="588"/>
      <c r="B5619" s="588"/>
      <c r="C5619" s="589"/>
      <c r="D5619" s="588"/>
    </row>
    <row r="5620" spans="1:4" ht="15" x14ac:dyDescent="0.25">
      <c r="A5620" s="588"/>
      <c r="B5620" s="588"/>
      <c r="C5620" s="589"/>
      <c r="D5620" s="588"/>
    </row>
    <row r="5621" spans="1:4" ht="15" x14ac:dyDescent="0.25">
      <c r="A5621" s="588"/>
      <c r="B5621" s="588"/>
      <c r="C5621" s="589"/>
      <c r="D5621" s="588"/>
    </row>
    <row r="5622" spans="1:4" ht="15" x14ac:dyDescent="0.25">
      <c r="A5622" s="588"/>
      <c r="B5622" s="588"/>
      <c r="C5622" s="589"/>
      <c r="D5622" s="588"/>
    </row>
    <row r="5623" spans="1:4" ht="15" x14ac:dyDescent="0.25">
      <c r="A5623" s="588"/>
      <c r="B5623" s="588"/>
      <c r="C5623" s="589"/>
      <c r="D5623" s="588"/>
    </row>
    <row r="5624" spans="1:4" ht="15" x14ac:dyDescent="0.25">
      <c r="A5624" s="588"/>
      <c r="B5624" s="588"/>
      <c r="C5624" s="589"/>
      <c r="D5624" s="588"/>
    </row>
    <row r="5625" spans="1:4" ht="15" x14ac:dyDescent="0.25">
      <c r="A5625" s="588"/>
      <c r="B5625" s="588"/>
      <c r="C5625" s="589"/>
      <c r="D5625" s="588"/>
    </row>
    <row r="5626" spans="1:4" ht="15" x14ac:dyDescent="0.25">
      <c r="A5626" s="588"/>
      <c r="B5626" s="588"/>
      <c r="C5626" s="589"/>
      <c r="D5626" s="588"/>
    </row>
    <row r="5627" spans="1:4" ht="15" x14ac:dyDescent="0.25">
      <c r="A5627" s="588"/>
      <c r="B5627" s="588"/>
      <c r="C5627" s="589"/>
      <c r="D5627" s="588"/>
    </row>
    <row r="5628" spans="1:4" ht="15" x14ac:dyDescent="0.25">
      <c r="A5628" s="588"/>
      <c r="B5628" s="588"/>
      <c r="C5628" s="589"/>
      <c r="D5628" s="588"/>
    </row>
    <row r="5629" spans="1:4" ht="15" x14ac:dyDescent="0.25">
      <c r="A5629" s="588"/>
      <c r="B5629" s="588"/>
      <c r="C5629" s="589"/>
      <c r="D5629" s="588"/>
    </row>
    <row r="5630" spans="1:4" ht="15" x14ac:dyDescent="0.25">
      <c r="A5630" s="588"/>
      <c r="B5630" s="588"/>
      <c r="C5630" s="589"/>
      <c r="D5630" s="588"/>
    </row>
    <row r="5631" spans="1:4" ht="15" x14ac:dyDescent="0.25">
      <c r="A5631" s="588"/>
      <c r="B5631" s="588"/>
      <c r="C5631" s="589"/>
      <c r="D5631" s="588"/>
    </row>
    <row r="5632" spans="1:4" ht="15" x14ac:dyDescent="0.25">
      <c r="A5632" s="588"/>
      <c r="B5632" s="588"/>
      <c r="C5632" s="589"/>
      <c r="D5632" s="588"/>
    </row>
    <row r="5633" spans="1:4" ht="15" x14ac:dyDescent="0.25">
      <c r="A5633" s="588"/>
      <c r="B5633" s="588"/>
      <c r="C5633" s="589"/>
      <c r="D5633" s="588"/>
    </row>
    <row r="5634" spans="1:4" ht="15" x14ac:dyDescent="0.25">
      <c r="A5634" s="588"/>
      <c r="B5634" s="588"/>
      <c r="C5634" s="589"/>
      <c r="D5634" s="588"/>
    </row>
    <row r="5635" spans="1:4" ht="15" x14ac:dyDescent="0.25">
      <c r="A5635" s="588"/>
      <c r="B5635" s="588"/>
      <c r="C5635" s="589"/>
      <c r="D5635" s="588"/>
    </row>
    <row r="5636" spans="1:4" ht="15" x14ac:dyDescent="0.25">
      <c r="A5636" s="588"/>
      <c r="B5636" s="588"/>
      <c r="C5636" s="589"/>
      <c r="D5636" s="588"/>
    </row>
    <row r="5637" spans="1:4" ht="15" x14ac:dyDescent="0.25">
      <c r="A5637" s="588"/>
      <c r="B5637" s="588"/>
      <c r="C5637" s="589"/>
      <c r="D5637" s="588"/>
    </row>
    <row r="5638" spans="1:4" ht="15" x14ac:dyDescent="0.25">
      <c r="A5638" s="588"/>
      <c r="B5638" s="588"/>
      <c r="C5638" s="589"/>
      <c r="D5638" s="588"/>
    </row>
    <row r="5639" spans="1:4" ht="15" x14ac:dyDescent="0.25">
      <c r="A5639" s="588"/>
      <c r="B5639" s="588"/>
      <c r="C5639" s="589"/>
      <c r="D5639" s="588"/>
    </row>
    <row r="5640" spans="1:4" ht="15" x14ac:dyDescent="0.25">
      <c r="A5640" s="588"/>
      <c r="B5640" s="588"/>
      <c r="C5640" s="589"/>
      <c r="D5640" s="588"/>
    </row>
    <row r="5641" spans="1:4" ht="15" x14ac:dyDescent="0.25">
      <c r="A5641" s="588"/>
      <c r="B5641" s="588"/>
      <c r="C5641" s="589"/>
      <c r="D5641" s="588"/>
    </row>
    <row r="5642" spans="1:4" ht="15" x14ac:dyDescent="0.25">
      <c r="A5642" s="588"/>
      <c r="B5642" s="588"/>
      <c r="C5642" s="589"/>
      <c r="D5642" s="588"/>
    </row>
    <row r="5643" spans="1:4" ht="15" x14ac:dyDescent="0.25">
      <c r="A5643" s="588"/>
      <c r="B5643" s="588"/>
      <c r="C5643" s="589"/>
      <c r="D5643" s="588"/>
    </row>
    <row r="5644" spans="1:4" ht="15" x14ac:dyDescent="0.25">
      <c r="A5644" s="588"/>
      <c r="B5644" s="588"/>
      <c r="C5644" s="589"/>
      <c r="D5644" s="588"/>
    </row>
    <row r="5645" spans="1:4" ht="15" x14ac:dyDescent="0.25">
      <c r="A5645" s="588"/>
      <c r="B5645" s="588"/>
      <c r="C5645" s="589"/>
      <c r="D5645" s="588"/>
    </row>
    <row r="5646" spans="1:4" ht="15" x14ac:dyDescent="0.25">
      <c r="A5646" s="588"/>
      <c r="B5646" s="588"/>
      <c r="C5646" s="589"/>
      <c r="D5646" s="588"/>
    </row>
    <row r="5647" spans="1:4" ht="15" x14ac:dyDescent="0.25">
      <c r="A5647" s="588"/>
      <c r="B5647" s="588"/>
      <c r="C5647" s="589"/>
      <c r="D5647" s="588"/>
    </row>
    <row r="5648" spans="1:4" ht="15" x14ac:dyDescent="0.25">
      <c r="A5648" s="588"/>
      <c r="B5648" s="588"/>
      <c r="C5648" s="589"/>
      <c r="D5648" s="588"/>
    </row>
    <row r="5649" spans="1:4" ht="15" x14ac:dyDescent="0.25">
      <c r="A5649" s="588"/>
      <c r="B5649" s="588"/>
      <c r="C5649" s="589"/>
      <c r="D5649" s="588"/>
    </row>
    <row r="5650" spans="1:4" ht="15" x14ac:dyDescent="0.25">
      <c r="A5650" s="588"/>
      <c r="B5650" s="588"/>
      <c r="C5650" s="589"/>
      <c r="D5650" s="588"/>
    </row>
    <row r="5651" spans="1:4" ht="15" x14ac:dyDescent="0.25">
      <c r="A5651" s="588"/>
      <c r="B5651" s="588"/>
      <c r="C5651" s="589"/>
      <c r="D5651" s="588"/>
    </row>
    <row r="5652" spans="1:4" ht="15" x14ac:dyDescent="0.25">
      <c r="A5652" s="588"/>
      <c r="B5652" s="588"/>
      <c r="C5652" s="589"/>
      <c r="D5652" s="588"/>
    </row>
    <row r="5653" spans="1:4" ht="15" x14ac:dyDescent="0.25">
      <c r="A5653" s="588"/>
      <c r="B5653" s="588"/>
      <c r="C5653" s="589"/>
      <c r="D5653" s="588"/>
    </row>
    <row r="5654" spans="1:4" ht="15" x14ac:dyDescent="0.25">
      <c r="A5654" s="588"/>
      <c r="B5654" s="588"/>
      <c r="C5654" s="589"/>
      <c r="D5654" s="588"/>
    </row>
    <row r="5655" spans="1:4" ht="15" x14ac:dyDescent="0.25">
      <c r="A5655" s="588"/>
      <c r="B5655" s="588"/>
      <c r="C5655" s="589"/>
      <c r="D5655" s="588"/>
    </row>
    <row r="5656" spans="1:4" ht="15" x14ac:dyDescent="0.25">
      <c r="A5656" s="588"/>
      <c r="B5656" s="588"/>
      <c r="C5656" s="589"/>
      <c r="D5656" s="588"/>
    </row>
    <row r="5657" spans="1:4" ht="15" x14ac:dyDescent="0.25">
      <c r="A5657" s="588"/>
      <c r="B5657" s="588"/>
      <c r="C5657" s="589"/>
      <c r="D5657" s="588"/>
    </row>
    <row r="5658" spans="1:4" ht="15" x14ac:dyDescent="0.25">
      <c r="A5658" s="588"/>
      <c r="B5658" s="588"/>
      <c r="C5658" s="589"/>
      <c r="D5658" s="588"/>
    </row>
    <row r="5659" spans="1:4" ht="15" x14ac:dyDescent="0.25">
      <c r="A5659" s="588"/>
      <c r="B5659" s="588"/>
      <c r="C5659" s="589"/>
      <c r="D5659" s="588"/>
    </row>
    <row r="5660" spans="1:4" ht="15" x14ac:dyDescent="0.25">
      <c r="A5660" s="588"/>
      <c r="B5660" s="588"/>
      <c r="C5660" s="589"/>
      <c r="D5660" s="588"/>
    </row>
    <row r="5661" spans="1:4" ht="15" x14ac:dyDescent="0.25">
      <c r="A5661" s="588"/>
      <c r="B5661" s="588"/>
      <c r="C5661" s="589"/>
      <c r="D5661" s="588"/>
    </row>
    <row r="5662" spans="1:4" ht="15" x14ac:dyDescent="0.25">
      <c r="A5662" s="588"/>
      <c r="B5662" s="588"/>
      <c r="C5662" s="589"/>
      <c r="D5662" s="588"/>
    </row>
    <row r="5663" spans="1:4" ht="15" x14ac:dyDescent="0.25">
      <c r="A5663" s="588"/>
      <c r="B5663" s="588"/>
      <c r="C5663" s="589"/>
      <c r="D5663" s="588"/>
    </row>
    <row r="5664" spans="1:4" ht="15" x14ac:dyDescent="0.25">
      <c r="A5664" s="588"/>
      <c r="B5664" s="588"/>
      <c r="C5664" s="589"/>
      <c r="D5664" s="588"/>
    </row>
    <row r="5665" spans="1:4" ht="15" x14ac:dyDescent="0.25">
      <c r="A5665" s="588"/>
      <c r="B5665" s="588"/>
      <c r="C5665" s="589"/>
      <c r="D5665" s="588"/>
    </row>
    <row r="5666" spans="1:4" ht="15" x14ac:dyDescent="0.25">
      <c r="A5666" s="588"/>
      <c r="B5666" s="588"/>
      <c r="C5666" s="589"/>
      <c r="D5666" s="588"/>
    </row>
    <row r="5667" spans="1:4" ht="15" x14ac:dyDescent="0.25">
      <c r="A5667" s="588"/>
      <c r="B5667" s="588"/>
      <c r="C5667" s="589"/>
      <c r="D5667" s="588"/>
    </row>
    <row r="5668" spans="1:4" ht="15" x14ac:dyDescent="0.25">
      <c r="A5668" s="588"/>
      <c r="B5668" s="588"/>
      <c r="C5668" s="589"/>
      <c r="D5668" s="588"/>
    </row>
    <row r="5669" spans="1:4" ht="15" x14ac:dyDescent="0.25">
      <c r="A5669" s="588"/>
      <c r="B5669" s="588"/>
      <c r="C5669" s="589"/>
      <c r="D5669" s="588"/>
    </row>
    <row r="5670" spans="1:4" ht="15" x14ac:dyDescent="0.25">
      <c r="A5670" s="588"/>
      <c r="B5670" s="588"/>
      <c r="C5670" s="589"/>
      <c r="D5670" s="588"/>
    </row>
    <row r="5671" spans="1:4" ht="15" x14ac:dyDescent="0.25">
      <c r="A5671" s="588"/>
      <c r="B5671" s="588"/>
      <c r="C5671" s="589"/>
      <c r="D5671" s="588"/>
    </row>
    <row r="5672" spans="1:4" ht="15" x14ac:dyDescent="0.25">
      <c r="A5672" s="588"/>
      <c r="B5672" s="588"/>
      <c r="C5672" s="589"/>
      <c r="D5672" s="588"/>
    </row>
    <row r="5673" spans="1:4" ht="15" x14ac:dyDescent="0.25">
      <c r="A5673" s="588"/>
      <c r="B5673" s="588"/>
      <c r="C5673" s="589"/>
      <c r="D5673" s="588"/>
    </row>
    <row r="5674" spans="1:4" ht="15" x14ac:dyDescent="0.25">
      <c r="A5674" s="588"/>
      <c r="B5674" s="588"/>
      <c r="C5674" s="589"/>
      <c r="D5674" s="588"/>
    </row>
    <row r="5675" spans="1:4" ht="15" x14ac:dyDescent="0.25">
      <c r="A5675" s="588"/>
      <c r="B5675" s="588"/>
      <c r="C5675" s="589"/>
      <c r="D5675" s="588"/>
    </row>
    <row r="5676" spans="1:4" ht="15" x14ac:dyDescent="0.25">
      <c r="A5676" s="588"/>
      <c r="B5676" s="588"/>
      <c r="C5676" s="589"/>
      <c r="D5676" s="588"/>
    </row>
    <row r="5677" spans="1:4" ht="15" x14ac:dyDescent="0.25">
      <c r="A5677" s="588"/>
      <c r="B5677" s="588"/>
      <c r="C5677" s="589"/>
      <c r="D5677" s="588"/>
    </row>
    <row r="5678" spans="1:4" ht="15" x14ac:dyDescent="0.25">
      <c r="A5678" s="588"/>
      <c r="B5678" s="588"/>
      <c r="C5678" s="589"/>
      <c r="D5678" s="588"/>
    </row>
    <row r="5679" spans="1:4" ht="15" x14ac:dyDescent="0.25">
      <c r="A5679" s="588"/>
      <c r="B5679" s="588"/>
      <c r="C5679" s="589"/>
      <c r="D5679" s="588"/>
    </row>
    <row r="5680" spans="1:4" ht="15" x14ac:dyDescent="0.25">
      <c r="A5680" s="588"/>
      <c r="B5680" s="588"/>
      <c r="C5680" s="589"/>
      <c r="D5680" s="588"/>
    </row>
    <row r="5681" spans="1:4" ht="15" x14ac:dyDescent="0.25">
      <c r="A5681" s="588"/>
      <c r="B5681" s="588"/>
      <c r="C5681" s="589"/>
      <c r="D5681" s="588"/>
    </row>
    <row r="5682" spans="1:4" ht="15" x14ac:dyDescent="0.25">
      <c r="A5682" s="588"/>
      <c r="B5682" s="588"/>
      <c r="C5682" s="589"/>
      <c r="D5682" s="588"/>
    </row>
    <row r="5683" spans="1:4" ht="15" x14ac:dyDescent="0.25">
      <c r="A5683" s="588"/>
      <c r="B5683" s="588"/>
      <c r="C5683" s="589"/>
      <c r="D5683" s="588"/>
    </row>
    <row r="5684" spans="1:4" ht="15" x14ac:dyDescent="0.25">
      <c r="A5684" s="588"/>
      <c r="B5684" s="588"/>
      <c r="C5684" s="589"/>
      <c r="D5684" s="588"/>
    </row>
    <row r="5685" spans="1:4" ht="15" x14ac:dyDescent="0.25">
      <c r="A5685" s="588"/>
      <c r="B5685" s="588"/>
      <c r="C5685" s="589"/>
      <c r="D5685" s="588"/>
    </row>
    <row r="5686" spans="1:4" ht="15" x14ac:dyDescent="0.25">
      <c r="A5686" s="588"/>
      <c r="B5686" s="588"/>
      <c r="C5686" s="589"/>
      <c r="D5686" s="588"/>
    </row>
    <row r="5687" spans="1:4" ht="15" x14ac:dyDescent="0.25">
      <c r="A5687" s="588"/>
      <c r="B5687" s="588"/>
      <c r="C5687" s="589"/>
      <c r="D5687" s="588"/>
    </row>
    <row r="5688" spans="1:4" ht="15" x14ac:dyDescent="0.25">
      <c r="A5688" s="588"/>
      <c r="B5688" s="588"/>
      <c r="C5688" s="589"/>
      <c r="D5688" s="588"/>
    </row>
    <row r="5689" spans="1:4" ht="15" x14ac:dyDescent="0.25">
      <c r="A5689" s="588"/>
      <c r="B5689" s="588"/>
      <c r="C5689" s="589"/>
      <c r="D5689" s="588"/>
    </row>
    <row r="5690" spans="1:4" ht="15" x14ac:dyDescent="0.25">
      <c r="A5690" s="588"/>
      <c r="B5690" s="588"/>
      <c r="C5690" s="589"/>
      <c r="D5690" s="588"/>
    </row>
    <row r="5691" spans="1:4" ht="15" x14ac:dyDescent="0.25">
      <c r="A5691" s="588"/>
      <c r="B5691" s="588"/>
      <c r="C5691" s="589"/>
      <c r="D5691" s="588"/>
    </row>
    <row r="5692" spans="1:4" ht="15" x14ac:dyDescent="0.25">
      <c r="A5692" s="588"/>
      <c r="B5692" s="588"/>
      <c r="C5692" s="589"/>
      <c r="D5692" s="588"/>
    </row>
    <row r="5693" spans="1:4" ht="15" x14ac:dyDescent="0.25">
      <c r="A5693" s="588"/>
      <c r="B5693" s="588"/>
      <c r="C5693" s="589"/>
      <c r="D5693" s="588"/>
    </row>
    <row r="5694" spans="1:4" ht="15" x14ac:dyDescent="0.25">
      <c r="A5694" s="588"/>
      <c r="B5694" s="588"/>
      <c r="C5694" s="589"/>
      <c r="D5694" s="588"/>
    </row>
    <row r="5695" spans="1:4" ht="15" x14ac:dyDescent="0.25">
      <c r="A5695" s="588"/>
      <c r="B5695" s="588"/>
      <c r="C5695" s="589"/>
      <c r="D5695" s="588"/>
    </row>
    <row r="5696" spans="1:4" ht="15" x14ac:dyDescent="0.25">
      <c r="A5696" s="588"/>
      <c r="B5696" s="588"/>
      <c r="C5696" s="589"/>
      <c r="D5696" s="588"/>
    </row>
    <row r="5697" spans="1:4" ht="15" x14ac:dyDescent="0.25">
      <c r="A5697" s="588"/>
      <c r="B5697" s="588"/>
      <c r="C5697" s="589"/>
      <c r="D5697" s="588"/>
    </row>
    <row r="5698" spans="1:4" ht="15" x14ac:dyDescent="0.25">
      <c r="A5698" s="588"/>
      <c r="B5698" s="588"/>
      <c r="C5698" s="589"/>
      <c r="D5698" s="588"/>
    </row>
    <row r="5699" spans="1:4" ht="15" x14ac:dyDescent="0.25">
      <c r="A5699" s="588"/>
      <c r="B5699" s="588"/>
      <c r="C5699" s="589"/>
      <c r="D5699" s="588"/>
    </row>
    <row r="5700" spans="1:4" ht="15" x14ac:dyDescent="0.25">
      <c r="A5700" s="588"/>
      <c r="B5700" s="588"/>
      <c r="C5700" s="589"/>
      <c r="D5700" s="588"/>
    </row>
    <row r="5701" spans="1:4" ht="15" x14ac:dyDescent="0.25">
      <c r="A5701" s="588"/>
      <c r="B5701" s="588"/>
      <c r="C5701" s="589"/>
      <c r="D5701" s="588"/>
    </row>
    <row r="5702" spans="1:4" ht="15" x14ac:dyDescent="0.25">
      <c r="A5702" s="588"/>
      <c r="B5702" s="588"/>
      <c r="C5702" s="589"/>
      <c r="D5702" s="588"/>
    </row>
    <row r="5703" spans="1:4" ht="15" x14ac:dyDescent="0.25">
      <c r="A5703" s="588"/>
      <c r="B5703" s="588"/>
      <c r="C5703" s="589"/>
      <c r="D5703" s="588"/>
    </row>
    <row r="5704" spans="1:4" ht="15" x14ac:dyDescent="0.25">
      <c r="A5704" s="588"/>
      <c r="B5704" s="588"/>
      <c r="C5704" s="589"/>
      <c r="D5704" s="588"/>
    </row>
    <row r="5705" spans="1:4" ht="15" x14ac:dyDescent="0.25">
      <c r="A5705" s="588"/>
      <c r="B5705" s="588"/>
      <c r="C5705" s="589"/>
      <c r="D5705" s="588"/>
    </row>
    <row r="5706" spans="1:4" ht="15" x14ac:dyDescent="0.25">
      <c r="A5706" s="588"/>
      <c r="B5706" s="588"/>
      <c r="C5706" s="589"/>
      <c r="D5706" s="588"/>
    </row>
    <row r="5707" spans="1:4" ht="15" x14ac:dyDescent="0.25">
      <c r="A5707" s="588"/>
      <c r="B5707" s="588"/>
      <c r="C5707" s="589"/>
      <c r="D5707" s="588"/>
    </row>
    <row r="5708" spans="1:4" ht="15" x14ac:dyDescent="0.25">
      <c r="A5708" s="588"/>
      <c r="B5708" s="588"/>
      <c r="C5708" s="589"/>
      <c r="D5708" s="588"/>
    </row>
    <row r="5709" spans="1:4" ht="15" x14ac:dyDescent="0.25">
      <c r="A5709" s="588"/>
      <c r="B5709" s="588"/>
      <c r="C5709" s="589"/>
      <c r="D5709" s="588"/>
    </row>
    <row r="5710" spans="1:4" ht="15" x14ac:dyDescent="0.25">
      <c r="A5710" s="588"/>
      <c r="B5710" s="588"/>
      <c r="C5710" s="589"/>
      <c r="D5710" s="588"/>
    </row>
    <row r="5711" spans="1:4" ht="15" x14ac:dyDescent="0.25">
      <c r="A5711" s="588"/>
      <c r="B5711" s="588"/>
      <c r="C5711" s="589"/>
      <c r="D5711" s="588"/>
    </row>
    <row r="5712" spans="1:4" ht="15" x14ac:dyDescent="0.25">
      <c r="A5712" s="588"/>
      <c r="B5712" s="588"/>
      <c r="C5712" s="589"/>
      <c r="D5712" s="588"/>
    </row>
    <row r="5713" spans="1:4" ht="15" x14ac:dyDescent="0.25">
      <c r="A5713" s="588"/>
      <c r="B5713" s="588"/>
      <c r="C5713" s="589"/>
      <c r="D5713" s="588"/>
    </row>
    <row r="5714" spans="1:4" ht="15" x14ac:dyDescent="0.25">
      <c r="A5714" s="588"/>
      <c r="B5714" s="588"/>
      <c r="C5714" s="589"/>
      <c r="D5714" s="588"/>
    </row>
    <row r="5715" spans="1:4" ht="15" x14ac:dyDescent="0.25">
      <c r="A5715" s="588"/>
      <c r="B5715" s="588"/>
      <c r="C5715" s="589"/>
      <c r="D5715" s="588"/>
    </row>
    <row r="5716" spans="1:4" ht="15" x14ac:dyDescent="0.25">
      <c r="A5716" s="588"/>
      <c r="B5716" s="588"/>
      <c r="C5716" s="589"/>
      <c r="D5716" s="588"/>
    </row>
    <row r="5717" spans="1:4" ht="15" x14ac:dyDescent="0.25">
      <c r="A5717" s="588"/>
      <c r="B5717" s="588"/>
      <c r="C5717" s="589"/>
      <c r="D5717" s="588"/>
    </row>
    <row r="5718" spans="1:4" ht="15" x14ac:dyDescent="0.25">
      <c r="A5718" s="588"/>
      <c r="B5718" s="588"/>
      <c r="C5718" s="589"/>
      <c r="D5718" s="588"/>
    </row>
    <row r="5719" spans="1:4" ht="15" x14ac:dyDescent="0.25">
      <c r="A5719" s="588"/>
      <c r="B5719" s="588"/>
      <c r="C5719" s="589"/>
      <c r="D5719" s="588"/>
    </row>
    <row r="5720" spans="1:4" ht="15" x14ac:dyDescent="0.25">
      <c r="A5720" s="588"/>
      <c r="B5720" s="588"/>
      <c r="C5720" s="589"/>
      <c r="D5720" s="588"/>
    </row>
    <row r="5721" spans="1:4" ht="15" x14ac:dyDescent="0.25">
      <c r="A5721" s="588"/>
      <c r="B5721" s="588"/>
      <c r="C5721" s="589"/>
      <c r="D5721" s="588"/>
    </row>
    <row r="5722" spans="1:4" ht="15" x14ac:dyDescent="0.25">
      <c r="A5722" s="588"/>
      <c r="B5722" s="588"/>
      <c r="C5722" s="589"/>
      <c r="D5722" s="588"/>
    </row>
    <row r="5723" spans="1:4" ht="15" x14ac:dyDescent="0.25">
      <c r="A5723" s="588"/>
      <c r="B5723" s="588"/>
      <c r="C5723" s="589"/>
      <c r="D5723" s="588"/>
    </row>
    <row r="5724" spans="1:4" ht="15" x14ac:dyDescent="0.25">
      <c r="A5724" s="588"/>
      <c r="B5724" s="588"/>
      <c r="C5724" s="589"/>
      <c r="D5724" s="588"/>
    </row>
    <row r="5725" spans="1:4" ht="15" x14ac:dyDescent="0.25">
      <c r="A5725" s="588"/>
      <c r="B5725" s="588"/>
      <c r="C5725" s="589"/>
      <c r="D5725" s="588"/>
    </row>
    <row r="5726" spans="1:4" ht="15" x14ac:dyDescent="0.25">
      <c r="A5726" s="588"/>
      <c r="B5726" s="588"/>
      <c r="C5726" s="589"/>
      <c r="D5726" s="588"/>
    </row>
    <row r="5727" spans="1:4" ht="15" x14ac:dyDescent="0.25">
      <c r="A5727" s="588"/>
      <c r="B5727" s="588"/>
      <c r="C5727" s="589"/>
      <c r="D5727" s="588"/>
    </row>
    <row r="5728" spans="1:4" ht="15" x14ac:dyDescent="0.25">
      <c r="A5728" s="588"/>
      <c r="B5728" s="588"/>
      <c r="C5728" s="589"/>
      <c r="D5728" s="588"/>
    </row>
    <row r="5729" spans="1:4" ht="15" x14ac:dyDescent="0.25">
      <c r="A5729" s="588"/>
      <c r="B5729" s="588"/>
      <c r="C5729" s="589"/>
      <c r="D5729" s="588"/>
    </row>
    <row r="5730" spans="1:4" ht="15" x14ac:dyDescent="0.25">
      <c r="A5730" s="588"/>
      <c r="B5730" s="588"/>
      <c r="C5730" s="589"/>
      <c r="D5730" s="588"/>
    </row>
    <row r="5731" spans="1:4" ht="15" x14ac:dyDescent="0.25">
      <c r="A5731" s="588"/>
      <c r="B5731" s="588"/>
      <c r="C5731" s="589"/>
      <c r="D5731" s="588"/>
    </row>
    <row r="5732" spans="1:4" ht="15" x14ac:dyDescent="0.25">
      <c r="A5732" s="588"/>
      <c r="B5732" s="588"/>
      <c r="C5732" s="589"/>
      <c r="D5732" s="588"/>
    </row>
    <row r="5733" spans="1:4" ht="15" x14ac:dyDescent="0.25">
      <c r="A5733" s="588"/>
      <c r="B5733" s="588"/>
      <c r="C5733" s="589"/>
      <c r="D5733" s="588"/>
    </row>
    <row r="5734" spans="1:4" ht="15" x14ac:dyDescent="0.25">
      <c r="A5734" s="588"/>
      <c r="B5734" s="588"/>
      <c r="C5734" s="589"/>
      <c r="D5734" s="588"/>
    </row>
    <row r="5735" spans="1:4" ht="15" x14ac:dyDescent="0.25">
      <c r="A5735" s="588"/>
      <c r="B5735" s="588"/>
      <c r="C5735" s="589"/>
      <c r="D5735" s="588"/>
    </row>
    <row r="5736" spans="1:4" ht="15" x14ac:dyDescent="0.25">
      <c r="A5736" s="588"/>
      <c r="B5736" s="588"/>
      <c r="C5736" s="589"/>
      <c r="D5736" s="588"/>
    </row>
    <row r="5737" spans="1:4" ht="15" x14ac:dyDescent="0.25">
      <c r="A5737" s="588"/>
      <c r="B5737" s="588"/>
      <c r="C5737" s="589"/>
      <c r="D5737" s="588"/>
    </row>
    <row r="5738" spans="1:4" ht="15" x14ac:dyDescent="0.25">
      <c r="A5738" s="588"/>
      <c r="B5738" s="588"/>
      <c r="C5738" s="589"/>
      <c r="D5738" s="588"/>
    </row>
    <row r="5739" spans="1:4" ht="15" x14ac:dyDescent="0.25">
      <c r="A5739" s="588"/>
      <c r="B5739" s="588"/>
      <c r="C5739" s="589"/>
      <c r="D5739" s="588"/>
    </row>
    <row r="5740" spans="1:4" ht="15" x14ac:dyDescent="0.25">
      <c r="A5740" s="588"/>
      <c r="B5740" s="588"/>
      <c r="C5740" s="589"/>
      <c r="D5740" s="588"/>
    </row>
    <row r="5741" spans="1:4" ht="15" x14ac:dyDescent="0.25">
      <c r="A5741" s="588"/>
      <c r="B5741" s="588"/>
      <c r="C5741" s="589"/>
      <c r="D5741" s="588"/>
    </row>
    <row r="5742" spans="1:4" ht="15" x14ac:dyDescent="0.25">
      <c r="A5742" s="588"/>
      <c r="B5742" s="588"/>
      <c r="C5742" s="589"/>
      <c r="D5742" s="588"/>
    </row>
    <row r="5743" spans="1:4" ht="15" x14ac:dyDescent="0.25">
      <c r="A5743" s="588"/>
      <c r="B5743" s="588"/>
      <c r="C5743" s="589"/>
      <c r="D5743" s="588"/>
    </row>
    <row r="5744" spans="1:4" ht="15" x14ac:dyDescent="0.25">
      <c r="A5744" s="588"/>
      <c r="B5744" s="588"/>
      <c r="C5744" s="589"/>
      <c r="D5744" s="588"/>
    </row>
    <row r="5745" spans="1:4" ht="15" x14ac:dyDescent="0.25">
      <c r="A5745" s="588"/>
      <c r="B5745" s="588"/>
      <c r="C5745" s="589"/>
      <c r="D5745" s="588"/>
    </row>
    <row r="5746" spans="1:4" ht="15" x14ac:dyDescent="0.25">
      <c r="A5746" s="588"/>
      <c r="B5746" s="588"/>
      <c r="C5746" s="589"/>
      <c r="D5746" s="588"/>
    </row>
    <row r="5747" spans="1:4" ht="15" x14ac:dyDescent="0.25">
      <c r="A5747" s="588"/>
      <c r="B5747" s="588"/>
      <c r="C5747" s="589"/>
      <c r="D5747" s="588"/>
    </row>
    <row r="5748" spans="1:4" ht="15" x14ac:dyDescent="0.25">
      <c r="A5748" s="588"/>
      <c r="B5748" s="588"/>
      <c r="C5748" s="589"/>
      <c r="D5748" s="588"/>
    </row>
    <row r="5749" spans="1:4" ht="15" x14ac:dyDescent="0.25">
      <c r="A5749" s="588"/>
      <c r="B5749" s="588"/>
      <c r="C5749" s="589"/>
      <c r="D5749" s="588"/>
    </row>
    <row r="5750" spans="1:4" ht="15" x14ac:dyDescent="0.25">
      <c r="A5750" s="588"/>
      <c r="B5750" s="588"/>
      <c r="C5750" s="589"/>
      <c r="D5750" s="588"/>
    </row>
    <row r="5751" spans="1:4" ht="15" x14ac:dyDescent="0.25">
      <c r="A5751" s="588"/>
      <c r="B5751" s="588"/>
      <c r="C5751" s="589"/>
      <c r="D5751" s="588"/>
    </row>
    <row r="5752" spans="1:4" ht="15" x14ac:dyDescent="0.25">
      <c r="A5752" s="588"/>
      <c r="B5752" s="588"/>
      <c r="C5752" s="589"/>
      <c r="D5752" s="588"/>
    </row>
    <row r="5753" spans="1:4" ht="15" x14ac:dyDescent="0.25">
      <c r="A5753" s="588"/>
      <c r="B5753" s="588"/>
      <c r="C5753" s="589"/>
      <c r="D5753" s="588"/>
    </row>
    <row r="5754" spans="1:4" ht="15" x14ac:dyDescent="0.25">
      <c r="A5754" s="588"/>
      <c r="B5754" s="588"/>
      <c r="C5754" s="589"/>
      <c r="D5754" s="588"/>
    </row>
    <row r="5755" spans="1:4" ht="15" x14ac:dyDescent="0.25">
      <c r="A5755" s="588"/>
      <c r="B5755" s="588"/>
      <c r="C5755" s="589"/>
      <c r="D5755" s="588"/>
    </row>
    <row r="5756" spans="1:4" ht="15" x14ac:dyDescent="0.25">
      <c r="A5756" s="588"/>
      <c r="B5756" s="588"/>
      <c r="C5756" s="589"/>
      <c r="D5756" s="588"/>
    </row>
    <row r="5757" spans="1:4" ht="15" x14ac:dyDescent="0.25">
      <c r="A5757" s="588"/>
      <c r="B5757" s="588"/>
      <c r="C5757" s="589"/>
      <c r="D5757" s="588"/>
    </row>
    <row r="5758" spans="1:4" ht="15" x14ac:dyDescent="0.25">
      <c r="A5758" s="588"/>
      <c r="B5758" s="588"/>
      <c r="C5758" s="589"/>
      <c r="D5758" s="588"/>
    </row>
    <row r="5759" spans="1:4" ht="15" x14ac:dyDescent="0.25">
      <c r="A5759" s="588"/>
      <c r="B5759" s="588"/>
      <c r="C5759" s="589"/>
      <c r="D5759" s="588"/>
    </row>
    <row r="5760" spans="1:4" ht="15" x14ac:dyDescent="0.25">
      <c r="A5760" s="588"/>
      <c r="B5760" s="588"/>
      <c r="C5760" s="589"/>
      <c r="D5760" s="588"/>
    </row>
    <row r="5761" spans="1:4" ht="15" x14ac:dyDescent="0.25">
      <c r="A5761" s="588"/>
      <c r="B5761" s="588"/>
      <c r="C5761" s="589"/>
      <c r="D5761" s="588"/>
    </row>
    <row r="5762" spans="1:4" ht="15" x14ac:dyDescent="0.25">
      <c r="A5762" s="588"/>
      <c r="B5762" s="588"/>
      <c r="C5762" s="589"/>
      <c r="D5762" s="588"/>
    </row>
    <row r="5763" spans="1:4" ht="15" x14ac:dyDescent="0.25">
      <c r="A5763" s="588"/>
      <c r="B5763" s="588"/>
      <c r="C5763" s="589"/>
      <c r="D5763" s="588"/>
    </row>
    <row r="5764" spans="1:4" ht="15" x14ac:dyDescent="0.25">
      <c r="A5764" s="588"/>
      <c r="B5764" s="588"/>
      <c r="C5764" s="589"/>
      <c r="D5764" s="588"/>
    </row>
    <row r="5765" spans="1:4" ht="15" x14ac:dyDescent="0.25">
      <c r="A5765" s="588"/>
      <c r="B5765" s="588"/>
      <c r="C5765" s="589"/>
      <c r="D5765" s="588"/>
    </row>
    <row r="5766" spans="1:4" ht="15" x14ac:dyDescent="0.25">
      <c r="A5766" s="588"/>
      <c r="B5766" s="588"/>
      <c r="C5766" s="589"/>
      <c r="D5766" s="588"/>
    </row>
    <row r="5767" spans="1:4" ht="15" x14ac:dyDescent="0.25">
      <c r="A5767" s="588"/>
      <c r="B5767" s="588"/>
      <c r="C5767" s="589"/>
      <c r="D5767" s="588"/>
    </row>
    <row r="5768" spans="1:4" ht="15" x14ac:dyDescent="0.25">
      <c r="A5768" s="588"/>
      <c r="B5768" s="588"/>
      <c r="C5768" s="589"/>
      <c r="D5768" s="588"/>
    </row>
    <row r="5769" spans="1:4" ht="15" x14ac:dyDescent="0.25">
      <c r="A5769" s="588"/>
      <c r="B5769" s="588"/>
      <c r="C5769" s="589"/>
      <c r="D5769" s="588"/>
    </row>
    <row r="5770" spans="1:4" ht="15" x14ac:dyDescent="0.25">
      <c r="A5770" s="588"/>
      <c r="B5770" s="588"/>
      <c r="C5770" s="589"/>
      <c r="D5770" s="588"/>
    </row>
    <row r="5771" spans="1:4" ht="15" x14ac:dyDescent="0.25">
      <c r="A5771" s="588"/>
      <c r="B5771" s="588"/>
      <c r="C5771" s="589"/>
      <c r="D5771" s="588"/>
    </row>
    <row r="5772" spans="1:4" ht="15" x14ac:dyDescent="0.25">
      <c r="A5772" s="588"/>
      <c r="B5772" s="588"/>
      <c r="C5772" s="589"/>
      <c r="D5772" s="588"/>
    </row>
    <row r="5773" spans="1:4" ht="15" x14ac:dyDescent="0.25">
      <c r="A5773" s="588"/>
      <c r="B5773" s="588"/>
      <c r="C5773" s="589"/>
      <c r="D5773" s="588"/>
    </row>
    <row r="5774" spans="1:4" ht="15" x14ac:dyDescent="0.25">
      <c r="A5774" s="588"/>
      <c r="B5774" s="588"/>
      <c r="C5774" s="589"/>
      <c r="D5774" s="588"/>
    </row>
    <row r="5775" spans="1:4" ht="15" x14ac:dyDescent="0.25">
      <c r="A5775" s="588"/>
      <c r="B5775" s="588"/>
      <c r="C5775" s="589"/>
      <c r="D5775" s="588"/>
    </row>
    <row r="5776" spans="1:4" ht="15" x14ac:dyDescent="0.25">
      <c r="A5776" s="588"/>
      <c r="B5776" s="588"/>
      <c r="C5776" s="589"/>
      <c r="D5776" s="588"/>
    </row>
    <row r="5777" spans="1:4" ht="15" x14ac:dyDescent="0.25">
      <c r="A5777" s="588"/>
      <c r="B5777" s="588"/>
      <c r="C5777" s="589"/>
      <c r="D5777" s="588"/>
    </row>
    <row r="5778" spans="1:4" ht="15" x14ac:dyDescent="0.25">
      <c r="A5778" s="588"/>
      <c r="B5778" s="588"/>
      <c r="C5778" s="589"/>
      <c r="D5778" s="588"/>
    </row>
    <row r="5779" spans="1:4" ht="15" x14ac:dyDescent="0.25">
      <c r="A5779" s="588"/>
      <c r="B5779" s="588"/>
      <c r="C5779" s="589"/>
      <c r="D5779" s="588"/>
    </row>
    <row r="5780" spans="1:4" ht="15" x14ac:dyDescent="0.25">
      <c r="A5780" s="588"/>
      <c r="B5780" s="588"/>
      <c r="C5780" s="589"/>
      <c r="D5780" s="588"/>
    </row>
    <row r="5781" spans="1:4" ht="15" x14ac:dyDescent="0.25">
      <c r="A5781" s="588"/>
      <c r="B5781" s="588"/>
      <c r="C5781" s="589"/>
      <c r="D5781" s="588"/>
    </row>
    <row r="5782" spans="1:4" ht="15" x14ac:dyDescent="0.25">
      <c r="A5782" s="588"/>
      <c r="B5782" s="588"/>
      <c r="C5782" s="589"/>
      <c r="D5782" s="588"/>
    </row>
    <row r="5783" spans="1:4" ht="15" x14ac:dyDescent="0.25">
      <c r="A5783" s="588"/>
      <c r="B5783" s="588"/>
      <c r="C5783" s="589"/>
      <c r="D5783" s="588"/>
    </row>
    <row r="5784" spans="1:4" ht="15" x14ac:dyDescent="0.25">
      <c r="A5784" s="588"/>
      <c r="B5784" s="588"/>
      <c r="C5784" s="589"/>
      <c r="D5784" s="588"/>
    </row>
    <row r="5785" spans="1:4" ht="15" x14ac:dyDescent="0.25">
      <c r="A5785" s="588"/>
      <c r="B5785" s="588"/>
      <c r="C5785" s="589"/>
      <c r="D5785" s="588"/>
    </row>
    <row r="5786" spans="1:4" ht="15" x14ac:dyDescent="0.25">
      <c r="A5786" s="588"/>
      <c r="B5786" s="588"/>
      <c r="C5786" s="589"/>
      <c r="D5786" s="588"/>
    </row>
    <row r="5787" spans="1:4" ht="15" x14ac:dyDescent="0.25">
      <c r="A5787" s="588"/>
      <c r="B5787" s="588"/>
      <c r="C5787" s="589"/>
      <c r="D5787" s="588"/>
    </row>
    <row r="5788" spans="1:4" ht="15" x14ac:dyDescent="0.25">
      <c r="A5788" s="588"/>
      <c r="B5788" s="588"/>
      <c r="C5788" s="589"/>
      <c r="D5788" s="588"/>
    </row>
    <row r="5789" spans="1:4" ht="15" x14ac:dyDescent="0.25">
      <c r="A5789" s="588"/>
      <c r="B5789" s="588"/>
      <c r="C5789" s="589"/>
      <c r="D5789" s="588"/>
    </row>
    <row r="5790" spans="1:4" ht="15" x14ac:dyDescent="0.25">
      <c r="A5790" s="588"/>
      <c r="B5790" s="588"/>
      <c r="C5790" s="589"/>
      <c r="D5790" s="588"/>
    </row>
    <row r="5791" spans="1:4" ht="15" x14ac:dyDescent="0.25">
      <c r="A5791" s="588"/>
      <c r="B5791" s="588"/>
      <c r="C5791" s="589"/>
      <c r="D5791" s="588"/>
    </row>
    <row r="5792" spans="1:4" ht="15" x14ac:dyDescent="0.25">
      <c r="A5792" s="588"/>
      <c r="B5792" s="588"/>
      <c r="C5792" s="589"/>
      <c r="D5792" s="588"/>
    </row>
    <row r="5793" spans="1:4" ht="15" x14ac:dyDescent="0.25">
      <c r="A5793" s="588"/>
      <c r="B5793" s="588"/>
      <c r="C5793" s="589"/>
      <c r="D5793" s="588"/>
    </row>
    <row r="5794" spans="1:4" ht="15" x14ac:dyDescent="0.25">
      <c r="A5794" s="588"/>
      <c r="B5794" s="588"/>
      <c r="C5794" s="589"/>
      <c r="D5794" s="588"/>
    </row>
    <row r="5795" spans="1:4" ht="15" x14ac:dyDescent="0.25">
      <c r="A5795" s="588"/>
      <c r="B5795" s="588"/>
      <c r="C5795" s="589"/>
      <c r="D5795" s="588"/>
    </row>
    <row r="5796" spans="1:4" ht="15" x14ac:dyDescent="0.25">
      <c r="A5796" s="588"/>
      <c r="B5796" s="588"/>
      <c r="C5796" s="589"/>
      <c r="D5796" s="588"/>
    </row>
    <row r="5797" spans="1:4" ht="15" x14ac:dyDescent="0.25">
      <c r="A5797" s="588"/>
      <c r="B5797" s="588"/>
      <c r="C5797" s="589"/>
      <c r="D5797" s="588"/>
    </row>
    <row r="5798" spans="1:4" ht="15" x14ac:dyDescent="0.25">
      <c r="A5798" s="588"/>
      <c r="B5798" s="588"/>
      <c r="C5798" s="589"/>
      <c r="D5798" s="588"/>
    </row>
    <row r="5799" spans="1:4" ht="15" x14ac:dyDescent="0.25">
      <c r="A5799" s="588"/>
      <c r="B5799" s="588"/>
      <c r="C5799" s="589"/>
      <c r="D5799" s="588"/>
    </row>
    <row r="5800" spans="1:4" ht="15" x14ac:dyDescent="0.25">
      <c r="A5800" s="588"/>
      <c r="B5800" s="588"/>
      <c r="C5800" s="589"/>
      <c r="D5800" s="588"/>
    </row>
    <row r="5801" spans="1:4" ht="15" x14ac:dyDescent="0.25">
      <c r="A5801" s="588"/>
      <c r="B5801" s="588"/>
      <c r="C5801" s="589"/>
      <c r="D5801" s="588"/>
    </row>
    <row r="5802" spans="1:4" ht="15" x14ac:dyDescent="0.25">
      <c r="A5802" s="588"/>
      <c r="B5802" s="588"/>
      <c r="C5802" s="589"/>
      <c r="D5802" s="588"/>
    </row>
    <row r="5803" spans="1:4" ht="15" x14ac:dyDescent="0.25">
      <c r="A5803" s="588"/>
      <c r="B5803" s="588"/>
      <c r="C5803" s="589"/>
      <c r="D5803" s="588"/>
    </row>
    <row r="5804" spans="1:4" ht="15" x14ac:dyDescent="0.25">
      <c r="A5804" s="588"/>
      <c r="B5804" s="588"/>
      <c r="C5804" s="589"/>
      <c r="D5804" s="588"/>
    </row>
    <row r="5805" spans="1:4" ht="15" x14ac:dyDescent="0.25">
      <c r="A5805" s="588"/>
      <c r="B5805" s="588"/>
      <c r="C5805" s="589"/>
      <c r="D5805" s="588"/>
    </row>
    <row r="5806" spans="1:4" ht="15" x14ac:dyDescent="0.25">
      <c r="A5806" s="588"/>
      <c r="B5806" s="588"/>
      <c r="C5806" s="589"/>
      <c r="D5806" s="588"/>
    </row>
    <row r="5807" spans="1:4" ht="15" x14ac:dyDescent="0.25">
      <c r="A5807" s="588"/>
      <c r="B5807" s="588"/>
      <c r="C5807" s="589"/>
      <c r="D5807" s="588"/>
    </row>
    <row r="5808" spans="1:4" ht="15" x14ac:dyDescent="0.25">
      <c r="A5808" s="588"/>
      <c r="B5808" s="588"/>
      <c r="C5808" s="589"/>
      <c r="D5808" s="588"/>
    </row>
    <row r="5809" spans="1:4" ht="15" x14ac:dyDescent="0.25">
      <c r="A5809" s="588"/>
      <c r="B5809" s="588"/>
      <c r="C5809" s="589"/>
      <c r="D5809" s="588"/>
    </row>
    <row r="5810" spans="1:4" ht="15" x14ac:dyDescent="0.25">
      <c r="A5810" s="588"/>
      <c r="B5810" s="588"/>
      <c r="C5810" s="589"/>
      <c r="D5810" s="588"/>
    </row>
    <row r="5811" spans="1:4" ht="15" x14ac:dyDescent="0.25">
      <c r="A5811" s="588"/>
      <c r="B5811" s="588"/>
      <c r="C5811" s="589"/>
      <c r="D5811" s="588"/>
    </row>
    <row r="5812" spans="1:4" ht="15" x14ac:dyDescent="0.25">
      <c r="A5812" s="588"/>
      <c r="B5812" s="588"/>
      <c r="C5812" s="589"/>
      <c r="D5812" s="588"/>
    </row>
    <row r="5813" spans="1:4" ht="15" x14ac:dyDescent="0.25">
      <c r="A5813" s="588"/>
      <c r="B5813" s="588"/>
      <c r="C5813" s="589"/>
      <c r="D5813" s="588"/>
    </row>
    <row r="5814" spans="1:4" ht="15" x14ac:dyDescent="0.25">
      <c r="A5814" s="588"/>
      <c r="B5814" s="588"/>
      <c r="C5814" s="589"/>
      <c r="D5814" s="588"/>
    </row>
    <row r="5815" spans="1:4" ht="15" x14ac:dyDescent="0.25">
      <c r="A5815" s="588"/>
      <c r="B5815" s="588"/>
      <c r="C5815" s="589"/>
      <c r="D5815" s="588"/>
    </row>
    <row r="5816" spans="1:4" ht="15" x14ac:dyDescent="0.25">
      <c r="A5816" s="588"/>
      <c r="B5816" s="588"/>
      <c r="C5816" s="589"/>
      <c r="D5816" s="588"/>
    </row>
    <row r="5817" spans="1:4" ht="15" x14ac:dyDescent="0.25">
      <c r="A5817" s="588"/>
      <c r="B5817" s="588"/>
      <c r="C5817" s="589"/>
      <c r="D5817" s="588"/>
    </row>
    <row r="5818" spans="1:4" ht="15" x14ac:dyDescent="0.25">
      <c r="A5818" s="588"/>
      <c r="B5818" s="588"/>
      <c r="C5818" s="589"/>
      <c r="D5818" s="588"/>
    </row>
    <row r="5819" spans="1:4" ht="15" x14ac:dyDescent="0.25">
      <c r="A5819" s="588"/>
      <c r="B5819" s="588"/>
      <c r="C5819" s="589"/>
      <c r="D5819" s="588"/>
    </row>
    <row r="5820" spans="1:4" ht="15" x14ac:dyDescent="0.25">
      <c r="A5820" s="588"/>
      <c r="B5820" s="588"/>
      <c r="C5820" s="589"/>
      <c r="D5820" s="588"/>
    </row>
    <row r="5821" spans="1:4" ht="15" x14ac:dyDescent="0.25">
      <c r="A5821" s="588"/>
      <c r="B5821" s="588"/>
      <c r="C5821" s="589"/>
      <c r="D5821" s="588"/>
    </row>
    <row r="5822" spans="1:4" ht="15" x14ac:dyDescent="0.25">
      <c r="A5822" s="588"/>
      <c r="B5822" s="588"/>
      <c r="C5822" s="589"/>
      <c r="D5822" s="588"/>
    </row>
    <row r="5823" spans="1:4" ht="15" x14ac:dyDescent="0.25">
      <c r="A5823" s="588"/>
      <c r="B5823" s="588"/>
      <c r="C5823" s="589"/>
      <c r="D5823" s="588"/>
    </row>
    <row r="5824" spans="1:4" ht="15" x14ac:dyDescent="0.25">
      <c r="A5824" s="588"/>
      <c r="B5824" s="588"/>
      <c r="C5824" s="589"/>
      <c r="D5824" s="588"/>
    </row>
    <row r="5825" spans="1:4" ht="15" x14ac:dyDescent="0.25">
      <c r="A5825" s="588"/>
      <c r="B5825" s="588"/>
      <c r="C5825" s="589"/>
      <c r="D5825" s="588"/>
    </row>
    <row r="5826" spans="1:4" ht="15" x14ac:dyDescent="0.25">
      <c r="A5826" s="588"/>
      <c r="B5826" s="588"/>
      <c r="C5826" s="589"/>
      <c r="D5826" s="588"/>
    </row>
    <row r="5827" spans="1:4" ht="15" x14ac:dyDescent="0.25">
      <c r="A5827" s="588"/>
      <c r="B5827" s="588"/>
      <c r="C5827" s="589"/>
      <c r="D5827" s="588"/>
    </row>
    <row r="5828" spans="1:4" ht="15" x14ac:dyDescent="0.25">
      <c r="A5828" s="588"/>
      <c r="B5828" s="588"/>
      <c r="C5828" s="589"/>
      <c r="D5828" s="588"/>
    </row>
    <row r="5829" spans="1:4" ht="15" x14ac:dyDescent="0.25">
      <c r="A5829" s="588"/>
      <c r="B5829" s="588"/>
      <c r="C5829" s="589"/>
      <c r="D5829" s="588"/>
    </row>
    <row r="5830" spans="1:4" ht="15" x14ac:dyDescent="0.25">
      <c r="A5830" s="588"/>
      <c r="B5830" s="588"/>
      <c r="C5830" s="589"/>
      <c r="D5830" s="588"/>
    </row>
    <row r="5831" spans="1:4" ht="15" x14ac:dyDescent="0.25">
      <c r="A5831" s="588"/>
      <c r="B5831" s="588"/>
      <c r="C5831" s="589"/>
      <c r="D5831" s="588"/>
    </row>
    <row r="5832" spans="1:4" ht="15" x14ac:dyDescent="0.25">
      <c r="A5832" s="588"/>
      <c r="B5832" s="588"/>
      <c r="C5832" s="589"/>
      <c r="D5832" s="588"/>
    </row>
    <row r="5833" spans="1:4" ht="15" x14ac:dyDescent="0.25">
      <c r="A5833" s="588"/>
      <c r="B5833" s="588"/>
      <c r="C5833" s="589"/>
      <c r="D5833" s="588"/>
    </row>
    <row r="5834" spans="1:4" ht="15" x14ac:dyDescent="0.25">
      <c r="A5834" s="588"/>
      <c r="B5834" s="588"/>
      <c r="C5834" s="589"/>
      <c r="D5834" s="588"/>
    </row>
    <row r="5835" spans="1:4" ht="15" x14ac:dyDescent="0.25">
      <c r="A5835" s="588"/>
      <c r="B5835" s="588"/>
      <c r="C5835" s="589"/>
      <c r="D5835" s="588"/>
    </row>
    <row r="5836" spans="1:4" ht="15" x14ac:dyDescent="0.25">
      <c r="A5836" s="588"/>
      <c r="B5836" s="588"/>
      <c r="C5836" s="589"/>
      <c r="D5836" s="588"/>
    </row>
    <row r="5837" spans="1:4" ht="15" x14ac:dyDescent="0.25">
      <c r="A5837" s="588"/>
      <c r="B5837" s="588"/>
      <c r="C5837" s="589"/>
      <c r="D5837" s="588"/>
    </row>
    <row r="5838" spans="1:4" ht="15" x14ac:dyDescent="0.25">
      <c r="A5838" s="588"/>
      <c r="B5838" s="588"/>
      <c r="C5838" s="589"/>
      <c r="D5838" s="588"/>
    </row>
    <row r="5839" spans="1:4" ht="15" x14ac:dyDescent="0.25">
      <c r="A5839" s="588"/>
      <c r="B5839" s="588"/>
      <c r="C5839" s="589"/>
      <c r="D5839" s="588"/>
    </row>
    <row r="5840" spans="1:4" ht="15" x14ac:dyDescent="0.25">
      <c r="A5840" s="588"/>
      <c r="B5840" s="588"/>
      <c r="C5840" s="589"/>
      <c r="D5840" s="588"/>
    </row>
    <row r="5841" spans="1:4" ht="15" x14ac:dyDescent="0.25">
      <c r="A5841" s="588"/>
      <c r="B5841" s="588"/>
      <c r="C5841" s="589"/>
      <c r="D5841" s="588"/>
    </row>
    <row r="5842" spans="1:4" ht="15" x14ac:dyDescent="0.25">
      <c r="A5842" s="588"/>
      <c r="B5842" s="588"/>
      <c r="C5842" s="589"/>
      <c r="D5842" s="588"/>
    </row>
    <row r="5843" spans="1:4" ht="15" x14ac:dyDescent="0.25">
      <c r="A5843" s="588"/>
      <c r="B5843" s="588"/>
      <c r="C5843" s="589"/>
      <c r="D5843" s="588"/>
    </row>
    <row r="5844" spans="1:4" ht="15" x14ac:dyDescent="0.25">
      <c r="A5844" s="588"/>
      <c r="B5844" s="588"/>
      <c r="C5844" s="589"/>
      <c r="D5844" s="588"/>
    </row>
    <row r="5845" spans="1:4" ht="15" x14ac:dyDescent="0.25">
      <c r="A5845" s="588"/>
      <c r="B5845" s="588"/>
      <c r="C5845" s="589"/>
      <c r="D5845" s="588"/>
    </row>
    <row r="5846" spans="1:4" ht="15" x14ac:dyDescent="0.25">
      <c r="A5846" s="588"/>
      <c r="B5846" s="588"/>
      <c r="C5846" s="589"/>
      <c r="D5846" s="588"/>
    </row>
    <row r="5847" spans="1:4" ht="15" x14ac:dyDescent="0.25">
      <c r="A5847" s="588"/>
      <c r="B5847" s="588"/>
      <c r="C5847" s="589"/>
      <c r="D5847" s="588"/>
    </row>
    <row r="5848" spans="1:4" ht="15" x14ac:dyDescent="0.25">
      <c r="A5848" s="588"/>
      <c r="B5848" s="588"/>
      <c r="C5848" s="589"/>
      <c r="D5848" s="588"/>
    </row>
    <row r="5849" spans="1:4" ht="15" x14ac:dyDescent="0.25">
      <c r="A5849" s="588"/>
      <c r="B5849" s="588"/>
      <c r="C5849" s="589"/>
      <c r="D5849" s="588"/>
    </row>
    <row r="5850" spans="1:4" ht="15" x14ac:dyDescent="0.25">
      <c r="A5850" s="588"/>
      <c r="B5850" s="588"/>
      <c r="C5850" s="589"/>
      <c r="D5850" s="588"/>
    </row>
    <row r="5851" spans="1:4" ht="15" x14ac:dyDescent="0.25">
      <c r="A5851" s="588"/>
      <c r="B5851" s="588"/>
      <c r="C5851" s="589"/>
      <c r="D5851" s="588"/>
    </row>
    <row r="5852" spans="1:4" ht="15" x14ac:dyDescent="0.25">
      <c r="A5852" s="588"/>
      <c r="B5852" s="588"/>
      <c r="C5852" s="589"/>
      <c r="D5852" s="588"/>
    </row>
    <row r="5853" spans="1:4" ht="15" x14ac:dyDescent="0.25">
      <c r="A5853" s="588"/>
      <c r="B5853" s="588"/>
      <c r="C5853" s="589"/>
      <c r="D5853" s="588"/>
    </row>
    <row r="5854" spans="1:4" ht="15" x14ac:dyDescent="0.25">
      <c r="A5854" s="588"/>
      <c r="B5854" s="588"/>
      <c r="C5854" s="589"/>
      <c r="D5854" s="588"/>
    </row>
    <row r="5855" spans="1:4" ht="15" x14ac:dyDescent="0.25">
      <c r="A5855" s="588"/>
      <c r="B5855" s="588"/>
      <c r="C5855" s="589"/>
      <c r="D5855" s="588"/>
    </row>
    <row r="5856" spans="1:4" ht="15" x14ac:dyDescent="0.25">
      <c r="A5856" s="588"/>
      <c r="B5856" s="588"/>
      <c r="C5856" s="589"/>
      <c r="D5856" s="588"/>
    </row>
    <row r="5857" spans="1:4" ht="15" x14ac:dyDescent="0.25">
      <c r="A5857" s="588"/>
      <c r="B5857" s="588"/>
      <c r="C5857" s="589"/>
      <c r="D5857" s="588"/>
    </row>
    <row r="5858" spans="1:4" ht="15" x14ac:dyDescent="0.25">
      <c r="A5858" s="588"/>
      <c r="B5858" s="588"/>
      <c r="C5858" s="589"/>
      <c r="D5858" s="588"/>
    </row>
    <row r="5859" spans="1:4" ht="15" x14ac:dyDescent="0.25">
      <c r="A5859" s="588"/>
      <c r="B5859" s="588"/>
      <c r="C5859" s="589"/>
      <c r="D5859" s="588"/>
    </row>
    <row r="5860" spans="1:4" ht="15" x14ac:dyDescent="0.25">
      <c r="A5860" s="588"/>
      <c r="B5860" s="588"/>
      <c r="C5860" s="589"/>
      <c r="D5860" s="588"/>
    </row>
    <row r="5861" spans="1:4" ht="15" x14ac:dyDescent="0.25">
      <c r="A5861" s="588"/>
      <c r="B5861" s="588"/>
      <c r="C5861" s="589"/>
      <c r="D5861" s="588"/>
    </row>
    <row r="5862" spans="1:4" ht="15" x14ac:dyDescent="0.25">
      <c r="A5862" s="588"/>
      <c r="B5862" s="588"/>
      <c r="C5862" s="589"/>
      <c r="D5862" s="588"/>
    </row>
    <row r="5863" spans="1:4" ht="15" x14ac:dyDescent="0.25">
      <c r="A5863" s="588"/>
      <c r="B5863" s="588"/>
      <c r="C5863" s="589"/>
      <c r="D5863" s="588"/>
    </row>
    <row r="5864" spans="1:4" ht="15" x14ac:dyDescent="0.25">
      <c r="A5864" s="588"/>
      <c r="B5864" s="588"/>
      <c r="C5864" s="589"/>
      <c r="D5864" s="588"/>
    </row>
    <row r="5865" spans="1:4" ht="15" x14ac:dyDescent="0.25">
      <c r="A5865" s="588"/>
      <c r="B5865" s="588"/>
      <c r="C5865" s="589"/>
      <c r="D5865" s="588"/>
    </row>
    <row r="5866" spans="1:4" ht="15" x14ac:dyDescent="0.25">
      <c r="A5866" s="588"/>
      <c r="B5866" s="588"/>
      <c r="C5866" s="589"/>
      <c r="D5866" s="588"/>
    </row>
    <row r="5867" spans="1:4" ht="15" x14ac:dyDescent="0.25">
      <c r="A5867" s="588"/>
      <c r="B5867" s="588"/>
      <c r="C5867" s="589"/>
      <c r="D5867" s="588"/>
    </row>
    <row r="5868" spans="1:4" ht="15" x14ac:dyDescent="0.25">
      <c r="A5868" s="588"/>
      <c r="B5868" s="588"/>
      <c r="C5868" s="589"/>
      <c r="D5868" s="588"/>
    </row>
    <row r="5869" spans="1:4" ht="15" x14ac:dyDescent="0.25">
      <c r="A5869" s="588"/>
      <c r="B5869" s="588"/>
      <c r="C5869" s="589"/>
      <c r="D5869" s="588"/>
    </row>
    <row r="5870" spans="1:4" ht="15" x14ac:dyDescent="0.25">
      <c r="A5870" s="588"/>
      <c r="B5870" s="588"/>
      <c r="C5870" s="589"/>
      <c r="D5870" s="588"/>
    </row>
    <row r="5871" spans="1:4" ht="15" x14ac:dyDescent="0.25">
      <c r="A5871" s="588"/>
      <c r="B5871" s="588"/>
      <c r="C5871" s="589"/>
      <c r="D5871" s="588"/>
    </row>
    <row r="5872" spans="1:4" ht="15" x14ac:dyDescent="0.25">
      <c r="A5872" s="588"/>
      <c r="B5872" s="588"/>
      <c r="C5872" s="589"/>
      <c r="D5872" s="588"/>
    </row>
    <row r="5873" spans="1:4" ht="15" x14ac:dyDescent="0.25">
      <c r="A5873" s="588"/>
      <c r="B5873" s="588"/>
      <c r="C5873" s="589"/>
      <c r="D5873" s="588"/>
    </row>
    <row r="5874" spans="1:4" ht="15" x14ac:dyDescent="0.25">
      <c r="A5874" s="588"/>
      <c r="B5874" s="588"/>
      <c r="C5874" s="589"/>
      <c r="D5874" s="588"/>
    </row>
    <row r="5875" spans="1:4" ht="15" x14ac:dyDescent="0.25">
      <c r="A5875" s="588"/>
      <c r="B5875" s="588"/>
      <c r="C5875" s="589"/>
      <c r="D5875" s="588"/>
    </row>
    <row r="5876" spans="1:4" ht="15" x14ac:dyDescent="0.25">
      <c r="A5876" s="588"/>
      <c r="B5876" s="588"/>
      <c r="C5876" s="589"/>
      <c r="D5876" s="588"/>
    </row>
    <row r="5877" spans="1:4" ht="15" x14ac:dyDescent="0.25">
      <c r="A5877" s="588"/>
      <c r="B5877" s="588"/>
      <c r="C5877" s="589"/>
      <c r="D5877" s="588"/>
    </row>
    <row r="5878" spans="1:4" ht="15" x14ac:dyDescent="0.25">
      <c r="A5878" s="588"/>
      <c r="B5878" s="588"/>
      <c r="C5878" s="589"/>
      <c r="D5878" s="588"/>
    </row>
    <row r="5879" spans="1:4" ht="15" x14ac:dyDescent="0.25">
      <c r="A5879" s="588"/>
      <c r="B5879" s="588"/>
      <c r="C5879" s="589"/>
      <c r="D5879" s="588"/>
    </row>
    <row r="5880" spans="1:4" ht="15" x14ac:dyDescent="0.25">
      <c r="A5880" s="588"/>
      <c r="B5880" s="588"/>
      <c r="C5880" s="589"/>
      <c r="D5880" s="588"/>
    </row>
    <row r="5881" spans="1:4" ht="15" x14ac:dyDescent="0.25">
      <c r="A5881" s="588"/>
      <c r="B5881" s="588"/>
      <c r="C5881" s="589"/>
      <c r="D5881" s="588"/>
    </row>
    <row r="5882" spans="1:4" ht="15" x14ac:dyDescent="0.25">
      <c r="A5882" s="588"/>
      <c r="B5882" s="588"/>
      <c r="C5882" s="589"/>
      <c r="D5882" s="588"/>
    </row>
    <row r="5883" spans="1:4" ht="15" x14ac:dyDescent="0.25">
      <c r="A5883" s="588"/>
      <c r="B5883" s="588"/>
      <c r="C5883" s="589"/>
      <c r="D5883" s="588"/>
    </row>
    <row r="5884" spans="1:4" ht="15" x14ac:dyDescent="0.25">
      <c r="A5884" s="588"/>
      <c r="B5884" s="588"/>
      <c r="C5884" s="589"/>
      <c r="D5884" s="588"/>
    </row>
    <row r="5885" spans="1:4" ht="15" x14ac:dyDescent="0.25">
      <c r="A5885" s="588"/>
      <c r="B5885" s="588"/>
      <c r="C5885" s="589"/>
      <c r="D5885" s="588"/>
    </row>
    <row r="5886" spans="1:4" ht="15" x14ac:dyDescent="0.25">
      <c r="A5886" s="588"/>
      <c r="B5886" s="588"/>
      <c r="C5886" s="589"/>
      <c r="D5886" s="588"/>
    </row>
    <row r="5887" spans="1:4" ht="15" x14ac:dyDescent="0.25">
      <c r="A5887" s="588"/>
      <c r="B5887" s="588"/>
      <c r="C5887" s="589"/>
      <c r="D5887" s="588"/>
    </row>
    <row r="5888" spans="1:4" ht="15" x14ac:dyDescent="0.25">
      <c r="A5888" s="588"/>
      <c r="B5888" s="588"/>
      <c r="C5888" s="589"/>
      <c r="D5888" s="588"/>
    </row>
    <row r="5889" spans="1:4" ht="15" x14ac:dyDescent="0.25">
      <c r="A5889" s="588"/>
      <c r="B5889" s="588"/>
      <c r="C5889" s="589"/>
      <c r="D5889" s="588"/>
    </row>
    <row r="5890" spans="1:4" ht="15" x14ac:dyDescent="0.25">
      <c r="A5890" s="588"/>
      <c r="B5890" s="588"/>
      <c r="C5890" s="589"/>
      <c r="D5890" s="588"/>
    </row>
    <row r="5891" spans="1:4" ht="15" x14ac:dyDescent="0.25">
      <c r="A5891" s="588"/>
      <c r="B5891" s="588"/>
      <c r="C5891" s="589"/>
      <c r="D5891" s="588"/>
    </row>
    <row r="5892" spans="1:4" ht="15" x14ac:dyDescent="0.25">
      <c r="A5892" s="588"/>
      <c r="B5892" s="588"/>
      <c r="C5892" s="589"/>
      <c r="D5892" s="588"/>
    </row>
    <row r="5893" spans="1:4" ht="15" x14ac:dyDescent="0.25">
      <c r="A5893" s="588"/>
      <c r="B5893" s="588"/>
      <c r="C5893" s="589"/>
      <c r="D5893" s="588"/>
    </row>
    <row r="5894" spans="1:4" ht="15" x14ac:dyDescent="0.25">
      <c r="A5894" s="588"/>
      <c r="B5894" s="588"/>
      <c r="C5894" s="589"/>
      <c r="D5894" s="588"/>
    </row>
    <row r="5895" spans="1:4" ht="15" x14ac:dyDescent="0.25">
      <c r="A5895" s="588"/>
      <c r="B5895" s="588"/>
      <c r="C5895" s="589"/>
      <c r="D5895" s="588"/>
    </row>
    <row r="5896" spans="1:4" ht="15" x14ac:dyDescent="0.25">
      <c r="A5896" s="588"/>
      <c r="B5896" s="588"/>
      <c r="C5896" s="589"/>
      <c r="D5896" s="588"/>
    </row>
    <row r="5897" spans="1:4" ht="15" x14ac:dyDescent="0.25">
      <c r="A5897" s="588"/>
      <c r="B5897" s="588"/>
      <c r="C5897" s="589"/>
      <c r="D5897" s="588"/>
    </row>
    <row r="5898" spans="1:4" ht="15" x14ac:dyDescent="0.25">
      <c r="A5898" s="588"/>
      <c r="B5898" s="588"/>
      <c r="C5898" s="589"/>
      <c r="D5898" s="588"/>
    </row>
    <row r="5899" spans="1:4" ht="15" x14ac:dyDescent="0.25">
      <c r="A5899" s="588"/>
      <c r="B5899" s="588"/>
      <c r="C5899" s="589"/>
      <c r="D5899" s="588"/>
    </row>
    <row r="5900" spans="1:4" ht="15" x14ac:dyDescent="0.25">
      <c r="A5900" s="588"/>
      <c r="B5900" s="588"/>
      <c r="C5900" s="589"/>
      <c r="D5900" s="588"/>
    </row>
    <row r="5901" spans="1:4" ht="15" x14ac:dyDescent="0.25">
      <c r="A5901" s="588"/>
      <c r="B5901" s="588"/>
      <c r="C5901" s="589"/>
      <c r="D5901" s="588"/>
    </row>
    <row r="5902" spans="1:4" ht="15" x14ac:dyDescent="0.25">
      <c r="A5902" s="588"/>
      <c r="B5902" s="588"/>
      <c r="C5902" s="589"/>
      <c r="D5902" s="588"/>
    </row>
    <row r="5903" spans="1:4" ht="15" x14ac:dyDescent="0.25">
      <c r="A5903" s="588"/>
      <c r="B5903" s="588"/>
      <c r="C5903" s="589"/>
      <c r="D5903" s="588"/>
    </row>
    <row r="5904" spans="1:4" ht="15" x14ac:dyDescent="0.25">
      <c r="A5904" s="588"/>
      <c r="B5904" s="588"/>
      <c r="C5904" s="589"/>
      <c r="D5904" s="588"/>
    </row>
    <row r="5905" spans="1:4" ht="15" x14ac:dyDescent="0.25">
      <c r="A5905" s="588"/>
      <c r="B5905" s="588"/>
      <c r="C5905" s="589"/>
      <c r="D5905" s="588"/>
    </row>
    <row r="5906" spans="1:4" ht="15" x14ac:dyDescent="0.25">
      <c r="A5906" s="588"/>
      <c r="B5906" s="588"/>
      <c r="C5906" s="589"/>
      <c r="D5906" s="588"/>
    </row>
    <row r="5907" spans="1:4" ht="15" x14ac:dyDescent="0.25">
      <c r="A5907" s="588"/>
      <c r="B5907" s="588"/>
      <c r="C5907" s="589"/>
      <c r="D5907" s="588"/>
    </row>
    <row r="5908" spans="1:4" ht="15" x14ac:dyDescent="0.25">
      <c r="A5908" s="588"/>
      <c r="B5908" s="588"/>
      <c r="C5908" s="589"/>
      <c r="D5908" s="588"/>
    </row>
    <row r="5909" spans="1:4" ht="15" x14ac:dyDescent="0.25">
      <c r="A5909" s="588"/>
      <c r="B5909" s="588"/>
      <c r="C5909" s="589"/>
      <c r="D5909" s="588"/>
    </row>
    <row r="5910" spans="1:4" ht="15" x14ac:dyDescent="0.25">
      <c r="A5910" s="588"/>
      <c r="B5910" s="588"/>
      <c r="C5910" s="589"/>
      <c r="D5910" s="588"/>
    </row>
    <row r="5911" spans="1:4" ht="15" x14ac:dyDescent="0.25">
      <c r="A5911" s="588"/>
      <c r="B5911" s="588"/>
      <c r="C5911" s="589"/>
      <c r="D5911" s="588"/>
    </row>
    <row r="5912" spans="1:4" ht="15" x14ac:dyDescent="0.25">
      <c r="A5912" s="588"/>
      <c r="B5912" s="588"/>
      <c r="C5912" s="589"/>
      <c r="D5912" s="588"/>
    </row>
    <row r="5913" spans="1:4" ht="15" x14ac:dyDescent="0.25">
      <c r="A5913" s="588"/>
      <c r="B5913" s="588"/>
      <c r="C5913" s="589"/>
      <c r="D5913" s="588"/>
    </row>
    <row r="5914" spans="1:4" ht="15" x14ac:dyDescent="0.25">
      <c r="A5914" s="588"/>
      <c r="B5914" s="588"/>
      <c r="C5914" s="589"/>
      <c r="D5914" s="588"/>
    </row>
    <row r="5915" spans="1:4" ht="15" x14ac:dyDescent="0.25">
      <c r="A5915" s="588"/>
      <c r="B5915" s="588"/>
      <c r="C5915" s="589"/>
      <c r="D5915" s="588"/>
    </row>
    <row r="5916" spans="1:4" ht="15" x14ac:dyDescent="0.25">
      <c r="A5916" s="588"/>
      <c r="B5916" s="588"/>
      <c r="C5916" s="589"/>
      <c r="D5916" s="588"/>
    </row>
    <row r="5917" spans="1:4" ht="15" x14ac:dyDescent="0.25">
      <c r="A5917" s="588"/>
      <c r="B5917" s="588"/>
      <c r="C5917" s="589"/>
      <c r="D5917" s="588"/>
    </row>
    <row r="5918" spans="1:4" ht="15" x14ac:dyDescent="0.25">
      <c r="A5918" s="588"/>
      <c r="B5918" s="588"/>
      <c r="C5918" s="589"/>
      <c r="D5918" s="588"/>
    </row>
    <row r="5919" spans="1:4" ht="15" x14ac:dyDescent="0.25">
      <c r="A5919" s="588"/>
      <c r="B5919" s="588"/>
      <c r="C5919" s="589"/>
      <c r="D5919" s="588"/>
    </row>
    <row r="5920" spans="1:4" ht="15" x14ac:dyDescent="0.25">
      <c r="A5920" s="588"/>
      <c r="B5920" s="588"/>
      <c r="C5920" s="589"/>
      <c r="D5920" s="588"/>
    </row>
    <row r="5921" spans="1:4" ht="15" x14ac:dyDescent="0.25">
      <c r="A5921" s="588"/>
      <c r="B5921" s="588"/>
      <c r="C5921" s="589"/>
      <c r="D5921" s="588"/>
    </row>
    <row r="5922" spans="1:4" ht="15" x14ac:dyDescent="0.25">
      <c r="A5922" s="588"/>
      <c r="B5922" s="588"/>
      <c r="C5922" s="589"/>
      <c r="D5922" s="588"/>
    </row>
    <row r="5923" spans="1:4" ht="15" x14ac:dyDescent="0.25">
      <c r="A5923" s="588"/>
      <c r="B5923" s="588"/>
      <c r="C5923" s="589"/>
      <c r="D5923" s="588"/>
    </row>
    <row r="5924" spans="1:4" ht="15" x14ac:dyDescent="0.25">
      <c r="A5924" s="588"/>
      <c r="B5924" s="588"/>
      <c r="C5924" s="589"/>
      <c r="D5924" s="588"/>
    </row>
    <row r="5925" spans="1:4" ht="15" x14ac:dyDescent="0.25">
      <c r="A5925" s="588"/>
      <c r="B5925" s="588"/>
      <c r="C5925" s="589"/>
      <c r="D5925" s="588"/>
    </row>
    <row r="5926" spans="1:4" ht="15" x14ac:dyDescent="0.25">
      <c r="A5926" s="588"/>
      <c r="B5926" s="588"/>
      <c r="C5926" s="589"/>
      <c r="D5926" s="588"/>
    </row>
    <row r="5927" spans="1:4" ht="15" x14ac:dyDescent="0.25">
      <c r="A5927" s="588"/>
      <c r="B5927" s="588"/>
      <c r="C5927" s="589"/>
      <c r="D5927" s="588"/>
    </row>
    <row r="5928" spans="1:4" ht="15" x14ac:dyDescent="0.25">
      <c r="A5928" s="588"/>
      <c r="B5928" s="588"/>
      <c r="C5928" s="589"/>
      <c r="D5928" s="588"/>
    </row>
    <row r="5929" spans="1:4" ht="15" x14ac:dyDescent="0.25">
      <c r="A5929" s="588"/>
      <c r="B5929" s="588"/>
      <c r="C5929" s="589"/>
      <c r="D5929" s="588"/>
    </row>
    <row r="5930" spans="1:4" ht="15" x14ac:dyDescent="0.25">
      <c r="A5930" s="588"/>
      <c r="B5930" s="588"/>
      <c r="C5930" s="589"/>
      <c r="D5930" s="588"/>
    </row>
    <row r="5931" spans="1:4" ht="15" x14ac:dyDescent="0.25">
      <c r="A5931" s="588"/>
      <c r="B5931" s="588"/>
      <c r="C5931" s="589"/>
      <c r="D5931" s="588"/>
    </row>
    <row r="5932" spans="1:4" ht="15" x14ac:dyDescent="0.25">
      <c r="A5932" s="588"/>
      <c r="B5932" s="588"/>
      <c r="C5932" s="589"/>
      <c r="D5932" s="588"/>
    </row>
    <row r="5933" spans="1:4" ht="15" x14ac:dyDescent="0.25">
      <c r="A5933" s="588"/>
      <c r="B5933" s="588"/>
      <c r="C5933" s="589"/>
      <c r="D5933" s="588"/>
    </row>
    <row r="5934" spans="1:4" ht="15" x14ac:dyDescent="0.25">
      <c r="A5934" s="588"/>
      <c r="B5934" s="588"/>
      <c r="C5934" s="589"/>
      <c r="D5934" s="588"/>
    </row>
    <row r="5935" spans="1:4" ht="15" x14ac:dyDescent="0.25">
      <c r="A5935" s="588"/>
      <c r="B5935" s="588"/>
      <c r="C5935" s="589"/>
      <c r="D5935" s="588"/>
    </row>
    <row r="5936" spans="1:4" ht="15" x14ac:dyDescent="0.25">
      <c r="A5936" s="588"/>
      <c r="B5936" s="588"/>
      <c r="C5936" s="589"/>
      <c r="D5936" s="588"/>
    </row>
    <row r="5937" spans="1:4" ht="15" x14ac:dyDescent="0.25">
      <c r="A5937" s="588"/>
      <c r="B5937" s="588"/>
      <c r="C5937" s="589"/>
      <c r="D5937" s="588"/>
    </row>
    <row r="5938" spans="1:4" ht="15" x14ac:dyDescent="0.25">
      <c r="A5938" s="588"/>
      <c r="B5938" s="588"/>
      <c r="C5938" s="589"/>
      <c r="D5938" s="588"/>
    </row>
    <row r="5939" spans="1:4" ht="15" x14ac:dyDescent="0.25">
      <c r="A5939" s="588"/>
      <c r="B5939" s="588"/>
      <c r="C5939" s="589"/>
      <c r="D5939" s="588"/>
    </row>
    <row r="5940" spans="1:4" ht="15" x14ac:dyDescent="0.25">
      <c r="A5940" s="588"/>
      <c r="B5940" s="588"/>
      <c r="C5940" s="589"/>
      <c r="D5940" s="588"/>
    </row>
    <row r="5941" spans="1:4" ht="15" x14ac:dyDescent="0.25">
      <c r="A5941" s="588"/>
      <c r="B5941" s="588"/>
      <c r="C5941" s="589"/>
      <c r="D5941" s="588"/>
    </row>
    <row r="5942" spans="1:4" ht="15" x14ac:dyDescent="0.25">
      <c r="A5942" s="588"/>
      <c r="B5942" s="588"/>
      <c r="C5942" s="589"/>
      <c r="D5942" s="588"/>
    </row>
    <row r="5943" spans="1:4" ht="15" x14ac:dyDescent="0.25">
      <c r="A5943" s="588"/>
      <c r="B5943" s="588"/>
      <c r="C5943" s="589"/>
      <c r="D5943" s="588"/>
    </row>
    <row r="5944" spans="1:4" ht="15" x14ac:dyDescent="0.25">
      <c r="A5944" s="588"/>
      <c r="B5944" s="588"/>
      <c r="C5944" s="589"/>
      <c r="D5944" s="588"/>
    </row>
    <row r="5945" spans="1:4" ht="15" x14ac:dyDescent="0.25">
      <c r="A5945" s="588"/>
      <c r="B5945" s="588"/>
      <c r="C5945" s="589"/>
      <c r="D5945" s="588"/>
    </row>
    <row r="5946" spans="1:4" ht="15" x14ac:dyDescent="0.25">
      <c r="A5946" s="588"/>
      <c r="B5946" s="588"/>
      <c r="C5946" s="589"/>
      <c r="D5946" s="588"/>
    </row>
    <row r="5947" spans="1:4" ht="15" x14ac:dyDescent="0.25">
      <c r="A5947" s="588"/>
      <c r="B5947" s="588"/>
      <c r="C5947" s="589"/>
      <c r="D5947" s="588"/>
    </row>
    <row r="5948" spans="1:4" ht="15" x14ac:dyDescent="0.25">
      <c r="A5948" s="588"/>
      <c r="B5948" s="588"/>
      <c r="C5948" s="589"/>
      <c r="D5948" s="588"/>
    </row>
    <row r="5949" spans="1:4" ht="15" x14ac:dyDescent="0.25">
      <c r="A5949" s="588"/>
      <c r="B5949" s="588"/>
      <c r="C5949" s="589"/>
      <c r="D5949" s="588"/>
    </row>
    <row r="5950" spans="1:4" ht="15" x14ac:dyDescent="0.25">
      <c r="A5950" s="588"/>
      <c r="B5950" s="588"/>
      <c r="C5950" s="589"/>
      <c r="D5950" s="588"/>
    </row>
    <row r="5951" spans="1:4" ht="15" x14ac:dyDescent="0.25">
      <c r="A5951" s="588"/>
      <c r="B5951" s="588"/>
      <c r="C5951" s="589"/>
      <c r="D5951" s="588"/>
    </row>
    <row r="5952" spans="1:4" ht="15" x14ac:dyDescent="0.25">
      <c r="A5952" s="588"/>
      <c r="B5952" s="588"/>
      <c r="C5952" s="589"/>
      <c r="D5952" s="588"/>
    </row>
    <row r="5953" spans="1:4" ht="15" x14ac:dyDescent="0.25">
      <c r="A5953" s="588"/>
      <c r="B5953" s="588"/>
      <c r="C5953" s="589"/>
      <c r="D5953" s="588"/>
    </row>
    <row r="5954" spans="1:4" ht="15" x14ac:dyDescent="0.25">
      <c r="A5954" s="588"/>
      <c r="B5954" s="588"/>
      <c r="C5954" s="589"/>
      <c r="D5954" s="588"/>
    </row>
    <row r="5955" spans="1:4" ht="15" x14ac:dyDescent="0.25">
      <c r="A5955" s="588"/>
      <c r="B5955" s="588"/>
      <c r="C5955" s="589"/>
      <c r="D5955" s="588"/>
    </row>
    <row r="5956" spans="1:4" ht="15" x14ac:dyDescent="0.25">
      <c r="A5956" s="588"/>
      <c r="B5956" s="588"/>
      <c r="C5956" s="589"/>
      <c r="D5956" s="588"/>
    </row>
    <row r="5957" spans="1:4" ht="15" x14ac:dyDescent="0.25">
      <c r="A5957" s="588"/>
      <c r="B5957" s="588"/>
      <c r="C5957" s="589"/>
      <c r="D5957" s="588"/>
    </row>
    <row r="5958" spans="1:4" ht="15" x14ac:dyDescent="0.25">
      <c r="A5958" s="588"/>
      <c r="B5958" s="588"/>
      <c r="C5958" s="589"/>
      <c r="D5958" s="588"/>
    </row>
    <row r="5959" spans="1:4" ht="15" x14ac:dyDescent="0.25">
      <c r="A5959" s="588"/>
      <c r="B5959" s="588"/>
      <c r="C5959" s="589"/>
      <c r="D5959" s="588"/>
    </row>
    <row r="5960" spans="1:4" ht="15" x14ac:dyDescent="0.25">
      <c r="A5960" s="588"/>
      <c r="B5960" s="588"/>
      <c r="C5960" s="589"/>
      <c r="D5960" s="588"/>
    </row>
    <row r="5961" spans="1:4" ht="15" x14ac:dyDescent="0.25">
      <c r="A5961" s="588"/>
      <c r="B5961" s="588"/>
      <c r="C5961" s="589"/>
      <c r="D5961" s="588"/>
    </row>
    <row r="5962" spans="1:4" ht="15" x14ac:dyDescent="0.25">
      <c r="A5962" s="588"/>
      <c r="B5962" s="588"/>
      <c r="C5962" s="589"/>
      <c r="D5962" s="588"/>
    </row>
    <row r="5963" spans="1:4" ht="15" x14ac:dyDescent="0.25">
      <c r="A5963" s="588"/>
      <c r="B5963" s="588"/>
      <c r="C5963" s="589"/>
      <c r="D5963" s="588"/>
    </row>
    <row r="5964" spans="1:4" ht="15" x14ac:dyDescent="0.25">
      <c r="A5964" s="588"/>
      <c r="B5964" s="588"/>
      <c r="C5964" s="589"/>
      <c r="D5964" s="588"/>
    </row>
    <row r="5965" spans="1:4" ht="15" x14ac:dyDescent="0.25">
      <c r="A5965" s="588"/>
      <c r="B5965" s="588"/>
      <c r="C5965" s="589"/>
      <c r="D5965" s="588"/>
    </row>
    <row r="5966" spans="1:4" ht="15" x14ac:dyDescent="0.25">
      <c r="A5966" s="588"/>
      <c r="B5966" s="588"/>
      <c r="C5966" s="589"/>
      <c r="D5966" s="588"/>
    </row>
    <row r="5967" spans="1:4" ht="15" x14ac:dyDescent="0.25">
      <c r="A5967" s="588"/>
      <c r="B5967" s="588"/>
      <c r="C5967" s="589"/>
      <c r="D5967" s="588"/>
    </row>
    <row r="5968" spans="1:4" ht="15" x14ac:dyDescent="0.25">
      <c r="A5968" s="588"/>
      <c r="B5968" s="588"/>
      <c r="C5968" s="589"/>
      <c r="D5968" s="588"/>
    </row>
    <row r="5969" spans="1:4" ht="15" x14ac:dyDescent="0.25">
      <c r="A5969" s="588"/>
      <c r="B5969" s="588"/>
      <c r="C5969" s="589"/>
      <c r="D5969" s="588"/>
    </row>
    <row r="5970" spans="1:4" ht="15" x14ac:dyDescent="0.25">
      <c r="A5970" s="588"/>
      <c r="B5970" s="588"/>
      <c r="C5970" s="589"/>
      <c r="D5970" s="588"/>
    </row>
    <row r="5971" spans="1:4" ht="15" x14ac:dyDescent="0.25">
      <c r="A5971" s="588"/>
      <c r="B5971" s="588"/>
      <c r="C5971" s="589"/>
      <c r="D5971" s="588"/>
    </row>
    <row r="5972" spans="1:4" ht="15" x14ac:dyDescent="0.25">
      <c r="A5972" s="588"/>
      <c r="B5972" s="588"/>
      <c r="C5972" s="589"/>
      <c r="D5972" s="588"/>
    </row>
    <row r="5973" spans="1:4" ht="15" x14ac:dyDescent="0.25">
      <c r="A5973" s="588"/>
      <c r="B5973" s="588"/>
      <c r="C5973" s="589"/>
      <c r="D5973" s="588"/>
    </row>
    <row r="5974" spans="1:4" ht="15" x14ac:dyDescent="0.25">
      <c r="A5974" s="588"/>
      <c r="B5974" s="588"/>
      <c r="C5974" s="589"/>
      <c r="D5974" s="588"/>
    </row>
    <row r="5975" spans="1:4" ht="15" x14ac:dyDescent="0.25">
      <c r="A5975" s="588"/>
      <c r="B5975" s="588"/>
      <c r="C5975" s="589"/>
      <c r="D5975" s="588"/>
    </row>
    <row r="5976" spans="1:4" ht="15" x14ac:dyDescent="0.25">
      <c r="A5976" s="588"/>
      <c r="B5976" s="588"/>
      <c r="C5976" s="589"/>
      <c r="D5976" s="588"/>
    </row>
    <row r="5977" spans="1:4" ht="15" x14ac:dyDescent="0.25">
      <c r="A5977" s="588"/>
      <c r="B5977" s="588"/>
      <c r="C5977" s="589"/>
      <c r="D5977" s="588"/>
    </row>
    <row r="5978" spans="1:4" ht="15" x14ac:dyDescent="0.25">
      <c r="A5978" s="588"/>
      <c r="B5978" s="588"/>
      <c r="C5978" s="589"/>
      <c r="D5978" s="588"/>
    </row>
    <row r="5979" spans="1:4" ht="15" x14ac:dyDescent="0.25">
      <c r="A5979" s="588"/>
      <c r="B5979" s="588"/>
      <c r="C5979" s="589"/>
      <c r="D5979" s="588"/>
    </row>
    <row r="5980" spans="1:4" ht="15" x14ac:dyDescent="0.25">
      <c r="A5980" s="588"/>
      <c r="B5980" s="588"/>
      <c r="C5980" s="589"/>
      <c r="D5980" s="588"/>
    </row>
    <row r="5981" spans="1:4" ht="15" x14ac:dyDescent="0.25">
      <c r="A5981" s="588"/>
      <c r="B5981" s="588"/>
      <c r="C5981" s="589"/>
      <c r="D5981" s="588"/>
    </row>
    <row r="5982" spans="1:4" ht="15" x14ac:dyDescent="0.25">
      <c r="A5982" s="588"/>
      <c r="B5982" s="588"/>
      <c r="C5982" s="589"/>
      <c r="D5982" s="588"/>
    </row>
    <row r="5983" spans="1:4" ht="15" x14ac:dyDescent="0.25">
      <c r="A5983" s="588"/>
      <c r="B5983" s="588"/>
      <c r="C5983" s="589"/>
      <c r="D5983" s="588"/>
    </row>
    <row r="5984" spans="1:4" ht="15" x14ac:dyDescent="0.25">
      <c r="A5984" s="588"/>
      <c r="B5984" s="588"/>
      <c r="C5984" s="589"/>
      <c r="D5984" s="588"/>
    </row>
    <row r="5985" spans="1:4" ht="15" x14ac:dyDescent="0.25">
      <c r="A5985" s="588"/>
      <c r="B5985" s="588"/>
      <c r="C5985" s="589"/>
      <c r="D5985" s="588"/>
    </row>
    <row r="5986" spans="1:4" ht="15" x14ac:dyDescent="0.25">
      <c r="A5986" s="588"/>
      <c r="B5986" s="588"/>
      <c r="C5986" s="589"/>
      <c r="D5986" s="588"/>
    </row>
    <row r="5987" spans="1:4" ht="15" x14ac:dyDescent="0.25">
      <c r="A5987" s="588"/>
      <c r="B5987" s="588"/>
      <c r="C5987" s="589"/>
      <c r="D5987" s="588"/>
    </row>
    <row r="5988" spans="1:4" ht="15" x14ac:dyDescent="0.25">
      <c r="A5988" s="588"/>
      <c r="B5988" s="588"/>
      <c r="C5988" s="589"/>
      <c r="D5988" s="588"/>
    </row>
    <row r="5989" spans="1:4" ht="15" x14ac:dyDescent="0.25">
      <c r="A5989" s="588"/>
      <c r="B5989" s="588"/>
      <c r="C5989" s="589"/>
      <c r="D5989" s="588"/>
    </row>
    <row r="5990" spans="1:4" ht="15" x14ac:dyDescent="0.25">
      <c r="A5990" s="588"/>
      <c r="B5990" s="588"/>
      <c r="C5990" s="589"/>
      <c r="D5990" s="588"/>
    </row>
    <row r="5991" spans="1:4" ht="15" x14ac:dyDescent="0.25">
      <c r="A5991" s="588"/>
      <c r="B5991" s="588"/>
      <c r="C5991" s="589"/>
      <c r="D5991" s="588"/>
    </row>
    <row r="5992" spans="1:4" ht="15" x14ac:dyDescent="0.25">
      <c r="A5992" s="588"/>
      <c r="B5992" s="588"/>
      <c r="C5992" s="589"/>
      <c r="D5992" s="588"/>
    </row>
    <row r="5993" spans="1:4" ht="15" x14ac:dyDescent="0.25">
      <c r="A5993" s="588"/>
      <c r="B5993" s="588"/>
      <c r="C5993" s="589"/>
      <c r="D5993" s="588"/>
    </row>
    <row r="5994" spans="1:4" ht="15" x14ac:dyDescent="0.25">
      <c r="A5994" s="588"/>
      <c r="B5994" s="588"/>
      <c r="C5994" s="589"/>
      <c r="D5994" s="588"/>
    </row>
    <row r="5995" spans="1:4" ht="15" x14ac:dyDescent="0.25">
      <c r="A5995" s="588"/>
      <c r="B5995" s="588"/>
      <c r="C5995" s="589"/>
      <c r="D5995" s="588"/>
    </row>
    <row r="5996" spans="1:4" ht="15" x14ac:dyDescent="0.25">
      <c r="A5996" s="588"/>
      <c r="B5996" s="588"/>
      <c r="C5996" s="589"/>
      <c r="D5996" s="588"/>
    </row>
    <row r="5997" spans="1:4" ht="15" x14ac:dyDescent="0.25">
      <c r="A5997" s="588"/>
      <c r="B5997" s="588"/>
      <c r="C5997" s="589"/>
      <c r="D5997" s="588"/>
    </row>
    <row r="5998" spans="1:4" ht="15" x14ac:dyDescent="0.25">
      <c r="A5998" s="588"/>
      <c r="B5998" s="588"/>
      <c r="C5998" s="589"/>
      <c r="D5998" s="588"/>
    </row>
    <row r="5999" spans="1:4" ht="15" x14ac:dyDescent="0.25">
      <c r="A5999" s="588"/>
      <c r="B5999" s="588"/>
      <c r="C5999" s="589"/>
      <c r="D5999" s="588"/>
    </row>
    <row r="6000" spans="1:4" ht="15" x14ac:dyDescent="0.25">
      <c r="A6000" s="588"/>
      <c r="B6000" s="588"/>
      <c r="C6000" s="589"/>
      <c r="D6000" s="588"/>
    </row>
    <row r="6001" spans="1:4" ht="15" x14ac:dyDescent="0.25">
      <c r="A6001" s="588"/>
      <c r="B6001" s="588"/>
      <c r="C6001" s="589"/>
      <c r="D6001" s="588"/>
    </row>
    <row r="6002" spans="1:4" ht="15" x14ac:dyDescent="0.25">
      <c r="A6002" s="588"/>
      <c r="B6002" s="588"/>
      <c r="C6002" s="589"/>
      <c r="D6002" s="588"/>
    </row>
    <row r="6003" spans="1:4" ht="15" x14ac:dyDescent="0.25">
      <c r="A6003" s="588"/>
      <c r="B6003" s="588"/>
      <c r="C6003" s="589"/>
      <c r="D6003" s="588"/>
    </row>
    <row r="6004" spans="1:4" ht="15" x14ac:dyDescent="0.25">
      <c r="A6004" s="588"/>
      <c r="B6004" s="588"/>
      <c r="C6004" s="589"/>
      <c r="D6004" s="588"/>
    </row>
    <row r="6005" spans="1:4" ht="15" x14ac:dyDescent="0.25">
      <c r="A6005" s="588"/>
      <c r="B6005" s="588"/>
      <c r="C6005" s="589"/>
      <c r="D6005" s="588"/>
    </row>
    <row r="6006" spans="1:4" ht="15" x14ac:dyDescent="0.25">
      <c r="A6006" s="588"/>
      <c r="B6006" s="588"/>
      <c r="C6006" s="589"/>
      <c r="D6006" s="588"/>
    </row>
    <row r="6007" spans="1:4" ht="15" x14ac:dyDescent="0.25">
      <c r="A6007" s="588"/>
      <c r="B6007" s="588"/>
      <c r="C6007" s="589"/>
      <c r="D6007" s="588"/>
    </row>
    <row r="6008" spans="1:4" ht="15" x14ac:dyDescent="0.25">
      <c r="A6008" s="588"/>
      <c r="B6008" s="588"/>
      <c r="C6008" s="589"/>
      <c r="D6008" s="588"/>
    </row>
    <row r="6009" spans="1:4" ht="15" x14ac:dyDescent="0.25">
      <c r="A6009" s="588"/>
      <c r="B6009" s="588"/>
      <c r="C6009" s="589"/>
      <c r="D6009" s="588"/>
    </row>
    <row r="6010" spans="1:4" ht="15" x14ac:dyDescent="0.25">
      <c r="A6010" s="588"/>
      <c r="B6010" s="588"/>
      <c r="C6010" s="589"/>
      <c r="D6010" s="588"/>
    </row>
    <row r="6011" spans="1:4" ht="15" x14ac:dyDescent="0.25">
      <c r="A6011" s="588"/>
      <c r="B6011" s="588"/>
      <c r="C6011" s="589"/>
      <c r="D6011" s="588"/>
    </row>
    <row r="6012" spans="1:4" ht="15" x14ac:dyDescent="0.25">
      <c r="A6012" s="588"/>
      <c r="B6012" s="588"/>
      <c r="C6012" s="589"/>
      <c r="D6012" s="588"/>
    </row>
    <row r="6013" spans="1:4" ht="15" x14ac:dyDescent="0.25">
      <c r="A6013" s="588"/>
      <c r="B6013" s="588"/>
      <c r="C6013" s="589"/>
      <c r="D6013" s="588"/>
    </row>
    <row r="6014" spans="1:4" ht="15" x14ac:dyDescent="0.25">
      <c r="A6014" s="588"/>
      <c r="B6014" s="588"/>
      <c r="C6014" s="589"/>
      <c r="D6014" s="588"/>
    </row>
    <row r="6015" spans="1:4" ht="15" x14ac:dyDescent="0.25">
      <c r="A6015" s="588"/>
      <c r="B6015" s="588"/>
      <c r="C6015" s="589"/>
      <c r="D6015" s="588"/>
    </row>
    <row r="6016" spans="1:4" ht="15" x14ac:dyDescent="0.25">
      <c r="A6016" s="588"/>
      <c r="B6016" s="588"/>
      <c r="C6016" s="589"/>
      <c r="D6016" s="588"/>
    </row>
    <row r="6017" spans="1:4" ht="15" x14ac:dyDescent="0.25">
      <c r="A6017" s="588"/>
      <c r="B6017" s="588"/>
      <c r="C6017" s="589"/>
      <c r="D6017" s="588"/>
    </row>
    <row r="6018" spans="1:4" ht="15" x14ac:dyDescent="0.25">
      <c r="A6018" s="588"/>
      <c r="B6018" s="588"/>
      <c r="C6018" s="589"/>
      <c r="D6018" s="588"/>
    </row>
    <row r="6019" spans="1:4" ht="15" x14ac:dyDescent="0.25">
      <c r="A6019" s="588"/>
      <c r="B6019" s="588"/>
      <c r="C6019" s="589"/>
      <c r="D6019" s="588"/>
    </row>
    <row r="6020" spans="1:4" ht="15" x14ac:dyDescent="0.25">
      <c r="A6020" s="588"/>
      <c r="B6020" s="588"/>
      <c r="C6020" s="589"/>
      <c r="D6020" s="588"/>
    </row>
    <row r="6021" spans="1:4" ht="15" x14ac:dyDescent="0.25">
      <c r="A6021" s="588"/>
      <c r="B6021" s="588"/>
      <c r="C6021" s="589"/>
      <c r="D6021" s="588"/>
    </row>
    <row r="6022" spans="1:4" ht="15" x14ac:dyDescent="0.25">
      <c r="A6022" s="588"/>
      <c r="B6022" s="588"/>
      <c r="C6022" s="589"/>
      <c r="D6022" s="588"/>
    </row>
    <row r="6023" spans="1:4" ht="15" x14ac:dyDescent="0.25">
      <c r="A6023" s="588"/>
      <c r="B6023" s="588"/>
      <c r="C6023" s="589"/>
      <c r="D6023" s="588"/>
    </row>
    <row r="6024" spans="1:4" ht="15" x14ac:dyDescent="0.25">
      <c r="A6024" s="588"/>
      <c r="B6024" s="588"/>
      <c r="C6024" s="589"/>
      <c r="D6024" s="588"/>
    </row>
    <row r="6025" spans="1:4" ht="15" x14ac:dyDescent="0.25">
      <c r="A6025" s="588"/>
      <c r="B6025" s="588"/>
      <c r="C6025" s="589"/>
      <c r="D6025" s="588"/>
    </row>
    <row r="6026" spans="1:4" ht="15" x14ac:dyDescent="0.25">
      <c r="A6026" s="588"/>
      <c r="B6026" s="588"/>
      <c r="C6026" s="589"/>
      <c r="D6026" s="588"/>
    </row>
    <row r="6027" spans="1:4" ht="15" x14ac:dyDescent="0.25">
      <c r="A6027" s="588"/>
      <c r="B6027" s="588"/>
      <c r="C6027" s="589"/>
      <c r="D6027" s="588"/>
    </row>
    <row r="6028" spans="1:4" ht="15" x14ac:dyDescent="0.25">
      <c r="A6028" s="588"/>
      <c r="B6028" s="588"/>
      <c r="C6028" s="589"/>
      <c r="D6028" s="588"/>
    </row>
    <row r="6029" spans="1:4" ht="15" x14ac:dyDescent="0.25">
      <c r="A6029" s="588"/>
      <c r="B6029" s="588"/>
      <c r="C6029" s="589"/>
      <c r="D6029" s="588"/>
    </row>
    <row r="6030" spans="1:4" ht="15" x14ac:dyDescent="0.25">
      <c r="A6030" s="588"/>
      <c r="B6030" s="588"/>
      <c r="C6030" s="589"/>
      <c r="D6030" s="588"/>
    </row>
    <row r="6031" spans="1:4" ht="15" x14ac:dyDescent="0.25">
      <c r="A6031" s="588"/>
      <c r="B6031" s="588"/>
      <c r="C6031" s="589"/>
      <c r="D6031" s="588"/>
    </row>
    <row r="6032" spans="1:4" ht="15" x14ac:dyDescent="0.25">
      <c r="A6032" s="588"/>
      <c r="B6032" s="588"/>
      <c r="C6032" s="589"/>
      <c r="D6032" s="588"/>
    </row>
    <row r="6033" spans="1:4" ht="15" x14ac:dyDescent="0.25">
      <c r="A6033" s="588"/>
      <c r="B6033" s="588"/>
      <c r="C6033" s="589"/>
      <c r="D6033" s="588"/>
    </row>
    <row r="6034" spans="1:4" ht="15" x14ac:dyDescent="0.25">
      <c r="A6034" s="588"/>
      <c r="B6034" s="588"/>
      <c r="C6034" s="589"/>
      <c r="D6034" s="588"/>
    </row>
    <row r="6035" spans="1:4" ht="15" x14ac:dyDescent="0.25">
      <c r="A6035" s="588"/>
      <c r="B6035" s="588"/>
      <c r="C6035" s="589"/>
      <c r="D6035" s="588"/>
    </row>
    <row r="6036" spans="1:4" ht="15" x14ac:dyDescent="0.25">
      <c r="A6036" s="588"/>
      <c r="B6036" s="588"/>
      <c r="C6036" s="589"/>
      <c r="D6036" s="588"/>
    </row>
    <row r="6037" spans="1:4" ht="15" x14ac:dyDescent="0.25">
      <c r="A6037" s="588"/>
      <c r="B6037" s="588"/>
      <c r="C6037" s="589"/>
      <c r="D6037" s="588"/>
    </row>
    <row r="6038" spans="1:4" ht="15" x14ac:dyDescent="0.25">
      <c r="A6038" s="588"/>
      <c r="B6038" s="588"/>
      <c r="C6038" s="589"/>
      <c r="D6038" s="588"/>
    </row>
    <row r="6039" spans="1:4" ht="15" x14ac:dyDescent="0.25">
      <c r="A6039" s="588"/>
      <c r="B6039" s="588"/>
      <c r="C6039" s="589"/>
      <c r="D6039" s="588"/>
    </row>
    <row r="6040" spans="1:4" ht="15" x14ac:dyDescent="0.25">
      <c r="A6040" s="588"/>
      <c r="B6040" s="588"/>
      <c r="C6040" s="589"/>
      <c r="D6040" s="588"/>
    </row>
    <row r="6041" spans="1:4" ht="15" x14ac:dyDescent="0.25">
      <c r="A6041" s="588"/>
      <c r="B6041" s="588"/>
      <c r="C6041" s="589"/>
      <c r="D6041" s="588"/>
    </row>
    <row r="6042" spans="1:4" ht="15" x14ac:dyDescent="0.25">
      <c r="A6042" s="588"/>
      <c r="B6042" s="588"/>
      <c r="C6042" s="589"/>
      <c r="D6042" s="588"/>
    </row>
    <row r="6043" spans="1:4" ht="15" x14ac:dyDescent="0.25">
      <c r="A6043" s="588"/>
      <c r="B6043" s="588"/>
      <c r="C6043" s="589"/>
      <c r="D6043" s="588"/>
    </row>
    <row r="6044" spans="1:4" ht="15" x14ac:dyDescent="0.25">
      <c r="A6044" s="588"/>
      <c r="B6044" s="588"/>
      <c r="C6044" s="589"/>
      <c r="D6044" s="588"/>
    </row>
    <row r="6045" spans="1:4" ht="15" x14ac:dyDescent="0.25">
      <c r="A6045" s="588"/>
      <c r="B6045" s="588"/>
      <c r="C6045" s="589"/>
      <c r="D6045" s="588"/>
    </row>
    <row r="6046" spans="1:4" ht="15" x14ac:dyDescent="0.25">
      <c r="A6046" s="588"/>
      <c r="B6046" s="588"/>
      <c r="C6046" s="589"/>
      <c r="D6046" s="588"/>
    </row>
    <row r="6047" spans="1:4" ht="15" x14ac:dyDescent="0.25">
      <c r="A6047" s="588"/>
      <c r="B6047" s="588"/>
      <c r="C6047" s="589"/>
      <c r="D6047" s="588"/>
    </row>
    <row r="6048" spans="1:4" ht="15" x14ac:dyDescent="0.25">
      <c r="A6048" s="588"/>
      <c r="B6048" s="588"/>
      <c r="C6048" s="589"/>
      <c r="D6048" s="588"/>
    </row>
    <row r="6049" spans="1:4" ht="15" x14ac:dyDescent="0.25">
      <c r="A6049" s="588"/>
      <c r="B6049" s="588"/>
      <c r="C6049" s="589"/>
      <c r="D6049" s="588"/>
    </row>
    <row r="6050" spans="1:4" ht="15" x14ac:dyDescent="0.25">
      <c r="A6050" s="588"/>
      <c r="B6050" s="588"/>
      <c r="C6050" s="589"/>
      <c r="D6050" s="588"/>
    </row>
    <row r="6051" spans="1:4" ht="15" x14ac:dyDescent="0.25">
      <c r="A6051" s="588"/>
      <c r="B6051" s="588"/>
      <c r="C6051" s="589"/>
      <c r="D6051" s="588"/>
    </row>
    <row r="6052" spans="1:4" ht="15" x14ac:dyDescent="0.25">
      <c r="A6052" s="588"/>
      <c r="B6052" s="588"/>
      <c r="C6052" s="589"/>
      <c r="D6052" s="588"/>
    </row>
    <row r="6053" spans="1:4" ht="15" x14ac:dyDescent="0.25">
      <c r="A6053" s="588"/>
      <c r="B6053" s="588"/>
      <c r="C6053" s="589"/>
      <c r="D6053" s="588"/>
    </row>
    <row r="6054" spans="1:4" ht="15" x14ac:dyDescent="0.25">
      <c r="A6054" s="588"/>
      <c r="B6054" s="588"/>
      <c r="C6054" s="589"/>
      <c r="D6054" s="588"/>
    </row>
    <row r="6055" spans="1:4" ht="15" x14ac:dyDescent="0.25">
      <c r="A6055" s="588"/>
      <c r="B6055" s="588"/>
      <c r="C6055" s="589"/>
      <c r="D6055" s="588"/>
    </row>
    <row r="6056" spans="1:4" ht="15" x14ac:dyDescent="0.25">
      <c r="A6056" s="588"/>
      <c r="B6056" s="588"/>
      <c r="C6056" s="589"/>
      <c r="D6056" s="588"/>
    </row>
    <row r="6057" spans="1:4" ht="15" x14ac:dyDescent="0.25">
      <c r="A6057" s="588"/>
      <c r="B6057" s="588"/>
      <c r="C6057" s="589"/>
      <c r="D6057" s="588"/>
    </row>
    <row r="6058" spans="1:4" ht="15" x14ac:dyDescent="0.25">
      <c r="A6058" s="588"/>
      <c r="B6058" s="588"/>
      <c r="C6058" s="589"/>
      <c r="D6058" s="588"/>
    </row>
    <row r="6059" spans="1:4" ht="15" x14ac:dyDescent="0.25">
      <c r="A6059" s="588"/>
      <c r="B6059" s="588"/>
      <c r="C6059" s="589"/>
      <c r="D6059" s="588"/>
    </row>
    <row r="6060" spans="1:4" ht="15" x14ac:dyDescent="0.25">
      <c r="A6060" s="588"/>
      <c r="B6060" s="588"/>
      <c r="C6060" s="589"/>
      <c r="D6060" s="588"/>
    </row>
    <row r="6061" spans="1:4" ht="15" x14ac:dyDescent="0.25">
      <c r="A6061" s="588"/>
      <c r="B6061" s="588"/>
      <c r="C6061" s="589"/>
      <c r="D6061" s="588"/>
    </row>
    <row r="6062" spans="1:4" ht="15" x14ac:dyDescent="0.25">
      <c r="A6062" s="588"/>
      <c r="B6062" s="588"/>
      <c r="C6062" s="589"/>
      <c r="D6062" s="588"/>
    </row>
    <row r="6063" spans="1:4" ht="15" x14ac:dyDescent="0.25">
      <c r="A6063" s="588"/>
      <c r="B6063" s="588"/>
      <c r="C6063" s="589"/>
      <c r="D6063" s="588"/>
    </row>
    <row r="6064" spans="1:4" ht="15" x14ac:dyDescent="0.25">
      <c r="A6064" s="588"/>
      <c r="B6064" s="588"/>
      <c r="C6064" s="589"/>
      <c r="D6064" s="588"/>
    </row>
    <row r="6065" spans="1:4" ht="15" x14ac:dyDescent="0.25">
      <c r="A6065" s="588"/>
      <c r="B6065" s="588"/>
      <c r="C6065" s="589"/>
      <c r="D6065" s="588"/>
    </row>
    <row r="6066" spans="1:4" ht="15" x14ac:dyDescent="0.25">
      <c r="A6066" s="588"/>
      <c r="B6066" s="588"/>
      <c r="C6066" s="589"/>
      <c r="D6066" s="588"/>
    </row>
    <row r="6067" spans="1:4" ht="15" x14ac:dyDescent="0.25">
      <c r="A6067" s="588"/>
      <c r="B6067" s="588"/>
      <c r="C6067" s="589"/>
      <c r="D6067" s="588"/>
    </row>
    <row r="6068" spans="1:4" ht="15" x14ac:dyDescent="0.25">
      <c r="A6068" s="588"/>
      <c r="B6068" s="588"/>
      <c r="C6068" s="589"/>
      <c r="D6068" s="588"/>
    </row>
    <row r="6069" spans="1:4" ht="15" x14ac:dyDescent="0.25">
      <c r="A6069" s="588"/>
      <c r="B6069" s="588"/>
      <c r="C6069" s="589"/>
      <c r="D6069" s="588"/>
    </row>
    <row r="6070" spans="1:4" ht="15" x14ac:dyDescent="0.25">
      <c r="A6070" s="588"/>
      <c r="B6070" s="588"/>
      <c r="C6070" s="589"/>
      <c r="D6070" s="588"/>
    </row>
    <row r="6071" spans="1:4" ht="15" x14ac:dyDescent="0.25">
      <c r="A6071" s="588"/>
      <c r="B6071" s="588"/>
      <c r="C6071" s="589"/>
      <c r="D6071" s="588"/>
    </row>
    <row r="6072" spans="1:4" ht="15" x14ac:dyDescent="0.25">
      <c r="A6072" s="588"/>
      <c r="B6072" s="588"/>
      <c r="C6072" s="589"/>
      <c r="D6072" s="588"/>
    </row>
    <row r="6073" spans="1:4" ht="15" x14ac:dyDescent="0.25">
      <c r="A6073" s="588"/>
      <c r="B6073" s="588"/>
      <c r="C6073" s="589"/>
      <c r="D6073" s="588"/>
    </row>
    <row r="6074" spans="1:4" ht="15" x14ac:dyDescent="0.25">
      <c r="A6074" s="588"/>
      <c r="B6074" s="588"/>
      <c r="C6074" s="589"/>
      <c r="D6074" s="588"/>
    </row>
    <row r="6075" spans="1:4" ht="15" x14ac:dyDescent="0.25">
      <c r="A6075" s="588"/>
      <c r="B6075" s="588"/>
      <c r="C6075" s="589"/>
      <c r="D6075" s="588"/>
    </row>
    <row r="6076" spans="1:4" ht="15" x14ac:dyDescent="0.25">
      <c r="A6076" s="588"/>
      <c r="B6076" s="588"/>
      <c r="C6076" s="589"/>
      <c r="D6076" s="588"/>
    </row>
    <row r="6077" spans="1:4" ht="15" x14ac:dyDescent="0.25">
      <c r="A6077" s="588"/>
      <c r="B6077" s="588"/>
      <c r="C6077" s="589"/>
      <c r="D6077" s="588"/>
    </row>
    <row r="6078" spans="1:4" ht="15" x14ac:dyDescent="0.25">
      <c r="A6078" s="588"/>
      <c r="B6078" s="588"/>
      <c r="C6078" s="589"/>
      <c r="D6078" s="588"/>
    </row>
    <row r="6079" spans="1:4" ht="15" x14ac:dyDescent="0.25">
      <c r="A6079" s="588"/>
      <c r="B6079" s="588"/>
      <c r="C6079" s="589"/>
      <c r="D6079" s="588"/>
    </row>
    <row r="6080" spans="1:4" ht="15" x14ac:dyDescent="0.25">
      <c r="A6080" s="588"/>
      <c r="B6080" s="588"/>
      <c r="C6080" s="589"/>
      <c r="D6080" s="588"/>
    </row>
    <row r="6081" spans="1:4" ht="15" x14ac:dyDescent="0.25">
      <c r="A6081" s="588"/>
      <c r="B6081" s="588"/>
      <c r="C6081" s="589"/>
      <c r="D6081" s="588"/>
    </row>
    <row r="6082" spans="1:4" ht="15" x14ac:dyDescent="0.25">
      <c r="A6082" s="588"/>
      <c r="B6082" s="588"/>
      <c r="C6082" s="589"/>
      <c r="D6082" s="588"/>
    </row>
    <row r="6083" spans="1:4" ht="15" x14ac:dyDescent="0.25">
      <c r="A6083" s="588"/>
      <c r="B6083" s="588"/>
      <c r="C6083" s="589"/>
      <c r="D6083" s="588"/>
    </row>
    <row r="6084" spans="1:4" ht="15" x14ac:dyDescent="0.25">
      <c r="A6084" s="588"/>
      <c r="B6084" s="588"/>
      <c r="C6084" s="589"/>
      <c r="D6084" s="588"/>
    </row>
    <row r="6085" spans="1:4" ht="15" x14ac:dyDescent="0.25">
      <c r="A6085" s="588"/>
      <c r="B6085" s="588"/>
      <c r="C6085" s="589"/>
      <c r="D6085" s="588"/>
    </row>
    <row r="6086" spans="1:4" ht="15" x14ac:dyDescent="0.25">
      <c r="A6086" s="588"/>
      <c r="B6086" s="588"/>
      <c r="C6086" s="589"/>
      <c r="D6086" s="588"/>
    </row>
    <row r="6087" spans="1:4" ht="15" x14ac:dyDescent="0.25">
      <c r="A6087" s="588"/>
      <c r="B6087" s="588"/>
      <c r="C6087" s="589"/>
      <c r="D6087" s="588"/>
    </row>
    <row r="6088" spans="1:4" ht="15" x14ac:dyDescent="0.25">
      <c r="A6088" s="588"/>
      <c r="B6088" s="588"/>
      <c r="C6088" s="589"/>
      <c r="D6088" s="588"/>
    </row>
    <row r="6089" spans="1:4" ht="15" x14ac:dyDescent="0.25">
      <c r="A6089" s="588"/>
      <c r="B6089" s="588"/>
      <c r="C6089" s="589"/>
      <c r="D6089" s="588"/>
    </row>
    <row r="6090" spans="1:4" ht="15" x14ac:dyDescent="0.25">
      <c r="A6090" s="588"/>
      <c r="B6090" s="588"/>
      <c r="C6090" s="589"/>
      <c r="D6090" s="588"/>
    </row>
    <row r="6091" spans="1:4" ht="15" x14ac:dyDescent="0.25">
      <c r="A6091" s="588"/>
      <c r="B6091" s="588"/>
      <c r="C6091" s="589"/>
      <c r="D6091" s="588"/>
    </row>
    <row r="6092" spans="1:4" ht="15" x14ac:dyDescent="0.25">
      <c r="A6092" s="588"/>
      <c r="B6092" s="588"/>
      <c r="C6092" s="589"/>
      <c r="D6092" s="588"/>
    </row>
    <row r="6093" spans="1:4" ht="15" x14ac:dyDescent="0.25">
      <c r="A6093" s="588"/>
      <c r="B6093" s="588"/>
      <c r="C6093" s="589"/>
      <c r="D6093" s="588"/>
    </row>
    <row r="6094" spans="1:4" ht="15" x14ac:dyDescent="0.25">
      <c r="A6094" s="588"/>
      <c r="B6094" s="588"/>
      <c r="C6094" s="589"/>
      <c r="D6094" s="588"/>
    </row>
    <row r="6095" spans="1:4" ht="15" x14ac:dyDescent="0.25">
      <c r="A6095" s="588"/>
      <c r="B6095" s="588"/>
      <c r="C6095" s="589"/>
      <c r="D6095" s="588"/>
    </row>
    <row r="6096" spans="1:4" ht="15" x14ac:dyDescent="0.25">
      <c r="A6096" s="588"/>
      <c r="B6096" s="588"/>
      <c r="C6096" s="589"/>
      <c r="D6096" s="588"/>
    </row>
    <row r="6097" spans="1:4" ht="15" x14ac:dyDescent="0.25">
      <c r="A6097" s="588"/>
      <c r="B6097" s="588"/>
      <c r="C6097" s="589"/>
      <c r="D6097" s="588"/>
    </row>
    <row r="6098" spans="1:4" ht="15" x14ac:dyDescent="0.25">
      <c r="A6098" s="588"/>
      <c r="B6098" s="588"/>
      <c r="C6098" s="589"/>
      <c r="D6098" s="588"/>
    </row>
    <row r="6099" spans="1:4" ht="15" x14ac:dyDescent="0.25">
      <c r="A6099" s="588"/>
      <c r="B6099" s="588"/>
      <c r="C6099" s="589"/>
      <c r="D6099" s="588"/>
    </row>
    <row r="6100" spans="1:4" ht="15" x14ac:dyDescent="0.25">
      <c r="A6100" s="588"/>
      <c r="B6100" s="588"/>
      <c r="C6100" s="589"/>
      <c r="D6100" s="588"/>
    </row>
    <row r="6101" spans="1:4" ht="15" x14ac:dyDescent="0.25">
      <c r="A6101" s="588"/>
      <c r="B6101" s="588"/>
      <c r="C6101" s="589"/>
      <c r="D6101" s="588"/>
    </row>
    <row r="6102" spans="1:4" ht="15" x14ac:dyDescent="0.25">
      <c r="A6102" s="588"/>
      <c r="B6102" s="588"/>
      <c r="C6102" s="589"/>
      <c r="D6102" s="588"/>
    </row>
    <row r="6103" spans="1:4" ht="15" x14ac:dyDescent="0.25">
      <c r="A6103" s="588"/>
      <c r="B6103" s="588"/>
      <c r="C6103" s="589"/>
      <c r="D6103" s="588"/>
    </row>
    <row r="6104" spans="1:4" ht="15" x14ac:dyDescent="0.25">
      <c r="A6104" s="588"/>
      <c r="B6104" s="588"/>
      <c r="C6104" s="589"/>
      <c r="D6104" s="588"/>
    </row>
    <row r="6105" spans="1:4" ht="15" x14ac:dyDescent="0.25">
      <c r="A6105" s="588"/>
      <c r="B6105" s="588"/>
      <c r="C6105" s="589"/>
      <c r="D6105" s="588"/>
    </row>
    <row r="6106" spans="1:4" ht="15" x14ac:dyDescent="0.25">
      <c r="A6106" s="588"/>
      <c r="B6106" s="588"/>
      <c r="C6106" s="589"/>
      <c r="D6106" s="588"/>
    </row>
    <row r="6107" spans="1:4" ht="15" x14ac:dyDescent="0.25">
      <c r="A6107" s="588"/>
      <c r="B6107" s="588"/>
      <c r="C6107" s="589"/>
      <c r="D6107" s="588"/>
    </row>
    <row r="6108" spans="1:4" ht="15" x14ac:dyDescent="0.25">
      <c r="A6108" s="588"/>
      <c r="B6108" s="588"/>
      <c r="C6108" s="589"/>
      <c r="D6108" s="588"/>
    </row>
    <row r="6109" spans="1:4" ht="15" x14ac:dyDescent="0.25">
      <c r="A6109" s="588"/>
      <c r="B6109" s="588"/>
      <c r="C6109" s="589"/>
      <c r="D6109" s="588"/>
    </row>
    <row r="6110" spans="1:4" ht="15" x14ac:dyDescent="0.25">
      <c r="A6110" s="588"/>
      <c r="B6110" s="588"/>
      <c r="C6110" s="589"/>
      <c r="D6110" s="588"/>
    </row>
    <row r="6111" spans="1:4" ht="15" x14ac:dyDescent="0.25">
      <c r="A6111" s="588"/>
      <c r="B6111" s="588"/>
      <c r="C6111" s="589"/>
      <c r="D6111" s="588"/>
    </row>
    <row r="6112" spans="1:4" ht="15" x14ac:dyDescent="0.25">
      <c r="A6112" s="588"/>
      <c r="B6112" s="588"/>
      <c r="C6112" s="589"/>
      <c r="D6112" s="588"/>
    </row>
    <row r="6113" spans="1:4" ht="15" x14ac:dyDescent="0.25">
      <c r="A6113" s="588"/>
      <c r="B6113" s="588"/>
      <c r="C6113" s="589"/>
      <c r="D6113" s="588"/>
    </row>
    <row r="6114" spans="1:4" ht="15" x14ac:dyDescent="0.25">
      <c r="A6114" s="588"/>
      <c r="B6114" s="588"/>
      <c r="C6114" s="589"/>
      <c r="D6114" s="588"/>
    </row>
    <row r="6115" spans="1:4" ht="15" x14ac:dyDescent="0.25">
      <c r="A6115" s="588"/>
      <c r="B6115" s="588"/>
      <c r="C6115" s="589"/>
      <c r="D6115" s="588"/>
    </row>
    <row r="6116" spans="1:4" ht="15" x14ac:dyDescent="0.25">
      <c r="A6116" s="588"/>
      <c r="B6116" s="588"/>
      <c r="C6116" s="589"/>
      <c r="D6116" s="588"/>
    </row>
    <row r="6117" spans="1:4" ht="15" x14ac:dyDescent="0.25">
      <c r="A6117" s="588"/>
      <c r="B6117" s="588"/>
      <c r="C6117" s="589"/>
      <c r="D6117" s="588"/>
    </row>
    <row r="6118" spans="1:4" ht="15" x14ac:dyDescent="0.25">
      <c r="A6118" s="588"/>
      <c r="B6118" s="588"/>
      <c r="C6118" s="589"/>
      <c r="D6118" s="588"/>
    </row>
    <row r="6119" spans="1:4" ht="15" x14ac:dyDescent="0.25">
      <c r="A6119" s="588"/>
      <c r="B6119" s="588"/>
      <c r="C6119" s="589"/>
      <c r="D6119" s="588"/>
    </row>
    <row r="6120" spans="1:4" ht="15" x14ac:dyDescent="0.25">
      <c r="A6120" s="588"/>
      <c r="B6120" s="588"/>
      <c r="C6120" s="589"/>
      <c r="D6120" s="588"/>
    </row>
    <row r="6121" spans="1:4" ht="15" x14ac:dyDescent="0.25">
      <c r="A6121" s="588"/>
      <c r="B6121" s="588"/>
      <c r="C6121" s="589"/>
      <c r="D6121" s="588"/>
    </row>
    <row r="6122" spans="1:4" ht="15" x14ac:dyDescent="0.25">
      <c r="A6122" s="588"/>
      <c r="B6122" s="588"/>
      <c r="C6122" s="589"/>
      <c r="D6122" s="588"/>
    </row>
    <row r="6123" spans="1:4" ht="15" x14ac:dyDescent="0.25">
      <c r="A6123" s="588"/>
      <c r="B6123" s="588"/>
      <c r="C6123" s="589"/>
      <c r="D6123" s="588"/>
    </row>
    <row r="6124" spans="1:4" ht="15" x14ac:dyDescent="0.25">
      <c r="A6124" s="588"/>
      <c r="B6124" s="588"/>
      <c r="C6124" s="589"/>
      <c r="D6124" s="588"/>
    </row>
    <row r="6125" spans="1:4" ht="15" x14ac:dyDescent="0.25">
      <c r="A6125" s="588"/>
      <c r="B6125" s="588"/>
      <c r="C6125" s="589"/>
      <c r="D6125" s="588"/>
    </row>
    <row r="6126" spans="1:4" ht="15" x14ac:dyDescent="0.25">
      <c r="A6126" s="588"/>
      <c r="B6126" s="588"/>
      <c r="C6126" s="589"/>
      <c r="D6126" s="588"/>
    </row>
    <row r="6127" spans="1:4" ht="15" x14ac:dyDescent="0.25">
      <c r="A6127" s="588"/>
      <c r="B6127" s="588"/>
      <c r="C6127" s="589"/>
      <c r="D6127" s="588"/>
    </row>
    <row r="6128" spans="1:4" ht="15" x14ac:dyDescent="0.25">
      <c r="A6128" s="588"/>
      <c r="B6128" s="588"/>
      <c r="C6128" s="589"/>
      <c r="D6128" s="588"/>
    </row>
    <row r="6129" spans="1:4" ht="15" x14ac:dyDescent="0.25">
      <c r="A6129" s="588"/>
      <c r="B6129" s="588"/>
      <c r="C6129" s="589"/>
      <c r="D6129" s="588"/>
    </row>
    <row r="6130" spans="1:4" ht="15" x14ac:dyDescent="0.25">
      <c r="A6130" s="588"/>
      <c r="B6130" s="588"/>
      <c r="C6130" s="589"/>
      <c r="D6130" s="588"/>
    </row>
    <row r="6131" spans="1:4" ht="15" x14ac:dyDescent="0.25">
      <c r="A6131" s="588"/>
      <c r="B6131" s="588"/>
      <c r="C6131" s="589"/>
      <c r="D6131" s="588"/>
    </row>
    <row r="6132" spans="1:4" ht="15" x14ac:dyDescent="0.25">
      <c r="A6132" s="588"/>
      <c r="B6132" s="588"/>
      <c r="C6132" s="589"/>
      <c r="D6132" s="588"/>
    </row>
    <row r="6133" spans="1:4" ht="15" x14ac:dyDescent="0.25">
      <c r="A6133" s="588"/>
      <c r="B6133" s="588"/>
      <c r="C6133" s="589"/>
      <c r="D6133" s="588"/>
    </row>
    <row r="6134" spans="1:4" ht="15" x14ac:dyDescent="0.25">
      <c r="A6134" s="588"/>
      <c r="B6134" s="588"/>
      <c r="C6134" s="589"/>
      <c r="D6134" s="588"/>
    </row>
    <row r="6135" spans="1:4" ht="15" x14ac:dyDescent="0.25">
      <c r="A6135" s="588"/>
      <c r="B6135" s="588"/>
      <c r="C6135" s="589"/>
      <c r="D6135" s="588"/>
    </row>
    <row r="6136" spans="1:4" ht="15" x14ac:dyDescent="0.25">
      <c r="A6136" s="588"/>
      <c r="B6136" s="588"/>
      <c r="C6136" s="589"/>
      <c r="D6136" s="588"/>
    </row>
    <row r="6137" spans="1:4" ht="15" x14ac:dyDescent="0.25">
      <c r="A6137" s="588"/>
      <c r="B6137" s="588"/>
      <c r="C6137" s="589"/>
      <c r="D6137" s="588"/>
    </row>
    <row r="6138" spans="1:4" ht="15" x14ac:dyDescent="0.25">
      <c r="A6138" s="588"/>
      <c r="B6138" s="588"/>
      <c r="C6138" s="589"/>
      <c r="D6138" s="588"/>
    </row>
    <row r="6139" spans="1:4" ht="15" x14ac:dyDescent="0.25">
      <c r="A6139" s="588"/>
      <c r="B6139" s="588"/>
      <c r="C6139" s="589"/>
      <c r="D6139" s="588"/>
    </row>
    <row r="6140" spans="1:4" ht="15" x14ac:dyDescent="0.25">
      <c r="A6140" s="588"/>
      <c r="B6140" s="588"/>
      <c r="C6140" s="589"/>
      <c r="D6140" s="588"/>
    </row>
    <row r="6141" spans="1:4" ht="15" x14ac:dyDescent="0.25">
      <c r="A6141" s="588"/>
      <c r="B6141" s="588"/>
      <c r="C6141" s="589"/>
      <c r="D6141" s="588"/>
    </row>
    <row r="6142" spans="1:4" ht="15" x14ac:dyDescent="0.25">
      <c r="A6142" s="588"/>
      <c r="B6142" s="588"/>
      <c r="C6142" s="589"/>
      <c r="D6142" s="588"/>
    </row>
    <row r="6143" spans="1:4" ht="15" x14ac:dyDescent="0.25">
      <c r="A6143" s="588"/>
      <c r="B6143" s="588"/>
      <c r="C6143" s="589"/>
      <c r="D6143" s="588"/>
    </row>
    <row r="6144" spans="1:4" ht="15" x14ac:dyDescent="0.25">
      <c r="A6144" s="588"/>
      <c r="B6144" s="588"/>
      <c r="C6144" s="589"/>
      <c r="D6144" s="588"/>
    </row>
    <row r="6145" spans="1:4" ht="15" x14ac:dyDescent="0.25">
      <c r="A6145" s="588"/>
      <c r="B6145" s="588"/>
      <c r="C6145" s="589"/>
      <c r="D6145" s="588"/>
    </row>
    <row r="6146" spans="1:4" ht="15" x14ac:dyDescent="0.25">
      <c r="A6146" s="588"/>
      <c r="B6146" s="588"/>
      <c r="C6146" s="589"/>
      <c r="D6146" s="588"/>
    </row>
    <row r="6147" spans="1:4" ht="15" x14ac:dyDescent="0.25">
      <c r="A6147" s="588"/>
      <c r="B6147" s="588"/>
      <c r="C6147" s="589"/>
      <c r="D6147" s="588"/>
    </row>
    <row r="6148" spans="1:4" ht="15" x14ac:dyDescent="0.25">
      <c r="A6148" s="588"/>
      <c r="B6148" s="588"/>
      <c r="C6148" s="589"/>
      <c r="D6148" s="588"/>
    </row>
    <row r="6149" spans="1:4" ht="15" x14ac:dyDescent="0.25">
      <c r="A6149" s="588"/>
      <c r="B6149" s="588"/>
      <c r="C6149" s="589"/>
      <c r="D6149" s="588"/>
    </row>
    <row r="6150" spans="1:4" ht="15" x14ac:dyDescent="0.25">
      <c r="A6150" s="588"/>
      <c r="B6150" s="588"/>
      <c r="C6150" s="589"/>
      <c r="D6150" s="588"/>
    </row>
    <row r="6151" spans="1:4" ht="15" x14ac:dyDescent="0.25">
      <c r="A6151" s="588"/>
      <c r="B6151" s="588"/>
      <c r="C6151" s="589"/>
      <c r="D6151" s="588"/>
    </row>
    <row r="6152" spans="1:4" ht="15" x14ac:dyDescent="0.25">
      <c r="A6152" s="588"/>
      <c r="B6152" s="588"/>
      <c r="C6152" s="589"/>
      <c r="D6152" s="588"/>
    </row>
    <row r="6153" spans="1:4" ht="15" x14ac:dyDescent="0.25">
      <c r="A6153" s="588"/>
      <c r="B6153" s="588"/>
      <c r="C6153" s="589"/>
      <c r="D6153" s="588"/>
    </row>
    <row r="6154" spans="1:4" ht="15" x14ac:dyDescent="0.25">
      <c r="A6154" s="588"/>
      <c r="B6154" s="588"/>
      <c r="C6154" s="589"/>
      <c r="D6154" s="588"/>
    </row>
    <row r="6155" spans="1:4" ht="15" x14ac:dyDescent="0.25">
      <c r="A6155" s="588"/>
      <c r="B6155" s="588"/>
      <c r="C6155" s="589"/>
      <c r="D6155" s="588"/>
    </row>
    <row r="6156" spans="1:4" ht="15" x14ac:dyDescent="0.25">
      <c r="A6156" s="588"/>
      <c r="B6156" s="588"/>
      <c r="C6156" s="589"/>
      <c r="D6156" s="588"/>
    </row>
    <row r="6157" spans="1:4" ht="15" x14ac:dyDescent="0.25">
      <c r="A6157" s="588"/>
      <c r="B6157" s="588"/>
      <c r="C6157" s="589"/>
      <c r="D6157" s="588"/>
    </row>
    <row r="6158" spans="1:4" ht="15" x14ac:dyDescent="0.25">
      <c r="A6158" s="588"/>
      <c r="B6158" s="588"/>
      <c r="C6158" s="589"/>
      <c r="D6158" s="588"/>
    </row>
    <row r="6159" spans="1:4" ht="15" x14ac:dyDescent="0.25">
      <c r="A6159" s="588"/>
      <c r="B6159" s="588"/>
      <c r="C6159" s="589"/>
      <c r="D6159" s="588"/>
    </row>
    <row r="6160" spans="1:4" ht="15" x14ac:dyDescent="0.25">
      <c r="A6160" s="588"/>
      <c r="B6160" s="588"/>
      <c r="C6160" s="589"/>
      <c r="D6160" s="588"/>
    </row>
    <row r="6161" spans="1:4" ht="15" x14ac:dyDescent="0.25">
      <c r="A6161" s="588"/>
      <c r="B6161" s="588"/>
      <c r="C6161" s="589"/>
      <c r="D6161" s="588"/>
    </row>
    <row r="6162" spans="1:4" ht="15" x14ac:dyDescent="0.25">
      <c r="A6162" s="588"/>
      <c r="B6162" s="588"/>
      <c r="C6162" s="589"/>
      <c r="D6162" s="588"/>
    </row>
    <row r="6163" spans="1:4" ht="15" x14ac:dyDescent="0.25">
      <c r="A6163" s="588"/>
      <c r="B6163" s="588"/>
      <c r="C6163" s="589"/>
      <c r="D6163" s="588"/>
    </row>
    <row r="6164" spans="1:4" ht="15" x14ac:dyDescent="0.25">
      <c r="A6164" s="588"/>
      <c r="B6164" s="588"/>
      <c r="C6164" s="589"/>
      <c r="D6164" s="588"/>
    </row>
    <row r="6165" spans="1:4" ht="15" x14ac:dyDescent="0.25">
      <c r="A6165" s="588"/>
      <c r="B6165" s="588"/>
      <c r="C6165" s="589"/>
      <c r="D6165" s="588"/>
    </row>
    <row r="6166" spans="1:4" ht="15" x14ac:dyDescent="0.25">
      <c r="A6166" s="588"/>
      <c r="B6166" s="588"/>
      <c r="C6166" s="589"/>
      <c r="D6166" s="588"/>
    </row>
    <row r="6167" spans="1:4" ht="15" x14ac:dyDescent="0.25">
      <c r="A6167" s="588"/>
      <c r="B6167" s="588"/>
      <c r="C6167" s="589"/>
      <c r="D6167" s="588"/>
    </row>
    <row r="6168" spans="1:4" ht="15" x14ac:dyDescent="0.25">
      <c r="A6168" s="588"/>
      <c r="B6168" s="588"/>
      <c r="C6168" s="589"/>
      <c r="D6168" s="588"/>
    </row>
    <row r="6169" spans="1:4" ht="15" x14ac:dyDescent="0.25">
      <c r="A6169" s="588"/>
      <c r="B6169" s="588"/>
      <c r="C6169" s="589"/>
      <c r="D6169" s="588"/>
    </row>
    <row r="6170" spans="1:4" ht="15" x14ac:dyDescent="0.25">
      <c r="A6170" s="588"/>
      <c r="B6170" s="588"/>
      <c r="C6170" s="589"/>
      <c r="D6170" s="588"/>
    </row>
    <row r="6171" spans="1:4" ht="15" x14ac:dyDescent="0.25">
      <c r="A6171" s="588"/>
      <c r="B6171" s="588"/>
      <c r="C6171" s="589"/>
      <c r="D6171" s="588"/>
    </row>
    <row r="6172" spans="1:4" ht="15" x14ac:dyDescent="0.25">
      <c r="A6172" s="588"/>
      <c r="B6172" s="588"/>
      <c r="C6172" s="589"/>
      <c r="D6172" s="588"/>
    </row>
    <row r="6173" spans="1:4" ht="15" x14ac:dyDescent="0.25">
      <c r="A6173" s="588"/>
      <c r="B6173" s="588"/>
      <c r="C6173" s="589"/>
      <c r="D6173" s="588"/>
    </row>
    <row r="6174" spans="1:4" ht="15" x14ac:dyDescent="0.25">
      <c r="A6174" s="588"/>
      <c r="B6174" s="588"/>
      <c r="C6174" s="589"/>
      <c r="D6174" s="588"/>
    </row>
    <row r="6175" spans="1:4" ht="15" x14ac:dyDescent="0.25">
      <c r="A6175" s="588"/>
      <c r="B6175" s="588"/>
      <c r="C6175" s="589"/>
      <c r="D6175" s="588"/>
    </row>
    <row r="6176" spans="1:4" ht="15" x14ac:dyDescent="0.25">
      <c r="A6176" s="588"/>
      <c r="B6176" s="588"/>
      <c r="C6176" s="589"/>
      <c r="D6176" s="588"/>
    </row>
    <row r="6177" spans="1:4" ht="15" x14ac:dyDescent="0.25">
      <c r="A6177" s="588"/>
      <c r="B6177" s="588"/>
      <c r="C6177" s="589"/>
      <c r="D6177" s="588"/>
    </row>
    <row r="6178" spans="1:4" ht="15" x14ac:dyDescent="0.25">
      <c r="A6178" s="588"/>
      <c r="B6178" s="588"/>
      <c r="C6178" s="589"/>
      <c r="D6178" s="588"/>
    </row>
    <row r="6179" spans="1:4" ht="15" x14ac:dyDescent="0.25">
      <c r="A6179" s="588"/>
      <c r="B6179" s="588"/>
      <c r="C6179" s="589"/>
      <c r="D6179" s="588"/>
    </row>
    <row r="6180" spans="1:4" ht="15" x14ac:dyDescent="0.25">
      <c r="A6180" s="588"/>
      <c r="B6180" s="588"/>
      <c r="C6180" s="589"/>
      <c r="D6180" s="588"/>
    </row>
    <row r="6181" spans="1:4" ht="15" x14ac:dyDescent="0.25">
      <c r="A6181" s="588"/>
      <c r="B6181" s="588"/>
      <c r="C6181" s="589"/>
      <c r="D6181" s="588"/>
    </row>
    <row r="6182" spans="1:4" ht="15" x14ac:dyDescent="0.25">
      <c r="A6182" s="588"/>
      <c r="B6182" s="588"/>
      <c r="C6182" s="589"/>
      <c r="D6182" s="588"/>
    </row>
    <row r="6183" spans="1:4" ht="15" x14ac:dyDescent="0.25">
      <c r="A6183" s="588"/>
      <c r="B6183" s="588"/>
      <c r="C6183" s="589"/>
      <c r="D6183" s="588"/>
    </row>
    <row r="6184" spans="1:4" ht="15" x14ac:dyDescent="0.25">
      <c r="A6184" s="588"/>
      <c r="B6184" s="588"/>
      <c r="C6184" s="589"/>
      <c r="D6184" s="588"/>
    </row>
    <row r="6185" spans="1:4" ht="15" x14ac:dyDescent="0.25">
      <c r="A6185" s="588"/>
      <c r="B6185" s="588"/>
      <c r="C6185" s="589"/>
      <c r="D6185" s="588"/>
    </row>
    <row r="6186" spans="1:4" ht="15" x14ac:dyDescent="0.25">
      <c r="A6186" s="588"/>
      <c r="B6186" s="588"/>
      <c r="C6186" s="589"/>
      <c r="D6186" s="588"/>
    </row>
    <row r="6187" spans="1:4" ht="15" x14ac:dyDescent="0.25">
      <c r="A6187" s="588"/>
      <c r="B6187" s="588"/>
      <c r="C6187" s="589"/>
      <c r="D6187" s="588"/>
    </row>
    <row r="6188" spans="1:4" ht="15" x14ac:dyDescent="0.25">
      <c r="A6188" s="588"/>
      <c r="B6188" s="588"/>
      <c r="C6188" s="589"/>
      <c r="D6188" s="588"/>
    </row>
    <row r="6189" spans="1:4" ht="15" x14ac:dyDescent="0.25">
      <c r="A6189" s="588"/>
      <c r="B6189" s="588"/>
      <c r="C6189" s="589"/>
      <c r="D6189" s="588"/>
    </row>
    <row r="6190" spans="1:4" ht="15" x14ac:dyDescent="0.25">
      <c r="A6190" s="588"/>
      <c r="B6190" s="588"/>
      <c r="C6190" s="589"/>
      <c r="D6190" s="588"/>
    </row>
    <row r="6191" spans="1:4" ht="15" x14ac:dyDescent="0.25">
      <c r="A6191" s="588"/>
      <c r="B6191" s="588"/>
      <c r="C6191" s="589"/>
      <c r="D6191" s="588"/>
    </row>
    <row r="6192" spans="1:4" ht="15" x14ac:dyDescent="0.25">
      <c r="A6192" s="588"/>
      <c r="B6192" s="588"/>
      <c r="C6192" s="589"/>
      <c r="D6192" s="588"/>
    </row>
    <row r="6193" spans="1:4" ht="15" x14ac:dyDescent="0.25">
      <c r="A6193" s="588"/>
      <c r="B6193" s="588"/>
      <c r="C6193" s="589"/>
      <c r="D6193" s="588"/>
    </row>
    <row r="6194" spans="1:4" ht="15" x14ac:dyDescent="0.25">
      <c r="A6194" s="588"/>
      <c r="B6194" s="588"/>
      <c r="C6194" s="589"/>
      <c r="D6194" s="588"/>
    </row>
    <row r="6195" spans="1:4" ht="15" x14ac:dyDescent="0.25">
      <c r="A6195" s="588"/>
      <c r="B6195" s="588"/>
      <c r="C6195" s="589"/>
      <c r="D6195" s="588"/>
    </row>
    <row r="6196" spans="1:4" ht="15" x14ac:dyDescent="0.25">
      <c r="A6196" s="588"/>
      <c r="B6196" s="588"/>
      <c r="C6196" s="589"/>
      <c r="D6196" s="588"/>
    </row>
    <row r="6197" spans="1:4" ht="15" x14ac:dyDescent="0.25">
      <c r="A6197" s="588"/>
      <c r="B6197" s="588"/>
      <c r="C6197" s="589"/>
      <c r="D6197" s="588"/>
    </row>
    <row r="6198" spans="1:4" ht="15" x14ac:dyDescent="0.25">
      <c r="A6198" s="588"/>
      <c r="B6198" s="588"/>
      <c r="C6198" s="589"/>
      <c r="D6198" s="588"/>
    </row>
    <row r="6199" spans="1:4" ht="15" x14ac:dyDescent="0.25">
      <c r="A6199" s="588"/>
      <c r="B6199" s="588"/>
      <c r="C6199" s="589"/>
      <c r="D6199" s="588"/>
    </row>
    <row r="6200" spans="1:4" ht="15" x14ac:dyDescent="0.25">
      <c r="A6200" s="588"/>
      <c r="B6200" s="588"/>
      <c r="C6200" s="589"/>
      <c r="D6200" s="588"/>
    </row>
    <row r="6201" spans="1:4" ht="15" x14ac:dyDescent="0.25">
      <c r="A6201" s="588"/>
      <c r="B6201" s="588"/>
      <c r="C6201" s="589"/>
      <c r="D6201" s="588"/>
    </row>
    <row r="6202" spans="1:4" ht="15" x14ac:dyDescent="0.25">
      <c r="A6202" s="588"/>
      <c r="B6202" s="588"/>
      <c r="C6202" s="589"/>
      <c r="D6202" s="588"/>
    </row>
    <row r="6203" spans="1:4" ht="15" x14ac:dyDescent="0.25">
      <c r="A6203" s="588"/>
      <c r="B6203" s="588"/>
      <c r="C6203" s="589"/>
      <c r="D6203" s="588"/>
    </row>
    <row r="6204" spans="1:4" ht="15" x14ac:dyDescent="0.25">
      <c r="A6204" s="588"/>
      <c r="B6204" s="588"/>
      <c r="C6204" s="589"/>
      <c r="D6204" s="588"/>
    </row>
    <row r="6205" spans="1:4" ht="15" x14ac:dyDescent="0.25">
      <c r="A6205" s="588"/>
      <c r="B6205" s="588"/>
      <c r="C6205" s="589"/>
      <c r="D6205" s="588"/>
    </row>
    <row r="6206" spans="1:4" ht="15" x14ac:dyDescent="0.25">
      <c r="A6206" s="588"/>
      <c r="B6206" s="588"/>
      <c r="C6206" s="589"/>
      <c r="D6206" s="588"/>
    </row>
    <row r="6207" spans="1:4" ht="15" x14ac:dyDescent="0.25">
      <c r="A6207" s="588"/>
      <c r="B6207" s="588"/>
      <c r="C6207" s="589"/>
      <c r="D6207" s="588"/>
    </row>
    <row r="6208" spans="1:4" ht="15" x14ac:dyDescent="0.25">
      <c r="A6208" s="588"/>
      <c r="B6208" s="588"/>
      <c r="C6208" s="589"/>
      <c r="D6208" s="588"/>
    </row>
    <row r="6209" spans="1:4" ht="15" x14ac:dyDescent="0.25">
      <c r="A6209" s="588"/>
      <c r="B6209" s="588"/>
      <c r="C6209" s="589"/>
      <c r="D6209" s="588"/>
    </row>
    <row r="6210" spans="1:4" ht="15" x14ac:dyDescent="0.25">
      <c r="A6210" s="588"/>
      <c r="B6210" s="588"/>
      <c r="C6210" s="589"/>
      <c r="D6210" s="588"/>
    </row>
    <row r="6211" spans="1:4" ht="15" x14ac:dyDescent="0.25">
      <c r="A6211" s="588"/>
      <c r="B6211" s="588"/>
      <c r="C6211" s="589"/>
      <c r="D6211" s="588"/>
    </row>
    <row r="6212" spans="1:4" ht="15" x14ac:dyDescent="0.25">
      <c r="A6212" s="588"/>
      <c r="B6212" s="588"/>
      <c r="C6212" s="589"/>
      <c r="D6212" s="588"/>
    </row>
    <row r="6213" spans="1:4" ht="15" x14ac:dyDescent="0.25">
      <c r="A6213" s="588"/>
      <c r="B6213" s="588"/>
      <c r="C6213" s="589"/>
      <c r="D6213" s="588"/>
    </row>
    <row r="6214" spans="1:4" ht="15" x14ac:dyDescent="0.25">
      <c r="A6214" s="588"/>
      <c r="B6214" s="588"/>
      <c r="C6214" s="589"/>
      <c r="D6214" s="588"/>
    </row>
    <row r="6215" spans="1:4" ht="15" x14ac:dyDescent="0.25">
      <c r="A6215" s="588"/>
      <c r="B6215" s="588"/>
      <c r="C6215" s="589"/>
      <c r="D6215" s="588"/>
    </row>
    <row r="6216" spans="1:4" ht="15" x14ac:dyDescent="0.25">
      <c r="A6216" s="588"/>
      <c r="B6216" s="588"/>
      <c r="C6216" s="589"/>
      <c r="D6216" s="588"/>
    </row>
    <row r="6217" spans="1:4" ht="15" x14ac:dyDescent="0.25">
      <c r="A6217" s="588"/>
      <c r="B6217" s="588"/>
      <c r="C6217" s="589"/>
      <c r="D6217" s="588"/>
    </row>
    <row r="6218" spans="1:4" ht="15" x14ac:dyDescent="0.25">
      <c r="A6218" s="588"/>
      <c r="B6218" s="588"/>
      <c r="C6218" s="589"/>
      <c r="D6218" s="588"/>
    </row>
    <row r="6219" spans="1:4" ht="15" x14ac:dyDescent="0.25">
      <c r="A6219" s="588"/>
      <c r="B6219" s="588"/>
      <c r="C6219" s="589"/>
      <c r="D6219" s="588"/>
    </row>
    <row r="6220" spans="1:4" ht="15" x14ac:dyDescent="0.25">
      <c r="A6220" s="588"/>
      <c r="B6220" s="588"/>
      <c r="C6220" s="589"/>
      <c r="D6220" s="588"/>
    </row>
    <row r="6221" spans="1:4" ht="15" x14ac:dyDescent="0.25">
      <c r="A6221" s="588"/>
      <c r="B6221" s="588"/>
      <c r="C6221" s="589"/>
      <c r="D6221" s="588"/>
    </row>
    <row r="6222" spans="1:4" ht="15" x14ac:dyDescent="0.25">
      <c r="A6222" s="588"/>
      <c r="B6222" s="588"/>
      <c r="C6222" s="589"/>
      <c r="D6222" s="588"/>
    </row>
    <row r="6223" spans="1:4" ht="15" x14ac:dyDescent="0.25">
      <c r="A6223" s="588"/>
      <c r="B6223" s="588"/>
      <c r="C6223" s="589"/>
      <c r="D6223" s="588"/>
    </row>
    <row r="6224" spans="1:4" ht="15" x14ac:dyDescent="0.25">
      <c r="A6224" s="588"/>
      <c r="B6224" s="588"/>
      <c r="C6224" s="589"/>
      <c r="D6224" s="588"/>
    </row>
    <row r="6225" spans="1:4" ht="15" x14ac:dyDescent="0.25">
      <c r="A6225" s="588"/>
      <c r="B6225" s="588"/>
      <c r="C6225" s="589"/>
      <c r="D6225" s="588"/>
    </row>
    <row r="6226" spans="1:4" ht="15" x14ac:dyDescent="0.25">
      <c r="A6226" s="588"/>
      <c r="B6226" s="588"/>
      <c r="C6226" s="589"/>
      <c r="D6226" s="588"/>
    </row>
    <row r="6227" spans="1:4" ht="15" x14ac:dyDescent="0.25">
      <c r="A6227" s="588"/>
      <c r="B6227" s="588"/>
      <c r="C6227" s="589"/>
      <c r="D6227" s="588"/>
    </row>
    <row r="6228" spans="1:4" ht="15" x14ac:dyDescent="0.25">
      <c r="A6228" s="588"/>
      <c r="B6228" s="588"/>
      <c r="C6228" s="589"/>
      <c r="D6228" s="588"/>
    </row>
    <row r="6229" spans="1:4" ht="15" x14ac:dyDescent="0.25">
      <c r="A6229" s="588"/>
      <c r="B6229" s="588"/>
      <c r="C6229" s="589"/>
      <c r="D6229" s="588"/>
    </row>
    <row r="6230" spans="1:4" ht="15" x14ac:dyDescent="0.25">
      <c r="A6230" s="588"/>
      <c r="B6230" s="588"/>
      <c r="C6230" s="589"/>
      <c r="D6230" s="588"/>
    </row>
    <row r="6231" spans="1:4" ht="15" x14ac:dyDescent="0.25">
      <c r="A6231" s="588"/>
      <c r="B6231" s="588"/>
      <c r="C6231" s="589"/>
      <c r="D6231" s="588"/>
    </row>
    <row r="6232" spans="1:4" ht="15" x14ac:dyDescent="0.25">
      <c r="A6232" s="588"/>
      <c r="B6232" s="588"/>
      <c r="C6232" s="589"/>
      <c r="D6232" s="588"/>
    </row>
    <row r="6233" spans="1:4" ht="15" x14ac:dyDescent="0.25">
      <c r="A6233" s="588"/>
      <c r="B6233" s="588"/>
      <c r="C6233" s="589"/>
      <c r="D6233" s="588"/>
    </row>
    <row r="6234" spans="1:4" ht="15" x14ac:dyDescent="0.25">
      <c r="A6234" s="588"/>
      <c r="B6234" s="588"/>
      <c r="C6234" s="589"/>
      <c r="D6234" s="588"/>
    </row>
    <row r="6235" spans="1:4" ht="15" x14ac:dyDescent="0.25">
      <c r="A6235" s="588"/>
      <c r="B6235" s="588"/>
      <c r="C6235" s="589"/>
      <c r="D6235" s="588"/>
    </row>
    <row r="6236" spans="1:4" ht="15" x14ac:dyDescent="0.25">
      <c r="A6236" s="588"/>
      <c r="B6236" s="588"/>
      <c r="C6236" s="589"/>
      <c r="D6236" s="588"/>
    </row>
    <row r="6237" spans="1:4" ht="15" x14ac:dyDescent="0.25">
      <c r="A6237" s="588"/>
      <c r="B6237" s="588"/>
      <c r="C6237" s="589"/>
      <c r="D6237" s="588"/>
    </row>
    <row r="6238" spans="1:4" ht="15" x14ac:dyDescent="0.25">
      <c r="A6238" s="588"/>
      <c r="B6238" s="588"/>
      <c r="C6238" s="589"/>
      <c r="D6238" s="588"/>
    </row>
    <row r="6239" spans="1:4" ht="15" x14ac:dyDescent="0.25">
      <c r="A6239" s="588"/>
      <c r="B6239" s="588"/>
      <c r="C6239" s="589"/>
      <c r="D6239" s="588"/>
    </row>
    <row r="6240" spans="1:4" ht="15" x14ac:dyDescent="0.25">
      <c r="A6240" s="588"/>
      <c r="B6240" s="588"/>
      <c r="C6240" s="589"/>
      <c r="D6240" s="588"/>
    </row>
    <row r="6241" spans="1:4" ht="15" x14ac:dyDescent="0.25">
      <c r="A6241" s="588"/>
      <c r="B6241" s="588"/>
      <c r="C6241" s="589"/>
      <c r="D6241" s="588"/>
    </row>
    <row r="6242" spans="1:4" ht="15" x14ac:dyDescent="0.25">
      <c r="A6242" s="588"/>
      <c r="B6242" s="588"/>
      <c r="C6242" s="589"/>
      <c r="D6242" s="588"/>
    </row>
    <row r="6243" spans="1:4" ht="15" x14ac:dyDescent="0.25">
      <c r="A6243" s="588"/>
      <c r="B6243" s="588"/>
      <c r="C6243" s="589"/>
      <c r="D6243" s="588"/>
    </row>
    <row r="6244" spans="1:4" ht="15" x14ac:dyDescent="0.25">
      <c r="A6244" s="588"/>
      <c r="B6244" s="588"/>
      <c r="C6244" s="589"/>
      <c r="D6244" s="588"/>
    </row>
    <row r="6245" spans="1:4" ht="15" x14ac:dyDescent="0.25">
      <c r="A6245" s="588"/>
      <c r="B6245" s="588"/>
      <c r="C6245" s="589"/>
      <c r="D6245" s="588"/>
    </row>
    <row r="6246" spans="1:4" ht="15" x14ac:dyDescent="0.25">
      <c r="A6246" s="588"/>
      <c r="B6246" s="588"/>
      <c r="C6246" s="589"/>
      <c r="D6246" s="588"/>
    </row>
    <row r="6247" spans="1:4" ht="15" x14ac:dyDescent="0.25">
      <c r="A6247" s="588"/>
      <c r="B6247" s="588"/>
      <c r="C6247" s="589"/>
      <c r="D6247" s="588"/>
    </row>
    <row r="6248" spans="1:4" ht="15" x14ac:dyDescent="0.25">
      <c r="A6248" s="588"/>
      <c r="B6248" s="588"/>
      <c r="C6248" s="589"/>
      <c r="D6248" s="588"/>
    </row>
    <row r="6249" spans="1:4" ht="15" x14ac:dyDescent="0.25">
      <c r="A6249" s="588"/>
      <c r="B6249" s="588"/>
      <c r="C6249" s="589"/>
      <c r="D6249" s="588"/>
    </row>
    <row r="6250" spans="1:4" ht="15" x14ac:dyDescent="0.25">
      <c r="A6250" s="588"/>
      <c r="B6250" s="588"/>
      <c r="C6250" s="589"/>
      <c r="D6250" s="588"/>
    </row>
    <row r="6251" spans="1:4" ht="15" x14ac:dyDescent="0.25">
      <c r="A6251" s="588"/>
      <c r="B6251" s="588"/>
      <c r="C6251" s="589"/>
      <c r="D6251" s="588"/>
    </row>
    <row r="6252" spans="1:4" ht="15" x14ac:dyDescent="0.25">
      <c r="A6252" s="588"/>
      <c r="B6252" s="588"/>
      <c r="C6252" s="589"/>
      <c r="D6252" s="588"/>
    </row>
    <row r="6253" spans="1:4" ht="15" x14ac:dyDescent="0.25">
      <c r="A6253" s="588"/>
      <c r="B6253" s="588"/>
      <c r="C6253" s="589"/>
      <c r="D6253" s="588"/>
    </row>
    <row r="6254" spans="1:4" ht="15" x14ac:dyDescent="0.25">
      <c r="A6254" s="588"/>
      <c r="B6254" s="588"/>
      <c r="C6254" s="589"/>
      <c r="D6254" s="588"/>
    </row>
    <row r="6255" spans="1:4" ht="15" x14ac:dyDescent="0.25">
      <c r="A6255" s="588"/>
      <c r="B6255" s="588"/>
      <c r="C6255" s="589"/>
      <c r="D6255" s="588"/>
    </row>
    <row r="6256" spans="1:4" ht="15" x14ac:dyDescent="0.25">
      <c r="A6256" s="588"/>
      <c r="B6256" s="588"/>
      <c r="C6256" s="589"/>
      <c r="D6256" s="588"/>
    </row>
    <row r="6257" spans="1:4" ht="15" x14ac:dyDescent="0.25">
      <c r="A6257" s="588"/>
      <c r="B6257" s="588"/>
      <c r="C6257" s="589"/>
      <c r="D6257" s="588"/>
    </row>
    <row r="6258" spans="1:4" ht="15" x14ac:dyDescent="0.25">
      <c r="A6258" s="588"/>
      <c r="B6258" s="588"/>
      <c r="C6258" s="589"/>
      <c r="D6258" s="588"/>
    </row>
    <row r="6259" spans="1:4" ht="15" x14ac:dyDescent="0.25">
      <c r="A6259" s="588"/>
      <c r="B6259" s="588"/>
      <c r="C6259" s="589"/>
      <c r="D6259" s="588"/>
    </row>
    <row r="6260" spans="1:4" ht="15" x14ac:dyDescent="0.25">
      <c r="A6260" s="588"/>
      <c r="B6260" s="588"/>
      <c r="C6260" s="589"/>
      <c r="D6260" s="588"/>
    </row>
    <row r="6261" spans="1:4" ht="15" x14ac:dyDescent="0.25">
      <c r="A6261" s="588"/>
      <c r="B6261" s="588"/>
      <c r="C6261" s="589"/>
      <c r="D6261" s="588"/>
    </row>
    <row r="6262" spans="1:4" ht="15" x14ac:dyDescent="0.25">
      <c r="A6262" s="588"/>
      <c r="B6262" s="588"/>
      <c r="C6262" s="589"/>
      <c r="D6262" s="588"/>
    </row>
    <row r="6263" spans="1:4" ht="15" x14ac:dyDescent="0.25">
      <c r="A6263" s="588"/>
      <c r="B6263" s="588"/>
      <c r="C6263" s="589"/>
      <c r="D6263" s="588"/>
    </row>
    <row r="6264" spans="1:4" ht="15" x14ac:dyDescent="0.25">
      <c r="A6264" s="588"/>
      <c r="B6264" s="588"/>
      <c r="C6264" s="589"/>
      <c r="D6264" s="588"/>
    </row>
    <row r="6265" spans="1:4" ht="15" x14ac:dyDescent="0.25">
      <c r="A6265" s="588"/>
      <c r="B6265" s="588"/>
      <c r="C6265" s="589"/>
      <c r="D6265" s="588"/>
    </row>
    <row r="6266" spans="1:4" ht="15" x14ac:dyDescent="0.25">
      <c r="A6266" s="588"/>
      <c r="B6266" s="588"/>
      <c r="C6266" s="589"/>
      <c r="D6266" s="588"/>
    </row>
    <row r="6267" spans="1:4" ht="15" x14ac:dyDescent="0.25">
      <c r="A6267" s="588"/>
      <c r="B6267" s="588"/>
      <c r="C6267" s="589"/>
      <c r="D6267" s="588"/>
    </row>
    <row r="6268" spans="1:4" ht="15" x14ac:dyDescent="0.25">
      <c r="A6268" s="588"/>
      <c r="B6268" s="588"/>
      <c r="C6268" s="589"/>
      <c r="D6268" s="588"/>
    </row>
    <row r="6269" spans="1:4" ht="15" x14ac:dyDescent="0.25">
      <c r="A6269" s="588"/>
      <c r="B6269" s="588"/>
      <c r="C6269" s="589"/>
      <c r="D6269" s="588"/>
    </row>
    <row r="6270" spans="1:4" ht="15" x14ac:dyDescent="0.25">
      <c r="A6270" s="588"/>
      <c r="B6270" s="588"/>
      <c r="C6270" s="589"/>
      <c r="D6270" s="588"/>
    </row>
    <row r="6271" spans="1:4" ht="15" x14ac:dyDescent="0.25">
      <c r="A6271" s="588"/>
      <c r="B6271" s="588"/>
      <c r="C6271" s="589"/>
      <c r="D6271" s="588"/>
    </row>
    <row r="6272" spans="1:4" ht="15" x14ac:dyDescent="0.25">
      <c r="A6272" s="588"/>
      <c r="B6272" s="588"/>
      <c r="C6272" s="589"/>
      <c r="D6272" s="588"/>
    </row>
    <row r="6273" spans="1:4" ht="15" x14ac:dyDescent="0.25">
      <c r="A6273" s="588"/>
      <c r="B6273" s="588"/>
      <c r="C6273" s="589"/>
      <c r="D6273" s="588"/>
    </row>
    <row r="6274" spans="1:4" ht="15" x14ac:dyDescent="0.25">
      <c r="A6274" s="588"/>
      <c r="B6274" s="588"/>
      <c r="C6274" s="589"/>
      <c r="D6274" s="588"/>
    </row>
    <row r="6275" spans="1:4" ht="15" x14ac:dyDescent="0.25">
      <c r="A6275" s="588"/>
      <c r="B6275" s="588"/>
      <c r="C6275" s="589"/>
      <c r="D6275" s="588"/>
    </row>
    <row r="6276" spans="1:4" ht="15" x14ac:dyDescent="0.25">
      <c r="A6276" s="588"/>
      <c r="B6276" s="588"/>
      <c r="C6276" s="589"/>
      <c r="D6276" s="588"/>
    </row>
    <row r="6277" spans="1:4" ht="15" x14ac:dyDescent="0.25">
      <c r="A6277" s="588"/>
      <c r="B6277" s="588"/>
      <c r="C6277" s="589"/>
      <c r="D6277" s="588"/>
    </row>
    <row r="6278" spans="1:4" ht="15" x14ac:dyDescent="0.25">
      <c r="A6278" s="588"/>
      <c r="B6278" s="588"/>
      <c r="C6278" s="589"/>
      <c r="D6278" s="588"/>
    </row>
    <row r="6279" spans="1:4" ht="15" x14ac:dyDescent="0.25">
      <c r="A6279" s="588"/>
      <c r="B6279" s="588"/>
      <c r="C6279" s="589"/>
      <c r="D6279" s="588"/>
    </row>
    <row r="6280" spans="1:4" ht="15" x14ac:dyDescent="0.25">
      <c r="A6280" s="588"/>
      <c r="B6280" s="588"/>
      <c r="C6280" s="589"/>
      <c r="D6280" s="588"/>
    </row>
    <row r="6281" spans="1:4" ht="15" x14ac:dyDescent="0.25">
      <c r="A6281" s="588"/>
      <c r="B6281" s="588"/>
      <c r="C6281" s="589"/>
      <c r="D6281" s="588"/>
    </row>
    <row r="6282" spans="1:4" ht="15" x14ac:dyDescent="0.25">
      <c r="A6282" s="588"/>
      <c r="B6282" s="588"/>
      <c r="C6282" s="589"/>
      <c r="D6282" s="588"/>
    </row>
    <row r="6283" spans="1:4" ht="15" x14ac:dyDescent="0.25">
      <c r="A6283" s="588"/>
      <c r="B6283" s="588"/>
      <c r="C6283" s="589"/>
      <c r="D6283" s="588"/>
    </row>
    <row r="6284" spans="1:4" ht="15" x14ac:dyDescent="0.25">
      <c r="A6284" s="588"/>
      <c r="B6284" s="588"/>
      <c r="C6284" s="589"/>
      <c r="D6284" s="588"/>
    </row>
    <row r="6285" spans="1:4" ht="15" x14ac:dyDescent="0.25">
      <c r="A6285" s="588"/>
      <c r="B6285" s="588"/>
      <c r="C6285" s="589"/>
      <c r="D6285" s="588"/>
    </row>
    <row r="6286" spans="1:4" ht="15" x14ac:dyDescent="0.25">
      <c r="A6286" s="588"/>
      <c r="B6286" s="588"/>
      <c r="C6286" s="589"/>
      <c r="D6286" s="588"/>
    </row>
    <row r="6287" spans="1:4" ht="15" x14ac:dyDescent="0.25">
      <c r="A6287" s="588"/>
      <c r="B6287" s="588"/>
      <c r="C6287" s="589"/>
      <c r="D6287" s="588"/>
    </row>
    <row r="6288" spans="1:4" ht="15" x14ac:dyDescent="0.25">
      <c r="A6288" s="588"/>
      <c r="B6288" s="588"/>
      <c r="C6288" s="589"/>
      <c r="D6288" s="588"/>
    </row>
    <row r="6289" spans="1:4" ht="15" x14ac:dyDescent="0.25">
      <c r="A6289" s="588"/>
      <c r="B6289" s="588"/>
      <c r="C6289" s="589"/>
      <c r="D6289" s="588"/>
    </row>
    <row r="6290" spans="1:4" ht="15" x14ac:dyDescent="0.25">
      <c r="A6290" s="588"/>
      <c r="B6290" s="588"/>
      <c r="C6290" s="589"/>
      <c r="D6290" s="588"/>
    </row>
    <row r="6291" spans="1:4" ht="15" x14ac:dyDescent="0.25">
      <c r="A6291" s="588"/>
      <c r="B6291" s="588"/>
      <c r="C6291" s="589"/>
      <c r="D6291" s="588"/>
    </row>
    <row r="6292" spans="1:4" ht="15" x14ac:dyDescent="0.25">
      <c r="A6292" s="588"/>
      <c r="B6292" s="588"/>
      <c r="C6292" s="589"/>
      <c r="D6292" s="588"/>
    </row>
    <row r="6293" spans="1:4" ht="15" x14ac:dyDescent="0.25">
      <c r="A6293" s="588"/>
      <c r="B6293" s="588"/>
      <c r="C6293" s="589"/>
      <c r="D6293" s="588"/>
    </row>
    <row r="6294" spans="1:4" ht="15" x14ac:dyDescent="0.25">
      <c r="A6294" s="588"/>
      <c r="B6294" s="588"/>
      <c r="C6294" s="589"/>
      <c r="D6294" s="588"/>
    </row>
    <row r="6295" spans="1:4" ht="15" x14ac:dyDescent="0.25">
      <c r="A6295" s="588"/>
      <c r="B6295" s="588"/>
      <c r="C6295" s="589"/>
      <c r="D6295" s="588"/>
    </row>
    <row r="6296" spans="1:4" ht="15" x14ac:dyDescent="0.25">
      <c r="A6296" s="588"/>
      <c r="B6296" s="588"/>
      <c r="C6296" s="589"/>
      <c r="D6296" s="588"/>
    </row>
    <row r="6297" spans="1:4" ht="15" x14ac:dyDescent="0.25">
      <c r="A6297" s="588"/>
      <c r="B6297" s="588"/>
      <c r="C6297" s="589"/>
      <c r="D6297" s="588"/>
    </row>
    <row r="6298" spans="1:4" ht="15" x14ac:dyDescent="0.25">
      <c r="A6298" s="588"/>
      <c r="B6298" s="588"/>
      <c r="C6298" s="589"/>
      <c r="D6298" s="588"/>
    </row>
    <row r="6299" spans="1:4" ht="15" x14ac:dyDescent="0.25">
      <c r="A6299" s="588"/>
      <c r="B6299" s="588"/>
      <c r="C6299" s="589"/>
      <c r="D6299" s="588"/>
    </row>
    <row r="6300" spans="1:4" ht="15" x14ac:dyDescent="0.25">
      <c r="A6300" s="588"/>
      <c r="B6300" s="588"/>
      <c r="C6300" s="589"/>
      <c r="D6300" s="588"/>
    </row>
    <row r="6301" spans="1:4" ht="15" x14ac:dyDescent="0.25">
      <c r="A6301" s="588"/>
      <c r="B6301" s="588"/>
      <c r="C6301" s="589"/>
      <c r="D6301" s="588"/>
    </row>
    <row r="6302" spans="1:4" ht="15" x14ac:dyDescent="0.25">
      <c r="A6302" s="588"/>
      <c r="B6302" s="588"/>
      <c r="C6302" s="589"/>
      <c r="D6302" s="588"/>
    </row>
    <row r="6303" spans="1:4" ht="15" x14ac:dyDescent="0.25">
      <c r="A6303" s="588"/>
      <c r="B6303" s="588"/>
      <c r="C6303" s="589"/>
      <c r="D6303" s="588"/>
    </row>
    <row r="6304" spans="1:4" ht="15" x14ac:dyDescent="0.25">
      <c r="A6304" s="588"/>
      <c r="B6304" s="588"/>
      <c r="C6304" s="589"/>
      <c r="D6304" s="588"/>
    </row>
    <row r="6305" spans="1:4" ht="15" x14ac:dyDescent="0.25">
      <c r="A6305" s="588"/>
      <c r="B6305" s="588"/>
      <c r="C6305" s="589"/>
      <c r="D6305" s="588"/>
    </row>
    <row r="6306" spans="1:4" ht="15" x14ac:dyDescent="0.25">
      <c r="A6306" s="588"/>
      <c r="B6306" s="588"/>
      <c r="C6306" s="589"/>
      <c r="D6306" s="588"/>
    </row>
    <row r="6307" spans="1:4" ht="15" x14ac:dyDescent="0.25">
      <c r="A6307" s="588"/>
      <c r="B6307" s="588"/>
      <c r="C6307" s="589"/>
      <c r="D6307" s="588"/>
    </row>
    <row r="6308" spans="1:4" ht="15" x14ac:dyDescent="0.25">
      <c r="A6308" s="588"/>
      <c r="B6308" s="588"/>
      <c r="C6308" s="589"/>
      <c r="D6308" s="588"/>
    </row>
    <row r="6309" spans="1:4" ht="15" x14ac:dyDescent="0.25">
      <c r="A6309" s="588"/>
      <c r="B6309" s="588"/>
      <c r="C6309" s="589"/>
      <c r="D6309" s="588"/>
    </row>
    <row r="6310" spans="1:4" ht="15" x14ac:dyDescent="0.25">
      <c r="A6310" s="588"/>
      <c r="B6310" s="588"/>
      <c r="C6310" s="589"/>
      <c r="D6310" s="588"/>
    </row>
    <row r="6311" spans="1:4" ht="15" x14ac:dyDescent="0.25">
      <c r="A6311" s="588"/>
      <c r="B6311" s="588"/>
      <c r="C6311" s="589"/>
      <c r="D6311" s="588"/>
    </row>
    <row r="6312" spans="1:4" ht="15" x14ac:dyDescent="0.25">
      <c r="A6312" s="588"/>
      <c r="B6312" s="588"/>
      <c r="C6312" s="589"/>
      <c r="D6312" s="588"/>
    </row>
    <row r="6313" spans="1:4" ht="15" x14ac:dyDescent="0.25">
      <c r="A6313" s="588"/>
      <c r="B6313" s="588"/>
      <c r="C6313" s="589"/>
      <c r="D6313" s="588"/>
    </row>
    <row r="6314" spans="1:4" ht="15" x14ac:dyDescent="0.25">
      <c r="A6314" s="588"/>
      <c r="B6314" s="588"/>
      <c r="C6314" s="589"/>
      <c r="D6314" s="588"/>
    </row>
    <row r="6315" spans="1:4" ht="15" x14ac:dyDescent="0.25">
      <c r="A6315" s="588"/>
      <c r="B6315" s="588"/>
      <c r="C6315" s="589"/>
      <c r="D6315" s="588"/>
    </row>
    <row r="6316" spans="1:4" ht="15" x14ac:dyDescent="0.25">
      <c r="A6316" s="588"/>
      <c r="B6316" s="588"/>
      <c r="C6316" s="589"/>
      <c r="D6316" s="588"/>
    </row>
    <row r="6317" spans="1:4" ht="15" x14ac:dyDescent="0.25">
      <c r="A6317" s="588"/>
      <c r="B6317" s="588"/>
      <c r="C6317" s="589"/>
      <c r="D6317" s="588"/>
    </row>
    <row r="6318" spans="1:4" ht="15" x14ac:dyDescent="0.25">
      <c r="A6318" s="588"/>
      <c r="B6318" s="588"/>
      <c r="C6318" s="589"/>
      <c r="D6318" s="588"/>
    </row>
    <row r="6319" spans="1:4" ht="15" x14ac:dyDescent="0.25">
      <c r="A6319" s="588"/>
      <c r="B6319" s="588"/>
      <c r="C6319" s="589"/>
      <c r="D6319" s="588"/>
    </row>
    <row r="6320" spans="1:4" ht="15" x14ac:dyDescent="0.25">
      <c r="A6320" s="588"/>
      <c r="B6320" s="588"/>
      <c r="C6320" s="589"/>
      <c r="D6320" s="588"/>
    </row>
    <row r="6321" spans="1:4" ht="15" x14ac:dyDescent="0.25">
      <c r="A6321" s="588"/>
      <c r="B6321" s="588"/>
      <c r="C6321" s="589"/>
      <c r="D6321" s="588"/>
    </row>
    <row r="6322" spans="1:4" ht="15" x14ac:dyDescent="0.25">
      <c r="A6322" s="588"/>
      <c r="B6322" s="588"/>
      <c r="C6322" s="589"/>
      <c r="D6322" s="588"/>
    </row>
    <row r="6323" spans="1:4" ht="15" x14ac:dyDescent="0.25">
      <c r="A6323" s="588"/>
      <c r="B6323" s="588"/>
      <c r="C6323" s="589"/>
      <c r="D6323" s="588"/>
    </row>
    <row r="6324" spans="1:4" ht="15" x14ac:dyDescent="0.25">
      <c r="A6324" s="588"/>
      <c r="B6324" s="588"/>
      <c r="C6324" s="589"/>
      <c r="D6324" s="588"/>
    </row>
    <row r="6325" spans="1:4" ht="15" x14ac:dyDescent="0.25">
      <c r="A6325" s="588"/>
      <c r="B6325" s="588"/>
      <c r="C6325" s="589"/>
      <c r="D6325" s="588"/>
    </row>
    <row r="6326" spans="1:4" ht="15" x14ac:dyDescent="0.25">
      <c r="A6326" s="588"/>
      <c r="B6326" s="588"/>
      <c r="C6326" s="589"/>
      <c r="D6326" s="588"/>
    </row>
    <row r="6327" spans="1:4" ht="15" x14ac:dyDescent="0.25">
      <c r="A6327" s="588"/>
      <c r="B6327" s="588"/>
      <c r="C6327" s="589"/>
      <c r="D6327" s="588"/>
    </row>
    <row r="6328" spans="1:4" ht="15" x14ac:dyDescent="0.25">
      <c r="A6328" s="588"/>
      <c r="B6328" s="588"/>
      <c r="C6328" s="589"/>
      <c r="D6328" s="588"/>
    </row>
    <row r="6329" spans="1:4" ht="15" x14ac:dyDescent="0.25">
      <c r="A6329" s="588"/>
      <c r="B6329" s="588"/>
      <c r="C6329" s="589"/>
      <c r="D6329" s="588"/>
    </row>
    <row r="6330" spans="1:4" ht="15" x14ac:dyDescent="0.25">
      <c r="A6330" s="588"/>
      <c r="B6330" s="588"/>
      <c r="C6330" s="589"/>
      <c r="D6330" s="588"/>
    </row>
    <row r="6331" spans="1:4" ht="15" x14ac:dyDescent="0.25">
      <c r="A6331" s="588"/>
      <c r="B6331" s="588"/>
      <c r="C6331" s="589"/>
      <c r="D6331" s="588"/>
    </row>
    <row r="6332" spans="1:4" ht="15" x14ac:dyDescent="0.25">
      <c r="A6332" s="588"/>
      <c r="B6332" s="588"/>
      <c r="C6332" s="589"/>
      <c r="D6332" s="588"/>
    </row>
    <row r="6333" spans="1:4" ht="15" x14ac:dyDescent="0.25">
      <c r="A6333" s="588"/>
      <c r="B6333" s="588"/>
      <c r="C6333" s="589"/>
      <c r="D6333" s="588"/>
    </row>
    <row r="6334" spans="1:4" ht="15" x14ac:dyDescent="0.25">
      <c r="A6334" s="588"/>
      <c r="B6334" s="588"/>
      <c r="C6334" s="589"/>
      <c r="D6334" s="588"/>
    </row>
    <row r="6335" spans="1:4" ht="15" x14ac:dyDescent="0.25">
      <c r="A6335" s="588"/>
      <c r="B6335" s="588"/>
      <c r="C6335" s="589"/>
      <c r="D6335" s="588"/>
    </row>
    <row r="6336" spans="1:4" ht="15" x14ac:dyDescent="0.25">
      <c r="A6336" s="588"/>
      <c r="B6336" s="588"/>
      <c r="C6336" s="589"/>
      <c r="D6336" s="588"/>
    </row>
    <row r="6337" spans="1:4" ht="15" x14ac:dyDescent="0.25">
      <c r="A6337" s="588"/>
      <c r="B6337" s="588"/>
      <c r="C6337" s="589"/>
      <c r="D6337" s="588"/>
    </row>
    <row r="6338" spans="1:4" ht="15" x14ac:dyDescent="0.25">
      <c r="A6338" s="588"/>
      <c r="B6338" s="588"/>
      <c r="C6338" s="589"/>
      <c r="D6338" s="588"/>
    </row>
    <row r="6339" spans="1:4" ht="15" x14ac:dyDescent="0.25">
      <c r="A6339" s="588"/>
      <c r="B6339" s="588"/>
      <c r="C6339" s="589"/>
      <c r="D6339" s="588"/>
    </row>
    <row r="6340" spans="1:4" ht="15" x14ac:dyDescent="0.25">
      <c r="A6340" s="588"/>
      <c r="B6340" s="588"/>
      <c r="C6340" s="589"/>
      <c r="D6340" s="588"/>
    </row>
    <row r="6341" spans="1:4" ht="15" x14ac:dyDescent="0.25">
      <c r="A6341" s="588"/>
      <c r="B6341" s="588"/>
      <c r="C6341" s="589"/>
      <c r="D6341" s="588"/>
    </row>
    <row r="6342" spans="1:4" ht="15" x14ac:dyDescent="0.25">
      <c r="A6342" s="588"/>
      <c r="B6342" s="588"/>
      <c r="C6342" s="589"/>
      <c r="D6342" s="588"/>
    </row>
    <row r="6343" spans="1:4" ht="15" x14ac:dyDescent="0.25">
      <c r="A6343" s="588"/>
      <c r="B6343" s="588"/>
      <c r="C6343" s="589"/>
      <c r="D6343" s="588"/>
    </row>
    <row r="6344" spans="1:4" ht="15" x14ac:dyDescent="0.25">
      <c r="A6344" s="588"/>
      <c r="B6344" s="588"/>
      <c r="C6344" s="589"/>
      <c r="D6344" s="588"/>
    </row>
    <row r="6345" spans="1:4" ht="15" x14ac:dyDescent="0.25">
      <c r="A6345" s="588"/>
      <c r="B6345" s="588"/>
      <c r="C6345" s="589"/>
      <c r="D6345" s="588"/>
    </row>
    <row r="6346" spans="1:4" ht="15" x14ac:dyDescent="0.25">
      <c r="A6346" s="588"/>
      <c r="B6346" s="588"/>
      <c r="C6346" s="589"/>
      <c r="D6346" s="588"/>
    </row>
    <row r="6347" spans="1:4" ht="15" x14ac:dyDescent="0.25">
      <c r="A6347" s="588"/>
      <c r="B6347" s="588"/>
      <c r="C6347" s="589"/>
      <c r="D6347" s="588"/>
    </row>
    <row r="6348" spans="1:4" ht="15" x14ac:dyDescent="0.25">
      <c r="A6348" s="588"/>
      <c r="B6348" s="588"/>
      <c r="C6348" s="589"/>
      <c r="D6348" s="588"/>
    </row>
    <row r="6349" spans="1:4" ht="15" x14ac:dyDescent="0.25">
      <c r="A6349" s="588"/>
      <c r="B6349" s="588"/>
      <c r="C6349" s="589"/>
      <c r="D6349" s="588"/>
    </row>
    <row r="6350" spans="1:4" ht="15" x14ac:dyDescent="0.25">
      <c r="A6350" s="588"/>
      <c r="B6350" s="588"/>
      <c r="C6350" s="589"/>
      <c r="D6350" s="588"/>
    </row>
    <row r="6351" spans="1:4" ht="15" x14ac:dyDescent="0.25">
      <c r="A6351" s="588"/>
      <c r="B6351" s="588"/>
      <c r="C6351" s="589"/>
      <c r="D6351" s="588"/>
    </row>
    <row r="6352" spans="1:4" ht="15" x14ac:dyDescent="0.25">
      <c r="A6352" s="588"/>
      <c r="B6352" s="588"/>
      <c r="C6352" s="589"/>
      <c r="D6352" s="588"/>
    </row>
    <row r="6353" spans="1:4" ht="15" x14ac:dyDescent="0.25">
      <c r="A6353" s="588"/>
      <c r="B6353" s="588"/>
      <c r="C6353" s="589"/>
      <c r="D6353" s="588"/>
    </row>
    <row r="6354" spans="1:4" ht="15" x14ac:dyDescent="0.25">
      <c r="A6354" s="588"/>
      <c r="B6354" s="588"/>
      <c r="C6354" s="589"/>
      <c r="D6354" s="588"/>
    </row>
    <row r="6355" spans="1:4" ht="15" x14ac:dyDescent="0.25">
      <c r="A6355" s="588"/>
      <c r="B6355" s="588"/>
      <c r="C6355" s="589"/>
      <c r="D6355" s="588"/>
    </row>
    <row r="6356" spans="1:4" ht="15" x14ac:dyDescent="0.25">
      <c r="A6356" s="588"/>
      <c r="B6356" s="588"/>
      <c r="C6356" s="589"/>
      <c r="D6356" s="588"/>
    </row>
    <row r="6357" spans="1:4" ht="15" x14ac:dyDescent="0.25">
      <c r="A6357" s="588"/>
      <c r="B6357" s="588"/>
      <c r="C6357" s="589"/>
      <c r="D6357" s="588"/>
    </row>
    <row r="6358" spans="1:4" ht="15" x14ac:dyDescent="0.25">
      <c r="A6358" s="588"/>
      <c r="B6358" s="588"/>
      <c r="C6358" s="589"/>
      <c r="D6358" s="588"/>
    </row>
    <row r="6359" spans="1:4" ht="15" x14ac:dyDescent="0.25">
      <c r="A6359" s="588"/>
      <c r="B6359" s="588"/>
      <c r="C6359" s="589"/>
      <c r="D6359" s="588"/>
    </row>
    <row r="6360" spans="1:4" ht="15" x14ac:dyDescent="0.25">
      <c r="A6360" s="588"/>
      <c r="B6360" s="588"/>
      <c r="C6360" s="589"/>
      <c r="D6360" s="588"/>
    </row>
    <row r="6361" spans="1:4" ht="15" x14ac:dyDescent="0.25">
      <c r="A6361" s="588"/>
      <c r="B6361" s="588"/>
      <c r="C6361" s="589"/>
      <c r="D6361" s="588"/>
    </row>
    <row r="6362" spans="1:4" ht="15" x14ac:dyDescent="0.25">
      <c r="A6362" s="588"/>
      <c r="B6362" s="588"/>
      <c r="C6362" s="589"/>
      <c r="D6362" s="588"/>
    </row>
    <row r="6363" spans="1:4" ht="15" x14ac:dyDescent="0.25">
      <c r="A6363" s="588"/>
      <c r="B6363" s="588"/>
      <c r="C6363" s="589"/>
      <c r="D6363" s="588"/>
    </row>
    <row r="6364" spans="1:4" ht="15" x14ac:dyDescent="0.25">
      <c r="A6364" s="588"/>
      <c r="B6364" s="588"/>
      <c r="C6364" s="589"/>
      <c r="D6364" s="588"/>
    </row>
    <row r="6365" spans="1:4" ht="15" x14ac:dyDescent="0.25">
      <c r="A6365" s="588"/>
      <c r="B6365" s="588"/>
      <c r="C6365" s="589"/>
      <c r="D6365" s="588"/>
    </row>
    <row r="6366" spans="1:4" ht="15" x14ac:dyDescent="0.25">
      <c r="A6366" s="588"/>
      <c r="B6366" s="588"/>
      <c r="C6366" s="589"/>
      <c r="D6366" s="588"/>
    </row>
    <row r="6367" spans="1:4" ht="15" x14ac:dyDescent="0.25">
      <c r="A6367" s="588"/>
      <c r="B6367" s="588"/>
      <c r="C6367" s="589"/>
      <c r="D6367" s="588"/>
    </row>
    <row r="6368" spans="1:4" ht="15" x14ac:dyDescent="0.25">
      <c r="A6368" s="588"/>
      <c r="B6368" s="588"/>
      <c r="C6368" s="589"/>
      <c r="D6368" s="588"/>
    </row>
    <row r="6369" spans="1:4" ht="15" x14ac:dyDescent="0.25">
      <c r="A6369" s="588"/>
      <c r="B6369" s="588"/>
      <c r="C6369" s="589"/>
      <c r="D6369" s="588"/>
    </row>
    <row r="6370" spans="1:4" ht="15" x14ac:dyDescent="0.25">
      <c r="A6370" s="588"/>
      <c r="B6370" s="588"/>
      <c r="C6370" s="589"/>
      <c r="D6370" s="588"/>
    </row>
    <row r="6371" spans="1:4" ht="15" x14ac:dyDescent="0.25">
      <c r="A6371" s="588"/>
      <c r="B6371" s="588"/>
      <c r="C6371" s="589"/>
      <c r="D6371" s="588"/>
    </row>
    <row r="6372" spans="1:4" ht="15" x14ac:dyDescent="0.25">
      <c r="A6372" s="588"/>
      <c r="B6372" s="588"/>
      <c r="C6372" s="589"/>
      <c r="D6372" s="588"/>
    </row>
    <row r="6373" spans="1:4" ht="15" x14ac:dyDescent="0.25">
      <c r="A6373" s="588"/>
      <c r="B6373" s="588"/>
      <c r="C6373" s="589"/>
      <c r="D6373" s="588"/>
    </row>
    <row r="6374" spans="1:4" ht="15" x14ac:dyDescent="0.25">
      <c r="A6374" s="588"/>
      <c r="B6374" s="588"/>
      <c r="C6374" s="589"/>
      <c r="D6374" s="588"/>
    </row>
    <row r="6375" spans="1:4" ht="15" x14ac:dyDescent="0.25">
      <c r="A6375" s="588"/>
      <c r="B6375" s="588"/>
      <c r="C6375" s="589"/>
      <c r="D6375" s="588"/>
    </row>
    <row r="6376" spans="1:4" ht="15" x14ac:dyDescent="0.25">
      <c r="A6376" s="588"/>
      <c r="B6376" s="588"/>
      <c r="C6376" s="589"/>
      <c r="D6376" s="588"/>
    </row>
    <row r="6377" spans="1:4" ht="15" x14ac:dyDescent="0.25">
      <c r="A6377" s="588"/>
      <c r="B6377" s="588"/>
      <c r="C6377" s="589"/>
      <c r="D6377" s="588"/>
    </row>
    <row r="6378" spans="1:4" ht="15" x14ac:dyDescent="0.25">
      <c r="A6378" s="588"/>
      <c r="B6378" s="588"/>
      <c r="C6378" s="589"/>
      <c r="D6378" s="588"/>
    </row>
    <row r="6379" spans="1:4" ht="15" x14ac:dyDescent="0.25">
      <c r="A6379" s="588"/>
      <c r="B6379" s="588"/>
      <c r="C6379" s="589"/>
      <c r="D6379" s="588"/>
    </row>
    <row r="6380" spans="1:4" ht="15" x14ac:dyDescent="0.25">
      <c r="A6380" s="588"/>
      <c r="B6380" s="588"/>
      <c r="C6380" s="589"/>
      <c r="D6380" s="588"/>
    </row>
    <row r="6381" spans="1:4" ht="15" x14ac:dyDescent="0.25">
      <c r="A6381" s="588"/>
      <c r="B6381" s="588"/>
      <c r="C6381" s="589"/>
      <c r="D6381" s="588"/>
    </row>
    <row r="6382" spans="1:4" ht="15" x14ac:dyDescent="0.25">
      <c r="A6382" s="588"/>
      <c r="B6382" s="588"/>
      <c r="C6382" s="589"/>
      <c r="D6382" s="588"/>
    </row>
    <row r="6383" spans="1:4" ht="15" x14ac:dyDescent="0.25">
      <c r="A6383" s="588"/>
      <c r="B6383" s="588"/>
      <c r="C6383" s="589"/>
      <c r="D6383" s="588"/>
    </row>
    <row r="6384" spans="1:4" ht="15" x14ac:dyDescent="0.25">
      <c r="A6384" s="588"/>
      <c r="B6384" s="588"/>
      <c r="C6384" s="589"/>
      <c r="D6384" s="588"/>
    </row>
    <row r="6385" spans="1:4" ht="15" x14ac:dyDescent="0.25">
      <c r="A6385" s="588"/>
      <c r="B6385" s="588"/>
      <c r="C6385" s="589"/>
      <c r="D6385" s="588"/>
    </row>
    <row r="6386" spans="1:4" ht="15" x14ac:dyDescent="0.25">
      <c r="A6386" s="588"/>
      <c r="B6386" s="588"/>
      <c r="C6386" s="589"/>
      <c r="D6386" s="588"/>
    </row>
    <row r="6387" spans="1:4" ht="15" x14ac:dyDescent="0.25">
      <c r="A6387" s="588"/>
      <c r="B6387" s="588"/>
      <c r="C6387" s="589"/>
      <c r="D6387" s="588"/>
    </row>
    <row r="6388" spans="1:4" ht="15" x14ac:dyDescent="0.25">
      <c r="A6388" s="588"/>
      <c r="B6388" s="588"/>
      <c r="C6388" s="589"/>
      <c r="D6388" s="588"/>
    </row>
    <row r="6389" spans="1:4" ht="15" x14ac:dyDescent="0.25">
      <c r="A6389" s="588"/>
      <c r="B6389" s="588"/>
      <c r="C6389" s="589"/>
      <c r="D6389" s="588"/>
    </row>
    <row r="6390" spans="1:4" ht="15" x14ac:dyDescent="0.25">
      <c r="A6390" s="588"/>
      <c r="B6390" s="588"/>
      <c r="C6390" s="589"/>
      <c r="D6390" s="588"/>
    </row>
    <row r="6391" spans="1:4" ht="15" x14ac:dyDescent="0.25">
      <c r="A6391" s="588"/>
      <c r="B6391" s="588"/>
      <c r="C6391" s="589"/>
      <c r="D6391" s="588"/>
    </row>
    <row r="6392" spans="1:4" ht="15" x14ac:dyDescent="0.25">
      <c r="A6392" s="588"/>
      <c r="B6392" s="588"/>
      <c r="C6392" s="589"/>
      <c r="D6392" s="588"/>
    </row>
    <row r="6393" spans="1:4" ht="15" x14ac:dyDescent="0.25">
      <c r="A6393" s="588"/>
      <c r="B6393" s="588"/>
      <c r="C6393" s="589"/>
      <c r="D6393" s="588"/>
    </row>
    <row r="6394" spans="1:4" ht="15" x14ac:dyDescent="0.25">
      <c r="A6394" s="588"/>
      <c r="B6394" s="588"/>
      <c r="C6394" s="589"/>
      <c r="D6394" s="588"/>
    </row>
    <row r="6395" spans="1:4" ht="15" x14ac:dyDescent="0.25">
      <c r="A6395" s="588"/>
      <c r="B6395" s="588"/>
      <c r="C6395" s="589"/>
      <c r="D6395" s="588"/>
    </row>
    <row r="6396" spans="1:4" ht="15" x14ac:dyDescent="0.25">
      <c r="A6396" s="588"/>
      <c r="B6396" s="588"/>
      <c r="C6396" s="589"/>
      <c r="D6396" s="588"/>
    </row>
    <row r="6397" spans="1:4" ht="15" x14ac:dyDescent="0.25">
      <c r="A6397" s="588"/>
      <c r="B6397" s="588"/>
      <c r="C6397" s="589"/>
      <c r="D6397" s="588"/>
    </row>
    <row r="6398" spans="1:4" ht="15" x14ac:dyDescent="0.25">
      <c r="A6398" s="588"/>
      <c r="B6398" s="588"/>
      <c r="C6398" s="589"/>
      <c r="D6398" s="588"/>
    </row>
    <row r="6399" spans="1:4" ht="15" x14ac:dyDescent="0.25">
      <c r="A6399" s="588"/>
      <c r="B6399" s="588"/>
      <c r="C6399" s="589"/>
      <c r="D6399" s="588"/>
    </row>
    <row r="6400" spans="1:4" ht="15" x14ac:dyDescent="0.25">
      <c r="A6400" s="588"/>
      <c r="B6400" s="588"/>
      <c r="C6400" s="589"/>
      <c r="D6400" s="588"/>
    </row>
    <row r="6401" spans="1:4" ht="15" x14ac:dyDescent="0.25">
      <c r="A6401" s="588"/>
      <c r="B6401" s="588"/>
      <c r="C6401" s="589"/>
      <c r="D6401" s="588"/>
    </row>
    <row r="6402" spans="1:4" ht="15" x14ac:dyDescent="0.25">
      <c r="A6402" s="588"/>
      <c r="B6402" s="588"/>
      <c r="C6402" s="589"/>
      <c r="D6402" s="588"/>
    </row>
    <row r="6403" spans="1:4" ht="15" x14ac:dyDescent="0.25">
      <c r="A6403" s="588"/>
      <c r="B6403" s="588"/>
      <c r="C6403" s="589"/>
      <c r="D6403" s="588"/>
    </row>
    <row r="6404" spans="1:4" ht="15" x14ac:dyDescent="0.25">
      <c r="A6404" s="588"/>
      <c r="B6404" s="588"/>
      <c r="C6404" s="589"/>
      <c r="D6404" s="588"/>
    </row>
    <row r="6405" spans="1:4" ht="15" x14ac:dyDescent="0.25">
      <c r="A6405" s="588"/>
      <c r="B6405" s="588"/>
      <c r="C6405" s="589"/>
      <c r="D6405" s="588"/>
    </row>
    <row r="6406" spans="1:4" ht="15" x14ac:dyDescent="0.25">
      <c r="A6406" s="588"/>
      <c r="B6406" s="588"/>
      <c r="C6406" s="589"/>
      <c r="D6406" s="588"/>
    </row>
    <row r="6407" spans="1:4" ht="15" x14ac:dyDescent="0.25">
      <c r="A6407" s="588"/>
      <c r="B6407" s="588"/>
      <c r="C6407" s="589"/>
      <c r="D6407" s="588"/>
    </row>
    <row r="6408" spans="1:4" ht="15" x14ac:dyDescent="0.25">
      <c r="A6408" s="588"/>
      <c r="B6408" s="588"/>
      <c r="C6408" s="589"/>
      <c r="D6408" s="588"/>
    </row>
    <row r="6409" spans="1:4" ht="15" x14ac:dyDescent="0.25">
      <c r="A6409" s="588"/>
      <c r="B6409" s="588"/>
      <c r="C6409" s="589"/>
      <c r="D6409" s="588"/>
    </row>
    <row r="6410" spans="1:4" ht="15" x14ac:dyDescent="0.25">
      <c r="A6410" s="588"/>
      <c r="B6410" s="588"/>
      <c r="C6410" s="589"/>
      <c r="D6410" s="588"/>
    </row>
    <row r="6411" spans="1:4" ht="15" x14ac:dyDescent="0.25">
      <c r="A6411" s="588"/>
      <c r="B6411" s="588"/>
      <c r="C6411" s="589"/>
      <c r="D6411" s="588"/>
    </row>
    <row r="6412" spans="1:4" ht="15" x14ac:dyDescent="0.25">
      <c r="A6412" s="588"/>
      <c r="B6412" s="588"/>
      <c r="C6412" s="589"/>
      <c r="D6412" s="588"/>
    </row>
    <row r="6413" spans="1:4" ht="15" x14ac:dyDescent="0.25">
      <c r="A6413" s="588"/>
      <c r="B6413" s="588"/>
      <c r="C6413" s="589"/>
      <c r="D6413" s="588"/>
    </row>
    <row r="6414" spans="1:4" ht="15" x14ac:dyDescent="0.25">
      <c r="A6414" s="588"/>
      <c r="B6414" s="588"/>
      <c r="C6414" s="589"/>
      <c r="D6414" s="588"/>
    </row>
    <row r="6415" spans="1:4" ht="15" x14ac:dyDescent="0.25">
      <c r="A6415" s="588"/>
      <c r="B6415" s="588"/>
      <c r="C6415" s="589"/>
      <c r="D6415" s="588"/>
    </row>
    <row r="6416" spans="1:4" ht="15" x14ac:dyDescent="0.25">
      <c r="A6416" s="588"/>
      <c r="B6416" s="588"/>
      <c r="C6416" s="589"/>
      <c r="D6416" s="588"/>
    </row>
    <row r="6417" spans="1:4" ht="15" x14ac:dyDescent="0.25">
      <c r="A6417" s="588"/>
      <c r="B6417" s="588"/>
      <c r="C6417" s="589"/>
      <c r="D6417" s="588"/>
    </row>
    <row r="6418" spans="1:4" ht="15" x14ac:dyDescent="0.25">
      <c r="A6418" s="588"/>
      <c r="B6418" s="588"/>
      <c r="C6418" s="589"/>
      <c r="D6418" s="588"/>
    </row>
    <row r="6419" spans="1:4" ht="15" x14ac:dyDescent="0.25">
      <c r="A6419" s="588"/>
      <c r="B6419" s="588"/>
      <c r="C6419" s="589"/>
      <c r="D6419" s="588"/>
    </row>
    <row r="6420" spans="1:4" ht="15" x14ac:dyDescent="0.25">
      <c r="A6420" s="588"/>
      <c r="B6420" s="588"/>
      <c r="C6420" s="589"/>
      <c r="D6420" s="588"/>
    </row>
    <row r="6421" spans="1:4" ht="15" x14ac:dyDescent="0.25">
      <c r="A6421" s="588"/>
      <c r="B6421" s="588"/>
      <c r="C6421" s="589"/>
      <c r="D6421" s="588"/>
    </row>
    <row r="6422" spans="1:4" ht="15" x14ac:dyDescent="0.25">
      <c r="A6422" s="588"/>
      <c r="B6422" s="588"/>
      <c r="C6422" s="589"/>
      <c r="D6422" s="588"/>
    </row>
    <row r="6423" spans="1:4" ht="15" x14ac:dyDescent="0.25">
      <c r="A6423" s="588"/>
      <c r="B6423" s="588"/>
      <c r="C6423" s="589"/>
      <c r="D6423" s="588"/>
    </row>
    <row r="6424" spans="1:4" ht="15" x14ac:dyDescent="0.25">
      <c r="A6424" s="588"/>
      <c r="B6424" s="588"/>
      <c r="C6424" s="589"/>
      <c r="D6424" s="588"/>
    </row>
    <row r="6425" spans="1:4" ht="15" x14ac:dyDescent="0.25">
      <c r="A6425" s="588"/>
      <c r="B6425" s="588"/>
      <c r="C6425" s="589"/>
      <c r="D6425" s="588"/>
    </row>
    <row r="6426" spans="1:4" ht="15" x14ac:dyDescent="0.25">
      <c r="A6426" s="588"/>
      <c r="B6426" s="588"/>
      <c r="C6426" s="589"/>
      <c r="D6426" s="588"/>
    </row>
    <row r="6427" spans="1:4" ht="15" x14ac:dyDescent="0.25">
      <c r="A6427" s="588"/>
      <c r="B6427" s="588"/>
      <c r="C6427" s="589"/>
      <c r="D6427" s="588"/>
    </row>
    <row r="6428" spans="1:4" ht="15" x14ac:dyDescent="0.25">
      <c r="A6428" s="588"/>
      <c r="B6428" s="588"/>
      <c r="C6428" s="589"/>
      <c r="D6428" s="588"/>
    </row>
    <row r="6429" spans="1:4" ht="15" x14ac:dyDescent="0.25">
      <c r="A6429" s="588"/>
      <c r="B6429" s="588"/>
      <c r="C6429" s="589"/>
      <c r="D6429" s="588"/>
    </row>
    <row r="6430" spans="1:4" ht="15" x14ac:dyDescent="0.25">
      <c r="A6430" s="588"/>
      <c r="B6430" s="588"/>
      <c r="C6430" s="589"/>
      <c r="D6430" s="588"/>
    </row>
    <row r="6431" spans="1:4" ht="15" x14ac:dyDescent="0.25">
      <c r="A6431" s="588"/>
      <c r="B6431" s="588"/>
      <c r="C6431" s="589"/>
      <c r="D6431" s="588"/>
    </row>
    <row r="6432" spans="1:4" ht="15" x14ac:dyDescent="0.25">
      <c r="A6432" s="588"/>
      <c r="B6432" s="588"/>
      <c r="C6432" s="589"/>
      <c r="D6432" s="588"/>
    </row>
    <row r="6433" spans="1:4" ht="15" x14ac:dyDescent="0.25">
      <c r="A6433" s="588"/>
      <c r="B6433" s="588"/>
      <c r="C6433" s="589"/>
      <c r="D6433" s="588"/>
    </row>
    <row r="6434" spans="1:4" ht="15" x14ac:dyDescent="0.25">
      <c r="A6434" s="588"/>
      <c r="B6434" s="588"/>
      <c r="C6434" s="589"/>
      <c r="D6434" s="588"/>
    </row>
    <row r="6435" spans="1:4" ht="15" x14ac:dyDescent="0.25">
      <c r="A6435" s="588"/>
      <c r="B6435" s="588"/>
      <c r="C6435" s="589"/>
      <c r="D6435" s="588"/>
    </row>
    <row r="6436" spans="1:4" ht="15" x14ac:dyDescent="0.25">
      <c r="A6436" s="588"/>
      <c r="B6436" s="588"/>
      <c r="C6436" s="589"/>
      <c r="D6436" s="588"/>
    </row>
    <row r="6437" spans="1:4" ht="15" x14ac:dyDescent="0.25">
      <c r="A6437" s="588"/>
      <c r="B6437" s="588"/>
      <c r="C6437" s="589"/>
      <c r="D6437" s="588"/>
    </row>
    <row r="6438" spans="1:4" ht="15" x14ac:dyDescent="0.25">
      <c r="A6438" s="588"/>
      <c r="B6438" s="588"/>
      <c r="C6438" s="589"/>
      <c r="D6438" s="588"/>
    </row>
    <row r="6439" spans="1:4" ht="15" x14ac:dyDescent="0.25">
      <c r="A6439" s="588"/>
      <c r="B6439" s="588"/>
      <c r="C6439" s="589"/>
      <c r="D6439" s="588"/>
    </row>
    <row r="6440" spans="1:4" ht="15" x14ac:dyDescent="0.25">
      <c r="A6440" s="588"/>
      <c r="B6440" s="588"/>
      <c r="C6440" s="589"/>
      <c r="D6440" s="588"/>
    </row>
    <row r="6441" spans="1:4" ht="15" x14ac:dyDescent="0.25">
      <c r="A6441" s="588"/>
      <c r="B6441" s="588"/>
      <c r="C6441" s="589"/>
      <c r="D6441" s="588"/>
    </row>
    <row r="6442" spans="1:4" ht="15" x14ac:dyDescent="0.25">
      <c r="A6442" s="588"/>
      <c r="B6442" s="588"/>
      <c r="C6442" s="589"/>
      <c r="D6442" s="588"/>
    </row>
    <row r="6443" spans="1:4" ht="15" x14ac:dyDescent="0.25">
      <c r="A6443" s="588"/>
      <c r="B6443" s="588"/>
      <c r="C6443" s="589"/>
      <c r="D6443" s="588"/>
    </row>
    <row r="6444" spans="1:4" ht="15" x14ac:dyDescent="0.25">
      <c r="A6444" s="588"/>
      <c r="B6444" s="588"/>
      <c r="C6444" s="589"/>
      <c r="D6444" s="588"/>
    </row>
    <row r="6445" spans="1:4" ht="15" x14ac:dyDescent="0.25">
      <c r="A6445" s="588"/>
      <c r="B6445" s="588"/>
      <c r="C6445" s="589"/>
      <c r="D6445" s="588"/>
    </row>
    <row r="6446" spans="1:4" ht="15" x14ac:dyDescent="0.25">
      <c r="A6446" s="588"/>
      <c r="B6446" s="588"/>
      <c r="C6446" s="589"/>
      <c r="D6446" s="588"/>
    </row>
    <row r="6447" spans="1:4" ht="15" x14ac:dyDescent="0.25">
      <c r="A6447" s="588"/>
      <c r="B6447" s="588"/>
      <c r="C6447" s="589"/>
      <c r="D6447" s="588"/>
    </row>
    <row r="6448" spans="1:4" ht="15" x14ac:dyDescent="0.25">
      <c r="A6448" s="588"/>
      <c r="B6448" s="588"/>
      <c r="C6448" s="589"/>
      <c r="D6448" s="588"/>
    </row>
    <row r="6449" spans="1:4" ht="15" x14ac:dyDescent="0.25">
      <c r="A6449" s="588"/>
      <c r="B6449" s="588"/>
      <c r="C6449" s="589"/>
      <c r="D6449" s="588"/>
    </row>
    <row r="6450" spans="1:4" ht="15" x14ac:dyDescent="0.25">
      <c r="A6450" s="588"/>
      <c r="B6450" s="588"/>
      <c r="C6450" s="589"/>
      <c r="D6450" s="588"/>
    </row>
    <row r="6451" spans="1:4" ht="15" x14ac:dyDescent="0.25">
      <c r="A6451" s="588"/>
      <c r="B6451" s="588"/>
      <c r="C6451" s="589"/>
      <c r="D6451" s="588"/>
    </row>
    <row r="6452" spans="1:4" ht="15" x14ac:dyDescent="0.25">
      <c r="A6452" s="588"/>
      <c r="B6452" s="588"/>
      <c r="C6452" s="589"/>
      <c r="D6452" s="588"/>
    </row>
    <row r="6453" spans="1:4" ht="15" x14ac:dyDescent="0.25">
      <c r="A6453" s="588"/>
      <c r="B6453" s="588"/>
      <c r="C6453" s="589"/>
      <c r="D6453" s="588"/>
    </row>
    <row r="6454" spans="1:4" ht="15" x14ac:dyDescent="0.25">
      <c r="A6454" s="588"/>
      <c r="B6454" s="588"/>
      <c r="C6454" s="589"/>
      <c r="D6454" s="588"/>
    </row>
    <row r="6455" spans="1:4" ht="15" x14ac:dyDescent="0.25">
      <c r="A6455" s="588"/>
      <c r="B6455" s="588"/>
      <c r="C6455" s="589"/>
      <c r="D6455" s="588"/>
    </row>
    <row r="6456" spans="1:4" ht="15" x14ac:dyDescent="0.25">
      <c r="A6456" s="588"/>
      <c r="B6456" s="588"/>
      <c r="C6456" s="589"/>
      <c r="D6456" s="588"/>
    </row>
    <row r="6457" spans="1:4" ht="15" x14ac:dyDescent="0.25">
      <c r="A6457" s="588"/>
      <c r="B6457" s="588"/>
      <c r="C6457" s="589"/>
      <c r="D6457" s="588"/>
    </row>
    <row r="6458" spans="1:4" ht="15" x14ac:dyDescent="0.25">
      <c r="A6458" s="588"/>
      <c r="B6458" s="588"/>
      <c r="C6458" s="589"/>
      <c r="D6458" s="588"/>
    </row>
    <row r="6459" spans="1:4" ht="15" x14ac:dyDescent="0.25">
      <c r="A6459" s="588"/>
      <c r="B6459" s="588"/>
      <c r="C6459" s="589"/>
      <c r="D6459" s="588"/>
    </row>
    <row r="6460" spans="1:4" ht="15" x14ac:dyDescent="0.25">
      <c r="A6460" s="588"/>
      <c r="B6460" s="588"/>
      <c r="C6460" s="589"/>
      <c r="D6460" s="588"/>
    </row>
    <row r="6461" spans="1:4" ht="15" x14ac:dyDescent="0.25">
      <c r="A6461" s="588"/>
      <c r="B6461" s="588"/>
      <c r="C6461" s="589"/>
      <c r="D6461" s="588"/>
    </row>
    <row r="6462" spans="1:4" ht="15" x14ac:dyDescent="0.25">
      <c r="A6462" s="588"/>
      <c r="B6462" s="588"/>
      <c r="C6462" s="589"/>
      <c r="D6462" s="588"/>
    </row>
    <row r="6463" spans="1:4" ht="15" x14ac:dyDescent="0.25">
      <c r="A6463" s="588"/>
      <c r="B6463" s="588"/>
      <c r="C6463" s="589"/>
      <c r="D6463" s="588"/>
    </row>
    <row r="6464" spans="1:4" ht="15" x14ac:dyDescent="0.25">
      <c r="A6464" s="588"/>
      <c r="B6464" s="588"/>
      <c r="C6464" s="589"/>
      <c r="D6464" s="588"/>
    </row>
    <row r="6465" spans="1:4" ht="15" x14ac:dyDescent="0.25">
      <c r="A6465" s="588"/>
      <c r="B6465" s="588"/>
      <c r="C6465" s="589"/>
      <c r="D6465" s="588"/>
    </row>
    <row r="6466" spans="1:4" ht="15" x14ac:dyDescent="0.25">
      <c r="A6466" s="588"/>
      <c r="B6466" s="588"/>
      <c r="C6466" s="589"/>
      <c r="D6466" s="588"/>
    </row>
    <row r="6467" spans="1:4" ht="15" x14ac:dyDescent="0.25">
      <c r="A6467" s="588"/>
      <c r="B6467" s="588"/>
      <c r="C6467" s="589"/>
      <c r="D6467" s="588"/>
    </row>
    <row r="6468" spans="1:4" ht="15" x14ac:dyDescent="0.25">
      <c r="A6468" s="588"/>
      <c r="B6468" s="588"/>
      <c r="C6468" s="589"/>
      <c r="D6468" s="588"/>
    </row>
    <row r="6469" spans="1:4" ht="15" x14ac:dyDescent="0.25">
      <c r="A6469" s="588"/>
      <c r="B6469" s="588"/>
      <c r="C6469" s="589"/>
      <c r="D6469" s="588"/>
    </row>
    <row r="6470" spans="1:4" ht="15" x14ac:dyDescent="0.25">
      <c r="A6470" s="588"/>
      <c r="B6470" s="588"/>
      <c r="C6470" s="589"/>
      <c r="D6470" s="588"/>
    </row>
    <row r="6471" spans="1:4" ht="15" x14ac:dyDescent="0.25">
      <c r="A6471" s="588"/>
      <c r="B6471" s="588"/>
      <c r="C6471" s="589"/>
      <c r="D6471" s="588"/>
    </row>
    <row r="6472" spans="1:4" ht="15" x14ac:dyDescent="0.25">
      <c r="A6472" s="588"/>
      <c r="B6472" s="588"/>
      <c r="C6472" s="589"/>
      <c r="D6472" s="588"/>
    </row>
    <row r="6473" spans="1:4" ht="15" x14ac:dyDescent="0.25">
      <c r="A6473" s="588"/>
      <c r="B6473" s="588"/>
      <c r="C6473" s="589"/>
      <c r="D6473" s="588"/>
    </row>
    <row r="6474" spans="1:4" ht="15" x14ac:dyDescent="0.25">
      <c r="A6474" s="588"/>
      <c r="B6474" s="588"/>
      <c r="C6474" s="589"/>
      <c r="D6474" s="588"/>
    </row>
    <row r="6475" spans="1:4" ht="15" x14ac:dyDescent="0.25">
      <c r="A6475" s="588"/>
      <c r="B6475" s="588"/>
      <c r="C6475" s="589"/>
      <c r="D6475" s="588"/>
    </row>
    <row r="6476" spans="1:4" ht="15" x14ac:dyDescent="0.25">
      <c r="A6476" s="588"/>
      <c r="B6476" s="588"/>
      <c r="C6476" s="589"/>
      <c r="D6476" s="588"/>
    </row>
    <row r="6477" spans="1:4" ht="15" x14ac:dyDescent="0.25">
      <c r="A6477" s="588"/>
      <c r="B6477" s="588"/>
      <c r="C6477" s="589"/>
      <c r="D6477" s="588"/>
    </row>
    <row r="6478" spans="1:4" ht="15" x14ac:dyDescent="0.25">
      <c r="A6478" s="588"/>
      <c r="B6478" s="588"/>
      <c r="C6478" s="589"/>
      <c r="D6478" s="588"/>
    </row>
    <row r="6479" spans="1:4" ht="15" x14ac:dyDescent="0.25">
      <c r="A6479" s="588"/>
      <c r="B6479" s="588"/>
      <c r="C6479" s="589"/>
      <c r="D6479" s="588"/>
    </row>
    <row r="6480" spans="1:4" ht="15" x14ac:dyDescent="0.25">
      <c r="A6480" s="588"/>
      <c r="B6480" s="588"/>
      <c r="C6480" s="589"/>
      <c r="D6480" s="588"/>
    </row>
    <row r="6481" spans="1:4" ht="15" x14ac:dyDescent="0.25">
      <c r="A6481" s="588"/>
      <c r="B6481" s="588"/>
      <c r="C6481" s="589"/>
      <c r="D6481" s="588"/>
    </row>
    <row r="6482" spans="1:4" ht="15" x14ac:dyDescent="0.25">
      <c r="A6482" s="588"/>
      <c r="B6482" s="588"/>
      <c r="C6482" s="589"/>
      <c r="D6482" s="588"/>
    </row>
    <row r="6483" spans="1:4" ht="15" x14ac:dyDescent="0.25">
      <c r="A6483" s="588"/>
      <c r="B6483" s="588"/>
      <c r="C6483" s="589"/>
      <c r="D6483" s="588"/>
    </row>
    <row r="6484" spans="1:4" ht="15" x14ac:dyDescent="0.25">
      <c r="A6484" s="588"/>
      <c r="B6484" s="588"/>
      <c r="C6484" s="589"/>
      <c r="D6484" s="588"/>
    </row>
    <row r="6485" spans="1:4" ht="15" x14ac:dyDescent="0.25">
      <c r="A6485" s="588"/>
      <c r="B6485" s="588"/>
      <c r="C6485" s="589"/>
      <c r="D6485" s="588"/>
    </row>
    <row r="6486" spans="1:4" ht="15" x14ac:dyDescent="0.25">
      <c r="A6486" s="588"/>
      <c r="B6486" s="588"/>
      <c r="C6486" s="589"/>
      <c r="D6486" s="588"/>
    </row>
    <row r="6487" spans="1:4" ht="15" x14ac:dyDescent="0.25">
      <c r="A6487" s="588"/>
      <c r="B6487" s="588"/>
      <c r="C6487" s="589"/>
      <c r="D6487" s="588"/>
    </row>
    <row r="6488" spans="1:4" ht="15" x14ac:dyDescent="0.25">
      <c r="A6488" s="588"/>
      <c r="B6488" s="588"/>
      <c r="C6488" s="589"/>
      <c r="D6488" s="588"/>
    </row>
    <row r="6489" spans="1:4" ht="15" x14ac:dyDescent="0.25">
      <c r="A6489" s="588"/>
      <c r="B6489" s="588"/>
      <c r="C6489" s="589"/>
      <c r="D6489" s="588"/>
    </row>
    <row r="6490" spans="1:4" ht="15" x14ac:dyDescent="0.25">
      <c r="A6490" s="588"/>
      <c r="B6490" s="588"/>
      <c r="C6490" s="589"/>
      <c r="D6490" s="588"/>
    </row>
    <row r="6491" spans="1:4" ht="15" x14ac:dyDescent="0.25">
      <c r="A6491" s="588"/>
      <c r="B6491" s="588"/>
      <c r="C6491" s="589"/>
      <c r="D6491" s="588"/>
    </row>
    <row r="6492" spans="1:4" ht="15" x14ac:dyDescent="0.25">
      <c r="A6492" s="588"/>
      <c r="B6492" s="588"/>
      <c r="C6492" s="589"/>
      <c r="D6492" s="588"/>
    </row>
    <row r="6493" spans="1:4" ht="15" x14ac:dyDescent="0.25">
      <c r="A6493" s="588"/>
      <c r="B6493" s="588"/>
      <c r="C6493" s="589"/>
      <c r="D6493" s="588"/>
    </row>
    <row r="6494" spans="1:4" ht="15" x14ac:dyDescent="0.25">
      <c r="A6494" s="588"/>
      <c r="B6494" s="588"/>
      <c r="C6494" s="589"/>
      <c r="D6494" s="588"/>
    </row>
    <row r="6495" spans="1:4" ht="15" x14ac:dyDescent="0.25">
      <c r="A6495" s="588"/>
      <c r="B6495" s="588"/>
      <c r="C6495" s="589"/>
      <c r="D6495" s="588"/>
    </row>
    <row r="6496" spans="1:4" ht="15" x14ac:dyDescent="0.25">
      <c r="A6496" s="588"/>
      <c r="B6496" s="588"/>
      <c r="C6496" s="589"/>
      <c r="D6496" s="588"/>
    </row>
    <row r="6497" spans="1:4" ht="15" x14ac:dyDescent="0.25">
      <c r="A6497" s="588"/>
      <c r="B6497" s="588"/>
      <c r="C6497" s="589"/>
      <c r="D6497" s="588"/>
    </row>
    <row r="6498" spans="1:4" ht="15" x14ac:dyDescent="0.25">
      <c r="A6498" s="588"/>
      <c r="B6498" s="588"/>
      <c r="C6498" s="589"/>
      <c r="D6498" s="588"/>
    </row>
    <row r="6499" spans="1:4" ht="15" x14ac:dyDescent="0.25">
      <c r="A6499" s="588"/>
      <c r="B6499" s="588"/>
      <c r="C6499" s="589"/>
      <c r="D6499" s="588"/>
    </row>
    <row r="6500" spans="1:4" ht="15" x14ac:dyDescent="0.25">
      <c r="A6500" s="588"/>
      <c r="B6500" s="588"/>
      <c r="C6500" s="589"/>
      <c r="D6500" s="588"/>
    </row>
    <row r="6501" spans="1:4" ht="15" x14ac:dyDescent="0.25">
      <c r="A6501" s="588"/>
      <c r="B6501" s="588"/>
      <c r="C6501" s="589"/>
      <c r="D6501" s="588"/>
    </row>
    <row r="6502" spans="1:4" ht="15" x14ac:dyDescent="0.25">
      <c r="A6502" s="588"/>
      <c r="B6502" s="588"/>
      <c r="C6502" s="589"/>
      <c r="D6502" s="588"/>
    </row>
    <row r="6503" spans="1:4" ht="15" x14ac:dyDescent="0.25">
      <c r="A6503" s="588"/>
      <c r="B6503" s="588"/>
      <c r="C6503" s="589"/>
      <c r="D6503" s="588"/>
    </row>
    <row r="6504" spans="1:4" ht="15" x14ac:dyDescent="0.25">
      <c r="A6504" s="588"/>
      <c r="B6504" s="588"/>
      <c r="C6504" s="589"/>
      <c r="D6504" s="588"/>
    </row>
    <row r="6505" spans="1:4" ht="15" x14ac:dyDescent="0.25">
      <c r="A6505" s="588"/>
      <c r="B6505" s="588"/>
      <c r="C6505" s="589"/>
      <c r="D6505" s="588"/>
    </row>
    <row r="6506" spans="1:4" ht="15" x14ac:dyDescent="0.25">
      <c r="A6506" s="588"/>
      <c r="B6506" s="588"/>
      <c r="C6506" s="589"/>
      <c r="D6506" s="588"/>
    </row>
    <row r="6507" spans="1:4" ht="15" x14ac:dyDescent="0.25">
      <c r="A6507" s="588"/>
      <c r="B6507" s="588"/>
      <c r="C6507" s="589"/>
      <c r="D6507" s="588"/>
    </row>
    <row r="6508" spans="1:4" ht="15" x14ac:dyDescent="0.25">
      <c r="A6508" s="588"/>
      <c r="B6508" s="588"/>
      <c r="C6508" s="589"/>
      <c r="D6508" s="588"/>
    </row>
    <row r="6509" spans="1:4" ht="15" x14ac:dyDescent="0.25">
      <c r="A6509" s="588"/>
      <c r="B6509" s="588"/>
      <c r="C6509" s="589"/>
      <c r="D6509" s="588"/>
    </row>
    <row r="6510" spans="1:4" ht="15" x14ac:dyDescent="0.25">
      <c r="A6510" s="588"/>
      <c r="B6510" s="588"/>
      <c r="C6510" s="589"/>
      <c r="D6510" s="588"/>
    </row>
    <row r="6511" spans="1:4" ht="15" x14ac:dyDescent="0.25">
      <c r="A6511" s="588"/>
      <c r="B6511" s="588"/>
      <c r="C6511" s="589"/>
      <c r="D6511" s="588"/>
    </row>
    <row r="6512" spans="1:4" ht="15" x14ac:dyDescent="0.25">
      <c r="A6512" s="588"/>
      <c r="B6512" s="588"/>
      <c r="C6512" s="589"/>
      <c r="D6512" s="588"/>
    </row>
    <row r="6513" spans="1:4" ht="15" x14ac:dyDescent="0.25">
      <c r="A6513" s="588"/>
      <c r="B6513" s="588"/>
      <c r="C6513" s="589"/>
      <c r="D6513" s="588"/>
    </row>
    <row r="6514" spans="1:4" ht="15" x14ac:dyDescent="0.25">
      <c r="A6514" s="588"/>
      <c r="B6514" s="588"/>
      <c r="C6514" s="589"/>
      <c r="D6514" s="588"/>
    </row>
    <row r="6515" spans="1:4" ht="15" x14ac:dyDescent="0.25">
      <c r="A6515" s="588"/>
      <c r="B6515" s="588"/>
      <c r="C6515" s="589"/>
      <c r="D6515" s="588"/>
    </row>
    <row r="6516" spans="1:4" ht="15" x14ac:dyDescent="0.25">
      <c r="A6516" s="588"/>
      <c r="B6516" s="588"/>
      <c r="C6516" s="589"/>
      <c r="D6516" s="588"/>
    </row>
    <row r="6517" spans="1:4" ht="15" x14ac:dyDescent="0.25">
      <c r="A6517" s="588"/>
      <c r="B6517" s="588"/>
      <c r="C6517" s="589"/>
      <c r="D6517" s="588"/>
    </row>
    <row r="6518" spans="1:4" ht="15" x14ac:dyDescent="0.25">
      <c r="A6518" s="588"/>
      <c r="B6518" s="588"/>
      <c r="C6518" s="589"/>
      <c r="D6518" s="588"/>
    </row>
    <row r="6519" spans="1:4" ht="15" x14ac:dyDescent="0.25">
      <c r="A6519" s="588"/>
      <c r="B6519" s="588"/>
      <c r="C6519" s="589"/>
      <c r="D6519" s="588"/>
    </row>
    <row r="6520" spans="1:4" ht="15" x14ac:dyDescent="0.25">
      <c r="A6520" s="588"/>
      <c r="B6520" s="588"/>
      <c r="C6520" s="589"/>
      <c r="D6520" s="588"/>
    </row>
    <row r="6521" spans="1:4" ht="15" x14ac:dyDescent="0.25">
      <c r="A6521" s="588"/>
      <c r="B6521" s="588"/>
      <c r="C6521" s="589"/>
      <c r="D6521" s="588"/>
    </row>
    <row r="6522" spans="1:4" ht="15" x14ac:dyDescent="0.25">
      <c r="A6522" s="588"/>
      <c r="B6522" s="588"/>
      <c r="C6522" s="589"/>
      <c r="D6522" s="588"/>
    </row>
    <row r="6523" spans="1:4" ht="15" x14ac:dyDescent="0.25">
      <c r="A6523" s="588"/>
      <c r="B6523" s="588"/>
      <c r="C6523" s="589"/>
      <c r="D6523" s="588"/>
    </row>
    <row r="6524" spans="1:4" ht="15" x14ac:dyDescent="0.25">
      <c r="A6524" s="588"/>
      <c r="B6524" s="588"/>
      <c r="C6524" s="589"/>
      <c r="D6524" s="588"/>
    </row>
    <row r="6525" spans="1:4" ht="15" x14ac:dyDescent="0.25">
      <c r="A6525" s="588"/>
      <c r="B6525" s="588"/>
      <c r="C6525" s="589"/>
      <c r="D6525" s="588"/>
    </row>
    <row r="6526" spans="1:4" ht="15" x14ac:dyDescent="0.25">
      <c r="A6526" s="588"/>
      <c r="B6526" s="588"/>
      <c r="C6526" s="589"/>
      <c r="D6526" s="588"/>
    </row>
    <row r="6527" spans="1:4" ht="15" x14ac:dyDescent="0.25">
      <c r="A6527" s="588"/>
      <c r="B6527" s="588"/>
      <c r="C6527" s="589"/>
      <c r="D6527" s="588"/>
    </row>
    <row r="6528" spans="1:4" ht="15" x14ac:dyDescent="0.25">
      <c r="A6528" s="588"/>
      <c r="B6528" s="588"/>
      <c r="C6528" s="589"/>
      <c r="D6528" s="588"/>
    </row>
    <row r="6529" spans="1:4" ht="15" x14ac:dyDescent="0.25">
      <c r="A6529" s="588"/>
      <c r="B6529" s="588"/>
      <c r="C6529" s="589"/>
      <c r="D6529" s="588"/>
    </row>
    <row r="6530" spans="1:4" ht="15" x14ac:dyDescent="0.25">
      <c r="A6530" s="588"/>
      <c r="B6530" s="588"/>
      <c r="C6530" s="589"/>
      <c r="D6530" s="588"/>
    </row>
    <row r="6531" spans="1:4" ht="15" x14ac:dyDescent="0.25">
      <c r="A6531" s="588"/>
      <c r="B6531" s="588"/>
      <c r="C6531" s="589"/>
      <c r="D6531" s="588"/>
    </row>
    <row r="6532" spans="1:4" ht="15" x14ac:dyDescent="0.25">
      <c r="A6532" s="588"/>
      <c r="B6532" s="588"/>
      <c r="C6532" s="589"/>
      <c r="D6532" s="588"/>
    </row>
    <row r="6533" spans="1:4" ht="15" x14ac:dyDescent="0.25">
      <c r="A6533" s="588"/>
      <c r="B6533" s="588"/>
      <c r="C6533" s="589"/>
      <c r="D6533" s="588"/>
    </row>
    <row r="6534" spans="1:4" ht="15" x14ac:dyDescent="0.25">
      <c r="A6534" s="588"/>
      <c r="B6534" s="588"/>
      <c r="C6534" s="589"/>
      <c r="D6534" s="588"/>
    </row>
    <row r="6535" spans="1:4" ht="15" x14ac:dyDescent="0.25">
      <c r="A6535" s="588"/>
      <c r="B6535" s="588"/>
      <c r="C6535" s="589"/>
      <c r="D6535" s="588"/>
    </row>
    <row r="6536" spans="1:4" ht="15" x14ac:dyDescent="0.25">
      <c r="A6536" s="588"/>
      <c r="B6536" s="588"/>
      <c r="C6536" s="589"/>
      <c r="D6536" s="588"/>
    </row>
    <row r="6537" spans="1:4" ht="15" x14ac:dyDescent="0.25">
      <c r="A6537" s="588"/>
      <c r="B6537" s="588"/>
      <c r="C6537" s="589"/>
      <c r="D6537" s="588"/>
    </row>
    <row r="6538" spans="1:4" ht="15" x14ac:dyDescent="0.25">
      <c r="A6538" s="588"/>
      <c r="B6538" s="588"/>
      <c r="C6538" s="589"/>
      <c r="D6538" s="588"/>
    </row>
    <row r="6539" spans="1:4" ht="15" x14ac:dyDescent="0.25">
      <c r="A6539" s="588"/>
      <c r="B6539" s="588"/>
      <c r="C6539" s="589"/>
      <c r="D6539" s="588"/>
    </row>
    <row r="6540" spans="1:4" ht="15" x14ac:dyDescent="0.25">
      <c r="A6540" s="588"/>
      <c r="B6540" s="588"/>
      <c r="C6540" s="589"/>
      <c r="D6540" s="588"/>
    </row>
    <row r="6541" spans="1:4" ht="15" x14ac:dyDescent="0.25">
      <c r="A6541" s="588"/>
      <c r="B6541" s="588"/>
      <c r="C6541" s="589"/>
      <c r="D6541" s="588"/>
    </row>
    <row r="6542" spans="1:4" ht="15" x14ac:dyDescent="0.25">
      <c r="A6542" s="588"/>
      <c r="B6542" s="588"/>
      <c r="C6542" s="589"/>
      <c r="D6542" s="588"/>
    </row>
    <row r="6543" spans="1:4" ht="15" x14ac:dyDescent="0.25">
      <c r="A6543" s="588"/>
      <c r="B6543" s="588"/>
      <c r="C6543" s="589"/>
      <c r="D6543" s="588"/>
    </row>
    <row r="6544" spans="1:4" ht="15" x14ac:dyDescent="0.25">
      <c r="A6544" s="588"/>
      <c r="B6544" s="588"/>
      <c r="C6544" s="589"/>
      <c r="D6544" s="588"/>
    </row>
    <row r="6545" spans="1:4" ht="15" x14ac:dyDescent="0.25">
      <c r="A6545" s="588"/>
      <c r="B6545" s="588"/>
      <c r="C6545" s="589"/>
      <c r="D6545" s="588"/>
    </row>
    <row r="6546" spans="1:4" ht="15" x14ac:dyDescent="0.25">
      <c r="A6546" s="588"/>
      <c r="B6546" s="588"/>
      <c r="C6546" s="589"/>
      <c r="D6546" s="588"/>
    </row>
    <row r="6547" spans="1:4" ht="15" x14ac:dyDescent="0.25">
      <c r="A6547" s="588"/>
      <c r="B6547" s="588"/>
      <c r="C6547" s="589"/>
      <c r="D6547" s="588"/>
    </row>
    <row r="6548" spans="1:4" ht="15" x14ac:dyDescent="0.25">
      <c r="A6548" s="588"/>
      <c r="B6548" s="588"/>
      <c r="C6548" s="589"/>
      <c r="D6548" s="588"/>
    </row>
    <row r="6549" spans="1:4" ht="15" x14ac:dyDescent="0.25">
      <c r="A6549" s="588"/>
      <c r="B6549" s="588"/>
      <c r="C6549" s="589"/>
      <c r="D6549" s="588"/>
    </row>
    <row r="6550" spans="1:4" ht="15" x14ac:dyDescent="0.25">
      <c r="A6550" s="588"/>
      <c r="B6550" s="588"/>
      <c r="C6550" s="589"/>
      <c r="D6550" s="588"/>
    </row>
    <row r="6551" spans="1:4" ht="15" x14ac:dyDescent="0.25">
      <c r="A6551" s="588"/>
      <c r="B6551" s="588"/>
      <c r="C6551" s="589"/>
      <c r="D6551" s="588"/>
    </row>
    <row r="6552" spans="1:4" ht="15" x14ac:dyDescent="0.25">
      <c r="A6552" s="588"/>
      <c r="B6552" s="588"/>
      <c r="C6552" s="589"/>
      <c r="D6552" s="588"/>
    </row>
    <row r="6553" spans="1:4" ht="15" x14ac:dyDescent="0.25">
      <c r="A6553" s="588"/>
      <c r="B6553" s="588"/>
      <c r="C6553" s="589"/>
      <c r="D6553" s="588"/>
    </row>
    <row r="6554" spans="1:4" ht="15" x14ac:dyDescent="0.25">
      <c r="A6554" s="588"/>
      <c r="B6554" s="588"/>
      <c r="C6554" s="589"/>
      <c r="D6554" s="588"/>
    </row>
    <row r="6555" spans="1:4" ht="15" x14ac:dyDescent="0.25">
      <c r="A6555" s="588"/>
      <c r="B6555" s="588"/>
      <c r="C6555" s="589"/>
      <c r="D6555" s="588"/>
    </row>
    <row r="6556" spans="1:4" ht="15" x14ac:dyDescent="0.25">
      <c r="A6556" s="588"/>
      <c r="B6556" s="588"/>
      <c r="C6556" s="589"/>
      <c r="D6556" s="588"/>
    </row>
    <row r="6557" spans="1:4" ht="15" x14ac:dyDescent="0.25">
      <c r="A6557" s="588"/>
      <c r="B6557" s="588"/>
      <c r="C6557" s="589"/>
      <c r="D6557" s="588"/>
    </row>
    <row r="6558" spans="1:4" ht="15" x14ac:dyDescent="0.25">
      <c r="A6558" s="588"/>
      <c r="B6558" s="588"/>
      <c r="C6558" s="589"/>
      <c r="D6558" s="588"/>
    </row>
    <row r="6559" spans="1:4" ht="15" x14ac:dyDescent="0.25">
      <c r="A6559" s="588"/>
      <c r="B6559" s="588"/>
      <c r="C6559" s="589"/>
      <c r="D6559" s="588"/>
    </row>
    <row r="6560" spans="1:4" ht="15" x14ac:dyDescent="0.25">
      <c r="A6560" s="588"/>
      <c r="B6560" s="588"/>
      <c r="C6560" s="589"/>
      <c r="D6560" s="588"/>
    </row>
    <row r="6561" spans="1:4" ht="15" x14ac:dyDescent="0.25">
      <c r="A6561" s="588"/>
      <c r="B6561" s="588"/>
      <c r="C6561" s="589"/>
      <c r="D6561" s="588"/>
    </row>
    <row r="6562" spans="1:4" ht="15" x14ac:dyDescent="0.25">
      <c r="A6562" s="588"/>
      <c r="B6562" s="588"/>
      <c r="C6562" s="589"/>
      <c r="D6562" s="588"/>
    </row>
    <row r="6563" spans="1:4" ht="15" x14ac:dyDescent="0.25">
      <c r="A6563" s="588"/>
      <c r="B6563" s="588"/>
      <c r="C6563" s="589"/>
      <c r="D6563" s="588"/>
    </row>
    <row r="6564" spans="1:4" ht="15" x14ac:dyDescent="0.25">
      <c r="A6564" s="588"/>
      <c r="B6564" s="588"/>
      <c r="C6564" s="589"/>
      <c r="D6564" s="588"/>
    </row>
    <row r="6565" spans="1:4" ht="15" x14ac:dyDescent="0.25">
      <c r="A6565" s="588"/>
      <c r="B6565" s="588"/>
      <c r="C6565" s="589"/>
      <c r="D6565" s="588"/>
    </row>
    <row r="6566" spans="1:4" ht="15" x14ac:dyDescent="0.25">
      <c r="A6566" s="588"/>
      <c r="B6566" s="588"/>
      <c r="C6566" s="589"/>
      <c r="D6566" s="588"/>
    </row>
    <row r="6567" spans="1:4" ht="15" x14ac:dyDescent="0.25">
      <c r="A6567" s="588"/>
      <c r="B6567" s="588"/>
      <c r="C6567" s="589"/>
      <c r="D6567" s="588"/>
    </row>
    <row r="6568" spans="1:4" ht="15" x14ac:dyDescent="0.25">
      <c r="A6568" s="588"/>
      <c r="B6568" s="588"/>
      <c r="C6568" s="589"/>
      <c r="D6568" s="588"/>
    </row>
    <row r="6569" spans="1:4" ht="15" x14ac:dyDescent="0.25">
      <c r="A6569" s="588"/>
      <c r="B6569" s="588"/>
      <c r="C6569" s="589"/>
      <c r="D6569" s="588"/>
    </row>
    <row r="6570" spans="1:4" ht="15" x14ac:dyDescent="0.25">
      <c r="A6570" s="588"/>
      <c r="B6570" s="588"/>
      <c r="C6570" s="589"/>
      <c r="D6570" s="588"/>
    </row>
    <row r="6571" spans="1:4" ht="15" x14ac:dyDescent="0.25">
      <c r="A6571" s="588"/>
      <c r="B6571" s="588"/>
      <c r="C6571" s="589"/>
      <c r="D6571" s="588"/>
    </row>
    <row r="6572" spans="1:4" ht="15" x14ac:dyDescent="0.25">
      <c r="A6572" s="588"/>
      <c r="B6572" s="588"/>
      <c r="C6572" s="589"/>
      <c r="D6572" s="588"/>
    </row>
    <row r="6573" spans="1:4" ht="15" x14ac:dyDescent="0.25">
      <c r="A6573" s="588"/>
      <c r="B6573" s="588"/>
      <c r="C6573" s="589"/>
      <c r="D6573" s="588"/>
    </row>
    <row r="6574" spans="1:4" ht="15" x14ac:dyDescent="0.25">
      <c r="A6574" s="588"/>
      <c r="B6574" s="588"/>
      <c r="C6574" s="589"/>
      <c r="D6574" s="588"/>
    </row>
    <row r="6575" spans="1:4" ht="15" x14ac:dyDescent="0.25">
      <c r="A6575" s="588"/>
      <c r="B6575" s="588"/>
      <c r="C6575" s="589"/>
      <c r="D6575" s="588"/>
    </row>
    <row r="6576" spans="1:4" ht="15" x14ac:dyDescent="0.25">
      <c r="A6576" s="588"/>
      <c r="B6576" s="588"/>
      <c r="C6576" s="589"/>
      <c r="D6576" s="588"/>
    </row>
    <row r="6577" spans="1:4" ht="15" x14ac:dyDescent="0.25">
      <c r="A6577" s="588"/>
      <c r="B6577" s="588"/>
      <c r="C6577" s="589"/>
      <c r="D6577" s="588"/>
    </row>
    <row r="6578" spans="1:4" ht="15" x14ac:dyDescent="0.25">
      <c r="A6578" s="588"/>
      <c r="B6578" s="588"/>
      <c r="C6578" s="589"/>
      <c r="D6578" s="588"/>
    </row>
    <row r="6579" spans="1:4" ht="15" x14ac:dyDescent="0.25">
      <c r="A6579" s="588"/>
      <c r="B6579" s="588"/>
      <c r="C6579" s="589"/>
      <c r="D6579" s="588"/>
    </row>
    <row r="6580" spans="1:4" ht="15" x14ac:dyDescent="0.25">
      <c r="A6580" s="588"/>
      <c r="B6580" s="588"/>
      <c r="C6580" s="589"/>
      <c r="D6580" s="588"/>
    </row>
    <row r="6581" spans="1:4" ht="15" x14ac:dyDescent="0.25">
      <c r="A6581" s="588"/>
      <c r="B6581" s="588"/>
      <c r="C6581" s="589"/>
      <c r="D6581" s="588"/>
    </row>
    <row r="6582" spans="1:4" ht="15" x14ac:dyDescent="0.25">
      <c r="A6582" s="588"/>
      <c r="B6582" s="588"/>
      <c r="C6582" s="589"/>
      <c r="D6582" s="588"/>
    </row>
    <row r="6583" spans="1:4" ht="15" x14ac:dyDescent="0.25">
      <c r="A6583" s="588"/>
      <c r="B6583" s="588"/>
      <c r="C6583" s="589"/>
      <c r="D6583" s="588"/>
    </row>
    <row r="6584" spans="1:4" ht="15" x14ac:dyDescent="0.25">
      <c r="A6584" s="588"/>
      <c r="B6584" s="588"/>
      <c r="C6584" s="589"/>
      <c r="D6584" s="588"/>
    </row>
    <row r="6585" spans="1:4" ht="15" x14ac:dyDescent="0.25">
      <c r="A6585" s="588"/>
      <c r="B6585" s="588"/>
      <c r="C6585" s="589"/>
      <c r="D6585" s="588"/>
    </row>
    <row r="6586" spans="1:4" ht="15" x14ac:dyDescent="0.25">
      <c r="A6586" s="588"/>
      <c r="B6586" s="588"/>
      <c r="C6586" s="589"/>
      <c r="D6586" s="588"/>
    </row>
    <row r="6587" spans="1:4" ht="15" x14ac:dyDescent="0.25">
      <c r="A6587" s="588"/>
      <c r="B6587" s="588"/>
      <c r="C6587" s="589"/>
      <c r="D6587" s="588"/>
    </row>
    <row r="6588" spans="1:4" ht="15" x14ac:dyDescent="0.25">
      <c r="A6588" s="588"/>
      <c r="B6588" s="588"/>
      <c r="C6588" s="589"/>
      <c r="D6588" s="588"/>
    </row>
    <row r="6589" spans="1:4" ht="15" x14ac:dyDescent="0.25">
      <c r="A6589" s="588"/>
      <c r="B6589" s="588"/>
      <c r="C6589" s="589"/>
      <c r="D6589" s="588"/>
    </row>
    <row r="6590" spans="1:4" ht="15" x14ac:dyDescent="0.25">
      <c r="A6590" s="588"/>
      <c r="B6590" s="588"/>
      <c r="C6590" s="589"/>
      <c r="D6590" s="588"/>
    </row>
    <row r="6591" spans="1:4" ht="15" x14ac:dyDescent="0.25">
      <c r="A6591" s="588"/>
      <c r="B6591" s="588"/>
      <c r="C6591" s="589"/>
      <c r="D6591" s="588"/>
    </row>
    <row r="6592" spans="1:4" ht="15" x14ac:dyDescent="0.25">
      <c r="A6592" s="588"/>
      <c r="B6592" s="588"/>
      <c r="C6592" s="589"/>
      <c r="D6592" s="588"/>
    </row>
    <row r="6593" spans="1:4" ht="15" x14ac:dyDescent="0.25">
      <c r="A6593" s="588"/>
      <c r="B6593" s="588"/>
      <c r="C6593" s="589"/>
      <c r="D6593" s="588"/>
    </row>
    <row r="6594" spans="1:4" ht="15" x14ac:dyDescent="0.25">
      <c r="A6594" s="588"/>
      <c r="B6594" s="588"/>
      <c r="C6594" s="589"/>
      <c r="D6594" s="588"/>
    </row>
    <row r="6595" spans="1:4" ht="15" x14ac:dyDescent="0.25">
      <c r="A6595" s="588"/>
      <c r="B6595" s="588"/>
      <c r="C6595" s="589"/>
      <c r="D6595" s="588"/>
    </row>
    <row r="6596" spans="1:4" ht="15" x14ac:dyDescent="0.25">
      <c r="A6596" s="588"/>
      <c r="B6596" s="588"/>
      <c r="C6596" s="589"/>
      <c r="D6596" s="588"/>
    </row>
    <row r="6597" spans="1:4" ht="15" x14ac:dyDescent="0.25">
      <c r="A6597" s="588"/>
      <c r="B6597" s="588"/>
      <c r="C6597" s="589"/>
      <c r="D6597" s="588"/>
    </row>
    <row r="6598" spans="1:4" ht="15" x14ac:dyDescent="0.25">
      <c r="A6598" s="588"/>
      <c r="B6598" s="588"/>
      <c r="C6598" s="589"/>
      <c r="D6598" s="588"/>
    </row>
    <row r="6599" spans="1:4" ht="15" x14ac:dyDescent="0.25">
      <c r="A6599" s="588"/>
      <c r="B6599" s="588"/>
      <c r="C6599" s="589"/>
      <c r="D6599" s="588"/>
    </row>
    <row r="6600" spans="1:4" ht="15" x14ac:dyDescent="0.25">
      <c r="A6600" s="588"/>
      <c r="B6600" s="588"/>
      <c r="C6600" s="589"/>
      <c r="D6600" s="588"/>
    </row>
    <row r="6601" spans="1:4" ht="15" x14ac:dyDescent="0.25">
      <c r="A6601" s="588"/>
      <c r="B6601" s="588"/>
      <c r="C6601" s="589"/>
      <c r="D6601" s="588"/>
    </row>
    <row r="6602" spans="1:4" ht="15" x14ac:dyDescent="0.25">
      <c r="A6602" s="588"/>
      <c r="B6602" s="588"/>
      <c r="C6602" s="589"/>
      <c r="D6602" s="588"/>
    </row>
    <row r="6603" spans="1:4" ht="15" x14ac:dyDescent="0.25">
      <c r="A6603" s="588"/>
      <c r="B6603" s="588"/>
      <c r="C6603" s="589"/>
      <c r="D6603" s="588"/>
    </row>
    <row r="6604" spans="1:4" ht="15" x14ac:dyDescent="0.25">
      <c r="A6604" s="588"/>
      <c r="B6604" s="588"/>
      <c r="C6604" s="589"/>
      <c r="D6604" s="588"/>
    </row>
    <row r="6605" spans="1:4" ht="15" x14ac:dyDescent="0.25">
      <c r="A6605" s="588"/>
      <c r="B6605" s="588"/>
      <c r="C6605" s="589"/>
      <c r="D6605" s="588"/>
    </row>
    <row r="6606" spans="1:4" ht="15" x14ac:dyDescent="0.25">
      <c r="A6606" s="588"/>
      <c r="B6606" s="588"/>
      <c r="C6606" s="589"/>
      <c r="D6606" s="588"/>
    </row>
    <row r="6607" spans="1:4" ht="15" x14ac:dyDescent="0.25">
      <c r="A6607" s="588"/>
      <c r="B6607" s="588"/>
      <c r="C6607" s="589"/>
      <c r="D6607" s="588"/>
    </row>
    <row r="6608" spans="1:4" ht="15" x14ac:dyDescent="0.25">
      <c r="A6608" s="588"/>
      <c r="B6608" s="588"/>
      <c r="C6608" s="589"/>
      <c r="D6608" s="588"/>
    </row>
    <row r="6609" spans="1:4" ht="15" x14ac:dyDescent="0.25">
      <c r="A6609" s="588"/>
      <c r="B6609" s="588"/>
      <c r="C6609" s="589"/>
      <c r="D6609" s="588"/>
    </row>
    <row r="6610" spans="1:4" ht="15" x14ac:dyDescent="0.25">
      <c r="A6610" s="588"/>
      <c r="B6610" s="588"/>
      <c r="C6610" s="589"/>
      <c r="D6610" s="588"/>
    </row>
    <row r="6611" spans="1:4" ht="15" x14ac:dyDescent="0.25">
      <c r="A6611" s="588"/>
      <c r="B6611" s="588"/>
      <c r="C6611" s="589"/>
      <c r="D6611" s="588"/>
    </row>
    <row r="6612" spans="1:4" ht="15" x14ac:dyDescent="0.25">
      <c r="A6612" s="588"/>
      <c r="B6612" s="588"/>
      <c r="C6612" s="589"/>
      <c r="D6612" s="588"/>
    </row>
    <row r="6613" spans="1:4" ht="15" x14ac:dyDescent="0.25">
      <c r="A6613" s="588"/>
      <c r="B6613" s="588"/>
      <c r="C6613" s="589"/>
      <c r="D6613" s="588"/>
    </row>
    <row r="6614" spans="1:4" ht="15" x14ac:dyDescent="0.25">
      <c r="A6614" s="588"/>
      <c r="B6614" s="588"/>
      <c r="C6614" s="589"/>
      <c r="D6614" s="588"/>
    </row>
    <row r="6615" spans="1:4" ht="15" x14ac:dyDescent="0.25">
      <c r="A6615" s="588"/>
      <c r="B6615" s="588"/>
      <c r="C6615" s="589"/>
      <c r="D6615" s="588"/>
    </row>
    <row r="6616" spans="1:4" ht="15" x14ac:dyDescent="0.25">
      <c r="A6616" s="588"/>
      <c r="B6616" s="588"/>
      <c r="C6616" s="589"/>
      <c r="D6616" s="588"/>
    </row>
    <row r="6617" spans="1:4" ht="15" x14ac:dyDescent="0.25">
      <c r="A6617" s="588"/>
      <c r="B6617" s="588"/>
      <c r="C6617" s="589"/>
      <c r="D6617" s="588"/>
    </row>
    <row r="6618" spans="1:4" ht="15" x14ac:dyDescent="0.25">
      <c r="A6618" s="588"/>
      <c r="B6618" s="588"/>
      <c r="C6618" s="589"/>
      <c r="D6618" s="588"/>
    </row>
    <row r="6619" spans="1:4" ht="15" x14ac:dyDescent="0.25">
      <c r="A6619" s="588"/>
      <c r="B6619" s="588"/>
      <c r="C6619" s="589"/>
      <c r="D6619" s="588"/>
    </row>
    <row r="6620" spans="1:4" ht="15" x14ac:dyDescent="0.25">
      <c r="A6620" s="588"/>
      <c r="B6620" s="588"/>
      <c r="C6620" s="589"/>
      <c r="D6620" s="588"/>
    </row>
    <row r="6621" spans="1:4" ht="15" x14ac:dyDescent="0.25">
      <c r="A6621" s="588"/>
      <c r="B6621" s="588"/>
      <c r="C6621" s="589"/>
      <c r="D6621" s="588"/>
    </row>
    <row r="6622" spans="1:4" ht="15" x14ac:dyDescent="0.25">
      <c r="A6622" s="588"/>
      <c r="B6622" s="588"/>
      <c r="C6622" s="589"/>
      <c r="D6622" s="588"/>
    </row>
    <row r="6623" spans="1:4" ht="15" x14ac:dyDescent="0.25">
      <c r="A6623" s="588"/>
      <c r="B6623" s="588"/>
      <c r="C6623" s="589"/>
      <c r="D6623" s="588"/>
    </row>
    <row r="6624" spans="1:4" ht="15" x14ac:dyDescent="0.25">
      <c r="A6624" s="588"/>
      <c r="B6624" s="588"/>
      <c r="C6624" s="589"/>
      <c r="D6624" s="588"/>
    </row>
    <row r="6625" spans="1:4" ht="15" x14ac:dyDescent="0.25">
      <c r="A6625" s="588"/>
      <c r="B6625" s="588"/>
      <c r="C6625" s="589"/>
      <c r="D6625" s="588"/>
    </row>
    <row r="6626" spans="1:4" ht="15" x14ac:dyDescent="0.25">
      <c r="A6626" s="588"/>
      <c r="B6626" s="588"/>
      <c r="C6626" s="589"/>
      <c r="D6626" s="588"/>
    </row>
    <row r="6627" spans="1:4" ht="15" x14ac:dyDescent="0.25">
      <c r="A6627" s="588"/>
      <c r="B6627" s="588"/>
      <c r="C6627" s="589"/>
      <c r="D6627" s="588"/>
    </row>
    <row r="6628" spans="1:4" ht="15" x14ac:dyDescent="0.25">
      <c r="A6628" s="588"/>
      <c r="B6628" s="588"/>
      <c r="C6628" s="589"/>
      <c r="D6628" s="588"/>
    </row>
    <row r="6629" spans="1:4" ht="15" x14ac:dyDescent="0.25">
      <c r="A6629" s="588"/>
      <c r="B6629" s="588"/>
      <c r="C6629" s="589"/>
      <c r="D6629" s="588"/>
    </row>
    <row r="6630" spans="1:4" ht="15" x14ac:dyDescent="0.25">
      <c r="A6630" s="588"/>
      <c r="B6630" s="588"/>
      <c r="C6630" s="589"/>
      <c r="D6630" s="588"/>
    </row>
    <row r="6631" spans="1:4" ht="15" x14ac:dyDescent="0.25">
      <c r="A6631" s="588"/>
      <c r="B6631" s="588"/>
      <c r="C6631" s="589"/>
      <c r="D6631" s="588"/>
    </row>
    <row r="6632" spans="1:4" ht="15" x14ac:dyDescent="0.25">
      <c r="A6632" s="588"/>
      <c r="B6632" s="588"/>
      <c r="C6632" s="589"/>
      <c r="D6632" s="588"/>
    </row>
    <row r="6633" spans="1:4" ht="15" x14ac:dyDescent="0.25">
      <c r="A6633" s="588"/>
      <c r="B6633" s="588"/>
      <c r="C6633" s="589"/>
      <c r="D6633" s="588"/>
    </row>
    <row r="6634" spans="1:4" ht="15" x14ac:dyDescent="0.25">
      <c r="A6634" s="588"/>
      <c r="B6634" s="588"/>
      <c r="C6634" s="589"/>
      <c r="D6634" s="588"/>
    </row>
    <row r="6635" spans="1:4" ht="15" x14ac:dyDescent="0.25">
      <c r="A6635" s="588"/>
      <c r="B6635" s="588"/>
      <c r="C6635" s="589"/>
      <c r="D6635" s="588"/>
    </row>
    <row r="6636" spans="1:4" ht="15" x14ac:dyDescent="0.25">
      <c r="A6636" s="588"/>
      <c r="B6636" s="588"/>
      <c r="C6636" s="589"/>
      <c r="D6636" s="588"/>
    </row>
    <row r="6637" spans="1:4" ht="15" x14ac:dyDescent="0.25">
      <c r="A6637" s="588"/>
      <c r="B6637" s="588"/>
      <c r="C6637" s="589"/>
      <c r="D6637" s="588"/>
    </row>
    <row r="6638" spans="1:4" ht="15" x14ac:dyDescent="0.25">
      <c r="A6638" s="588"/>
      <c r="B6638" s="588"/>
      <c r="C6638" s="589"/>
      <c r="D6638" s="588"/>
    </row>
    <row r="6639" spans="1:4" ht="15" x14ac:dyDescent="0.25">
      <c r="A6639" s="588"/>
      <c r="B6639" s="588"/>
      <c r="C6639" s="589"/>
      <c r="D6639" s="588"/>
    </row>
    <row r="6640" spans="1:4" ht="15" x14ac:dyDescent="0.25">
      <c r="A6640" s="588"/>
      <c r="B6640" s="588"/>
      <c r="C6640" s="589"/>
      <c r="D6640" s="588"/>
    </row>
    <row r="6641" spans="1:4" ht="15" x14ac:dyDescent="0.25">
      <c r="A6641" s="588"/>
      <c r="B6641" s="588"/>
      <c r="C6641" s="589"/>
      <c r="D6641" s="588"/>
    </row>
    <row r="6642" spans="1:4" ht="15" x14ac:dyDescent="0.25">
      <c r="A6642" s="588"/>
      <c r="B6642" s="588"/>
      <c r="C6642" s="589"/>
      <c r="D6642" s="588"/>
    </row>
    <row r="6643" spans="1:4" ht="15" x14ac:dyDescent="0.25">
      <c r="A6643" s="588"/>
      <c r="B6643" s="588"/>
      <c r="C6643" s="589"/>
      <c r="D6643" s="588"/>
    </row>
    <row r="6644" spans="1:4" ht="15" x14ac:dyDescent="0.25">
      <c r="A6644" s="588"/>
      <c r="B6644" s="588"/>
      <c r="C6644" s="589"/>
      <c r="D6644" s="588"/>
    </row>
    <row r="6645" spans="1:4" ht="15" x14ac:dyDescent="0.25">
      <c r="A6645" s="588"/>
      <c r="B6645" s="588"/>
      <c r="C6645" s="589"/>
      <c r="D6645" s="588"/>
    </row>
    <row r="6646" spans="1:4" ht="15" x14ac:dyDescent="0.25">
      <c r="A6646" s="588"/>
      <c r="B6646" s="588"/>
      <c r="C6646" s="589"/>
      <c r="D6646" s="588"/>
    </row>
    <row r="6647" spans="1:4" ht="15" x14ac:dyDescent="0.25">
      <c r="A6647" s="588"/>
      <c r="B6647" s="588"/>
      <c r="C6647" s="589"/>
      <c r="D6647" s="588"/>
    </row>
    <row r="6648" spans="1:4" ht="15" x14ac:dyDescent="0.25">
      <c r="A6648" s="588"/>
      <c r="B6648" s="588"/>
      <c r="C6648" s="589"/>
      <c r="D6648" s="588"/>
    </row>
    <row r="6649" spans="1:4" ht="15" x14ac:dyDescent="0.25">
      <c r="A6649" s="588"/>
      <c r="B6649" s="588"/>
      <c r="C6649" s="589"/>
      <c r="D6649" s="588"/>
    </row>
    <row r="6650" spans="1:4" ht="15" x14ac:dyDescent="0.25">
      <c r="A6650" s="588"/>
      <c r="B6650" s="588"/>
      <c r="C6650" s="589"/>
      <c r="D6650" s="588"/>
    </row>
    <row r="6651" spans="1:4" ht="15" x14ac:dyDescent="0.25">
      <c r="A6651" s="588"/>
      <c r="B6651" s="588"/>
      <c r="C6651" s="589"/>
      <c r="D6651" s="588"/>
    </row>
    <row r="6652" spans="1:4" ht="15" x14ac:dyDescent="0.25">
      <c r="A6652" s="588"/>
      <c r="B6652" s="588"/>
      <c r="C6652" s="589"/>
      <c r="D6652" s="588"/>
    </row>
    <row r="6653" spans="1:4" ht="15" x14ac:dyDescent="0.25">
      <c r="A6653" s="588"/>
      <c r="B6653" s="588"/>
      <c r="C6653" s="589"/>
      <c r="D6653" s="588"/>
    </row>
    <row r="6654" spans="1:4" ht="15" x14ac:dyDescent="0.25">
      <c r="A6654" s="588"/>
      <c r="B6654" s="588"/>
      <c r="C6654" s="589"/>
      <c r="D6654" s="588"/>
    </row>
    <row r="6655" spans="1:4" ht="15" x14ac:dyDescent="0.25">
      <c r="A6655" s="588"/>
      <c r="B6655" s="588"/>
      <c r="C6655" s="589"/>
      <c r="D6655" s="588"/>
    </row>
    <row r="6656" spans="1:4" ht="15" x14ac:dyDescent="0.25">
      <c r="A6656" s="588"/>
      <c r="B6656" s="588"/>
      <c r="C6656" s="589"/>
      <c r="D6656" s="588"/>
    </row>
    <row r="6657" spans="1:4" ht="15" x14ac:dyDescent="0.25">
      <c r="A6657" s="588"/>
      <c r="B6657" s="588"/>
      <c r="C6657" s="589"/>
      <c r="D6657" s="588"/>
    </row>
    <row r="6658" spans="1:4" ht="15" x14ac:dyDescent="0.25">
      <c r="A6658" s="588"/>
      <c r="B6658" s="588"/>
      <c r="C6658" s="589"/>
      <c r="D6658" s="588"/>
    </row>
    <row r="6659" spans="1:4" ht="15" x14ac:dyDescent="0.25">
      <c r="A6659" s="588"/>
      <c r="B6659" s="588"/>
      <c r="C6659" s="589"/>
      <c r="D6659" s="588"/>
    </row>
    <row r="6660" spans="1:4" ht="15" x14ac:dyDescent="0.25">
      <c r="A6660" s="588"/>
      <c r="B6660" s="588"/>
      <c r="C6660" s="589"/>
      <c r="D6660" s="588"/>
    </row>
    <row r="6661" spans="1:4" ht="15" x14ac:dyDescent="0.25">
      <c r="A6661" s="588"/>
      <c r="B6661" s="588"/>
      <c r="C6661" s="589"/>
      <c r="D6661" s="588"/>
    </row>
    <row r="6662" spans="1:4" ht="15" x14ac:dyDescent="0.25">
      <c r="A6662" s="588"/>
      <c r="B6662" s="588"/>
      <c r="C6662" s="589"/>
      <c r="D6662" s="588"/>
    </row>
    <row r="6663" spans="1:4" ht="15" x14ac:dyDescent="0.25">
      <c r="A6663" s="588"/>
      <c r="B6663" s="588"/>
      <c r="C6663" s="589"/>
      <c r="D6663" s="588"/>
    </row>
    <row r="6664" spans="1:4" ht="15" x14ac:dyDescent="0.25">
      <c r="A6664" s="588"/>
      <c r="B6664" s="588"/>
      <c r="C6664" s="589"/>
      <c r="D6664" s="588"/>
    </row>
    <row r="6665" spans="1:4" ht="15" x14ac:dyDescent="0.25">
      <c r="A6665" s="588"/>
      <c r="B6665" s="588"/>
      <c r="C6665" s="589"/>
      <c r="D6665" s="588"/>
    </row>
    <row r="6666" spans="1:4" ht="15" x14ac:dyDescent="0.25">
      <c r="A6666" s="588"/>
      <c r="B6666" s="588"/>
      <c r="C6666" s="589"/>
      <c r="D6666" s="588"/>
    </row>
    <row r="6667" spans="1:4" ht="15" x14ac:dyDescent="0.25">
      <c r="A6667" s="588"/>
      <c r="B6667" s="588"/>
      <c r="C6667" s="589"/>
      <c r="D6667" s="588"/>
    </row>
    <row r="6668" spans="1:4" ht="15" x14ac:dyDescent="0.25">
      <c r="A6668" s="588"/>
      <c r="B6668" s="588"/>
      <c r="C6668" s="589"/>
      <c r="D6668" s="588"/>
    </row>
    <row r="6669" spans="1:4" ht="15" x14ac:dyDescent="0.25">
      <c r="A6669" s="588"/>
      <c r="B6669" s="588"/>
      <c r="C6669" s="589"/>
      <c r="D6669" s="588"/>
    </row>
    <row r="6670" spans="1:4" ht="15" x14ac:dyDescent="0.25">
      <c r="A6670" s="588"/>
      <c r="B6670" s="588"/>
      <c r="C6670" s="589"/>
      <c r="D6670" s="588"/>
    </row>
    <row r="6671" spans="1:4" ht="15" x14ac:dyDescent="0.25">
      <c r="A6671" s="588"/>
      <c r="B6671" s="588"/>
      <c r="C6671" s="589"/>
      <c r="D6671" s="588"/>
    </row>
    <row r="6672" spans="1:4" ht="15" x14ac:dyDescent="0.25">
      <c r="A6672" s="588"/>
      <c r="B6672" s="588"/>
      <c r="C6672" s="589"/>
      <c r="D6672" s="588"/>
    </row>
    <row r="6673" spans="1:4" ht="15" x14ac:dyDescent="0.25">
      <c r="A6673" s="588"/>
      <c r="B6673" s="588"/>
      <c r="C6673" s="589"/>
      <c r="D6673" s="588"/>
    </row>
    <row r="6674" spans="1:4" ht="15" x14ac:dyDescent="0.25">
      <c r="A6674" s="588"/>
      <c r="B6674" s="588"/>
      <c r="C6674" s="589"/>
      <c r="D6674" s="588"/>
    </row>
    <row r="6675" spans="1:4" ht="15" x14ac:dyDescent="0.25">
      <c r="A6675" s="588"/>
      <c r="B6675" s="588"/>
      <c r="C6675" s="589"/>
      <c r="D6675" s="588"/>
    </row>
    <row r="6676" spans="1:4" ht="15" x14ac:dyDescent="0.25">
      <c r="A6676" s="588"/>
      <c r="B6676" s="588"/>
      <c r="C6676" s="589"/>
      <c r="D6676" s="588"/>
    </row>
    <row r="6677" spans="1:4" ht="15" x14ac:dyDescent="0.25">
      <c r="A6677" s="588"/>
      <c r="B6677" s="588"/>
      <c r="C6677" s="589"/>
      <c r="D6677" s="588"/>
    </row>
    <row r="6678" spans="1:4" ht="15" x14ac:dyDescent="0.25">
      <c r="A6678" s="588"/>
      <c r="B6678" s="588"/>
      <c r="C6678" s="589"/>
      <c r="D6678" s="588"/>
    </row>
    <row r="6679" spans="1:4" ht="15" x14ac:dyDescent="0.25">
      <c r="A6679" s="588"/>
      <c r="B6679" s="588"/>
      <c r="C6679" s="589"/>
      <c r="D6679" s="588"/>
    </row>
    <row r="6680" spans="1:4" ht="15" x14ac:dyDescent="0.25">
      <c r="A6680" s="588"/>
      <c r="B6680" s="588"/>
      <c r="C6680" s="589"/>
      <c r="D6680" s="588"/>
    </row>
    <row r="6681" spans="1:4" ht="15" x14ac:dyDescent="0.25">
      <c r="A6681" s="588"/>
      <c r="B6681" s="588"/>
      <c r="C6681" s="589"/>
      <c r="D6681" s="588"/>
    </row>
    <row r="6682" spans="1:4" ht="15" x14ac:dyDescent="0.25">
      <c r="A6682" s="588"/>
      <c r="B6682" s="588"/>
      <c r="C6682" s="589"/>
      <c r="D6682" s="588"/>
    </row>
    <row r="6683" spans="1:4" ht="15" x14ac:dyDescent="0.25">
      <c r="A6683" s="588"/>
      <c r="B6683" s="588"/>
      <c r="C6683" s="589"/>
      <c r="D6683" s="588"/>
    </row>
    <row r="6684" spans="1:4" ht="15" x14ac:dyDescent="0.25">
      <c r="A6684" s="588"/>
      <c r="B6684" s="588"/>
      <c r="C6684" s="589"/>
      <c r="D6684" s="588"/>
    </row>
    <row r="6685" spans="1:4" ht="15" x14ac:dyDescent="0.25">
      <c r="A6685" s="588"/>
      <c r="B6685" s="588"/>
      <c r="C6685" s="589"/>
      <c r="D6685" s="588"/>
    </row>
    <row r="6686" spans="1:4" ht="15" x14ac:dyDescent="0.25">
      <c r="A6686" s="588"/>
      <c r="B6686" s="588"/>
      <c r="C6686" s="589"/>
      <c r="D6686" s="588"/>
    </row>
    <row r="6687" spans="1:4" ht="15" x14ac:dyDescent="0.25">
      <c r="A6687" s="588"/>
      <c r="B6687" s="588"/>
      <c r="C6687" s="589"/>
      <c r="D6687" s="588"/>
    </row>
    <row r="6688" spans="1:4" ht="15" x14ac:dyDescent="0.25">
      <c r="A6688" s="588"/>
      <c r="B6688" s="588"/>
      <c r="C6688" s="589"/>
      <c r="D6688" s="588"/>
    </row>
    <row r="6689" spans="1:4" ht="15" x14ac:dyDescent="0.25">
      <c r="A6689" s="588"/>
      <c r="B6689" s="588"/>
      <c r="C6689" s="589"/>
      <c r="D6689" s="588"/>
    </row>
    <row r="6690" spans="1:4" ht="15" x14ac:dyDescent="0.25">
      <c r="A6690" s="588"/>
      <c r="B6690" s="588"/>
      <c r="C6690" s="589"/>
      <c r="D6690" s="588"/>
    </row>
    <row r="6691" spans="1:4" ht="15" x14ac:dyDescent="0.25">
      <c r="A6691" s="588"/>
      <c r="B6691" s="588"/>
      <c r="C6691" s="589"/>
      <c r="D6691" s="588"/>
    </row>
    <row r="6692" spans="1:4" ht="15" x14ac:dyDescent="0.25">
      <c r="A6692" s="588"/>
      <c r="B6692" s="588"/>
      <c r="C6692" s="589"/>
      <c r="D6692" s="588"/>
    </row>
    <row r="6693" spans="1:4" ht="15" x14ac:dyDescent="0.25">
      <c r="A6693" s="588"/>
      <c r="B6693" s="588"/>
      <c r="C6693" s="589"/>
      <c r="D6693" s="588"/>
    </row>
    <row r="6694" spans="1:4" ht="15" x14ac:dyDescent="0.25">
      <c r="A6694" s="588"/>
      <c r="B6694" s="588"/>
      <c r="C6694" s="589"/>
      <c r="D6694" s="588"/>
    </row>
    <row r="6695" spans="1:4" ht="15" x14ac:dyDescent="0.25">
      <c r="A6695" s="588"/>
      <c r="B6695" s="588"/>
      <c r="C6695" s="589"/>
      <c r="D6695" s="588"/>
    </row>
    <row r="6696" spans="1:4" ht="15" x14ac:dyDescent="0.25">
      <c r="A6696" s="588"/>
      <c r="B6696" s="588"/>
      <c r="C6696" s="589"/>
      <c r="D6696" s="588"/>
    </row>
    <row r="6697" spans="1:4" ht="15" x14ac:dyDescent="0.25">
      <c r="A6697" s="588"/>
      <c r="B6697" s="588"/>
      <c r="C6697" s="589"/>
      <c r="D6697" s="588"/>
    </row>
    <row r="6698" spans="1:4" ht="15" x14ac:dyDescent="0.25">
      <c r="A6698" s="588"/>
      <c r="B6698" s="588"/>
      <c r="C6698" s="589"/>
      <c r="D6698" s="588"/>
    </row>
    <row r="6699" spans="1:4" ht="15" x14ac:dyDescent="0.25">
      <c r="A6699" s="588"/>
      <c r="B6699" s="588"/>
      <c r="C6699" s="589"/>
      <c r="D6699" s="588"/>
    </row>
    <row r="6700" spans="1:4" ht="15" x14ac:dyDescent="0.25">
      <c r="A6700" s="588"/>
      <c r="B6700" s="588"/>
      <c r="C6700" s="589"/>
      <c r="D6700" s="588"/>
    </row>
    <row r="6701" spans="1:4" ht="15" x14ac:dyDescent="0.25">
      <c r="A6701" s="588"/>
      <c r="B6701" s="588"/>
      <c r="C6701" s="589"/>
      <c r="D6701" s="588"/>
    </row>
    <row r="6702" spans="1:4" ht="15" x14ac:dyDescent="0.25">
      <c r="A6702" s="588"/>
      <c r="B6702" s="588"/>
      <c r="C6702" s="589"/>
      <c r="D6702" s="588"/>
    </row>
    <row r="6703" spans="1:4" ht="15" x14ac:dyDescent="0.25">
      <c r="A6703" s="588"/>
      <c r="B6703" s="588"/>
      <c r="C6703" s="589"/>
      <c r="D6703" s="588"/>
    </row>
    <row r="6704" spans="1:4" ht="15" x14ac:dyDescent="0.25">
      <c r="A6704" s="588"/>
      <c r="B6704" s="588"/>
      <c r="C6704" s="589"/>
      <c r="D6704" s="588"/>
    </row>
    <row r="6705" spans="1:4" ht="15" x14ac:dyDescent="0.25">
      <c r="A6705" s="588"/>
      <c r="B6705" s="588"/>
      <c r="C6705" s="589"/>
      <c r="D6705" s="588"/>
    </row>
    <row r="6706" spans="1:4" ht="15" x14ac:dyDescent="0.25">
      <c r="A6706" s="588"/>
      <c r="B6706" s="588"/>
      <c r="C6706" s="589"/>
      <c r="D6706" s="588"/>
    </row>
    <row r="6707" spans="1:4" ht="15" x14ac:dyDescent="0.25">
      <c r="A6707" s="588"/>
      <c r="B6707" s="588"/>
      <c r="C6707" s="589"/>
      <c r="D6707" s="588"/>
    </row>
    <row r="6708" spans="1:4" ht="15" x14ac:dyDescent="0.25">
      <c r="A6708" s="588"/>
      <c r="B6708" s="588"/>
      <c r="C6708" s="589"/>
      <c r="D6708" s="588"/>
    </row>
    <row r="6709" spans="1:4" ht="15" x14ac:dyDescent="0.25">
      <c r="A6709" s="588"/>
      <c r="B6709" s="588"/>
      <c r="C6709" s="589"/>
      <c r="D6709" s="588"/>
    </row>
    <row r="6710" spans="1:4" ht="15" x14ac:dyDescent="0.25">
      <c r="A6710" s="588"/>
      <c r="B6710" s="588"/>
      <c r="C6710" s="589"/>
      <c r="D6710" s="588"/>
    </row>
    <row r="6711" spans="1:4" ht="15" x14ac:dyDescent="0.25">
      <c r="A6711" s="588"/>
      <c r="B6711" s="588"/>
      <c r="C6711" s="589"/>
      <c r="D6711" s="588"/>
    </row>
    <row r="6712" spans="1:4" ht="15" x14ac:dyDescent="0.25">
      <c r="A6712" s="588"/>
      <c r="B6712" s="588"/>
      <c r="C6712" s="589"/>
      <c r="D6712" s="588"/>
    </row>
    <row r="6713" spans="1:4" ht="15" x14ac:dyDescent="0.25">
      <c r="A6713" s="588"/>
      <c r="B6713" s="588"/>
      <c r="C6713" s="589"/>
      <c r="D6713" s="588"/>
    </row>
    <row r="6714" spans="1:4" ht="15" x14ac:dyDescent="0.25">
      <c r="A6714" s="588"/>
      <c r="B6714" s="588"/>
      <c r="C6714" s="589"/>
      <c r="D6714" s="588"/>
    </row>
    <row r="6715" spans="1:4" ht="15" x14ac:dyDescent="0.25">
      <c r="A6715" s="588"/>
      <c r="B6715" s="588"/>
      <c r="C6715" s="589"/>
      <c r="D6715" s="588"/>
    </row>
    <row r="6716" spans="1:4" ht="15" x14ac:dyDescent="0.25">
      <c r="A6716" s="588"/>
      <c r="B6716" s="588"/>
      <c r="C6716" s="589"/>
      <c r="D6716" s="588"/>
    </row>
    <row r="6717" spans="1:4" ht="15" x14ac:dyDescent="0.25">
      <c r="A6717" s="588"/>
      <c r="B6717" s="588"/>
      <c r="C6717" s="589"/>
      <c r="D6717" s="588"/>
    </row>
    <row r="6718" spans="1:4" ht="15" x14ac:dyDescent="0.25">
      <c r="A6718" s="588"/>
      <c r="B6718" s="588"/>
      <c r="C6718" s="589"/>
      <c r="D6718" s="588"/>
    </row>
    <row r="6719" spans="1:4" ht="15" x14ac:dyDescent="0.25">
      <c r="A6719" s="588"/>
      <c r="B6719" s="588"/>
      <c r="C6719" s="589"/>
      <c r="D6719" s="588"/>
    </row>
    <row r="6720" spans="1:4" ht="15" x14ac:dyDescent="0.25">
      <c r="A6720" s="588"/>
      <c r="B6720" s="588"/>
      <c r="C6720" s="589"/>
      <c r="D6720" s="588"/>
    </row>
    <row r="6721" spans="1:4" ht="15" x14ac:dyDescent="0.25">
      <c r="A6721" s="588"/>
      <c r="B6721" s="588"/>
      <c r="C6721" s="589"/>
      <c r="D6721" s="588"/>
    </row>
    <row r="6722" spans="1:4" ht="15" x14ac:dyDescent="0.25">
      <c r="A6722" s="588"/>
      <c r="B6722" s="588"/>
      <c r="C6722" s="589"/>
      <c r="D6722" s="588"/>
    </row>
    <row r="6723" spans="1:4" ht="15" x14ac:dyDescent="0.25">
      <c r="A6723" s="588"/>
      <c r="B6723" s="588"/>
      <c r="C6723" s="589"/>
      <c r="D6723" s="588"/>
    </row>
    <row r="6724" spans="1:4" ht="15" x14ac:dyDescent="0.25">
      <c r="A6724" s="588"/>
      <c r="B6724" s="588"/>
      <c r="C6724" s="589"/>
      <c r="D6724" s="588"/>
    </row>
    <row r="6725" spans="1:4" ht="15" x14ac:dyDescent="0.25">
      <c r="A6725" s="588"/>
      <c r="B6725" s="588"/>
      <c r="C6725" s="589"/>
      <c r="D6725" s="588"/>
    </row>
    <row r="6726" spans="1:4" ht="15" x14ac:dyDescent="0.25">
      <c r="A6726" s="588"/>
      <c r="B6726" s="588"/>
      <c r="C6726" s="589"/>
      <c r="D6726" s="588"/>
    </row>
    <row r="6727" spans="1:4" ht="15" x14ac:dyDescent="0.25">
      <c r="A6727" s="588"/>
      <c r="B6727" s="588"/>
      <c r="C6727" s="589"/>
      <c r="D6727" s="588"/>
    </row>
    <row r="6728" spans="1:4" ht="15" x14ac:dyDescent="0.25">
      <c r="A6728" s="588"/>
      <c r="B6728" s="588"/>
      <c r="C6728" s="589"/>
      <c r="D6728" s="588"/>
    </row>
    <row r="6729" spans="1:4" ht="15" x14ac:dyDescent="0.25">
      <c r="A6729" s="588"/>
      <c r="B6729" s="588"/>
      <c r="C6729" s="589"/>
      <c r="D6729" s="588"/>
    </row>
    <row r="6730" spans="1:4" ht="15" x14ac:dyDescent="0.25">
      <c r="A6730" s="588"/>
      <c r="B6730" s="588"/>
      <c r="C6730" s="589"/>
      <c r="D6730" s="588"/>
    </row>
    <row r="6731" spans="1:4" ht="15" x14ac:dyDescent="0.25">
      <c r="A6731" s="588"/>
      <c r="B6731" s="588"/>
      <c r="C6731" s="589"/>
      <c r="D6731" s="588"/>
    </row>
    <row r="6732" spans="1:4" ht="15" x14ac:dyDescent="0.25">
      <c r="A6732" s="588"/>
      <c r="B6732" s="588"/>
      <c r="C6732" s="589"/>
      <c r="D6732" s="588"/>
    </row>
    <row r="6733" spans="1:4" ht="15" x14ac:dyDescent="0.25">
      <c r="A6733" s="588"/>
      <c r="B6733" s="588"/>
      <c r="C6733" s="589"/>
      <c r="D6733" s="588"/>
    </row>
    <row r="6734" spans="1:4" ht="15" x14ac:dyDescent="0.25">
      <c r="A6734" s="588"/>
      <c r="B6734" s="588"/>
      <c r="C6734" s="589"/>
      <c r="D6734" s="588"/>
    </row>
    <row r="6735" spans="1:4" ht="15" x14ac:dyDescent="0.25">
      <c r="A6735" s="588"/>
      <c r="B6735" s="588"/>
      <c r="C6735" s="589"/>
      <c r="D6735" s="588"/>
    </row>
    <row r="6736" spans="1:4" ht="15" x14ac:dyDescent="0.25">
      <c r="A6736" s="588"/>
      <c r="B6736" s="588"/>
      <c r="C6736" s="589"/>
      <c r="D6736" s="588"/>
    </row>
    <row r="6737" spans="1:4" ht="15" x14ac:dyDescent="0.25">
      <c r="A6737" s="588"/>
      <c r="B6737" s="588"/>
      <c r="C6737" s="589"/>
      <c r="D6737" s="588"/>
    </row>
    <row r="6738" spans="1:4" ht="15" x14ac:dyDescent="0.25">
      <c r="A6738" s="588"/>
      <c r="B6738" s="588"/>
      <c r="C6738" s="589"/>
      <c r="D6738" s="588"/>
    </row>
    <row r="6739" spans="1:4" ht="15" x14ac:dyDescent="0.25">
      <c r="A6739" s="588"/>
      <c r="B6739" s="588"/>
      <c r="C6739" s="589"/>
      <c r="D6739" s="588"/>
    </row>
    <row r="6740" spans="1:4" ht="15" x14ac:dyDescent="0.25">
      <c r="A6740" s="588"/>
      <c r="B6740" s="588"/>
      <c r="C6740" s="589"/>
      <c r="D6740" s="588"/>
    </row>
    <row r="6741" spans="1:4" ht="15" x14ac:dyDescent="0.25">
      <c r="A6741" s="588"/>
      <c r="B6741" s="588"/>
      <c r="C6741" s="589"/>
      <c r="D6741" s="588"/>
    </row>
    <row r="6742" spans="1:4" ht="15" x14ac:dyDescent="0.25">
      <c r="A6742" s="588"/>
      <c r="B6742" s="588"/>
      <c r="C6742" s="589"/>
      <c r="D6742" s="588"/>
    </row>
    <row r="6743" spans="1:4" ht="15" x14ac:dyDescent="0.25">
      <c r="A6743" s="588"/>
      <c r="B6743" s="588"/>
      <c r="C6743" s="589"/>
      <c r="D6743" s="588"/>
    </row>
    <row r="6744" spans="1:4" ht="15" x14ac:dyDescent="0.25">
      <c r="A6744" s="588"/>
      <c r="B6744" s="588"/>
      <c r="C6744" s="589"/>
      <c r="D6744" s="588"/>
    </row>
    <row r="6745" spans="1:4" ht="15" x14ac:dyDescent="0.25">
      <c r="A6745" s="588"/>
      <c r="B6745" s="588"/>
      <c r="C6745" s="589"/>
      <c r="D6745" s="588"/>
    </row>
    <row r="6746" spans="1:4" ht="15" x14ac:dyDescent="0.25">
      <c r="A6746" s="588"/>
      <c r="B6746" s="588"/>
      <c r="C6746" s="589"/>
      <c r="D6746" s="588"/>
    </row>
    <row r="6747" spans="1:4" ht="15" x14ac:dyDescent="0.25">
      <c r="A6747" s="588"/>
      <c r="B6747" s="588"/>
      <c r="C6747" s="589"/>
      <c r="D6747" s="588"/>
    </row>
    <row r="6748" spans="1:4" ht="15" x14ac:dyDescent="0.25">
      <c r="A6748" s="588"/>
      <c r="B6748" s="588"/>
      <c r="C6748" s="589"/>
      <c r="D6748" s="588"/>
    </row>
    <row r="6749" spans="1:4" ht="15" x14ac:dyDescent="0.25">
      <c r="A6749" s="588"/>
      <c r="B6749" s="588"/>
      <c r="C6749" s="589"/>
      <c r="D6749" s="588"/>
    </row>
    <row r="6750" spans="1:4" ht="15" x14ac:dyDescent="0.25">
      <c r="A6750" s="588"/>
      <c r="B6750" s="588"/>
      <c r="C6750" s="589"/>
      <c r="D6750" s="588"/>
    </row>
    <row r="6751" spans="1:4" ht="15" x14ac:dyDescent="0.25">
      <c r="A6751" s="588"/>
      <c r="B6751" s="588"/>
      <c r="C6751" s="589"/>
      <c r="D6751" s="588"/>
    </row>
    <row r="6752" spans="1:4" ht="15" x14ac:dyDescent="0.25">
      <c r="A6752" s="588"/>
      <c r="B6752" s="588"/>
      <c r="C6752" s="589"/>
      <c r="D6752" s="588"/>
    </row>
    <row r="6753" spans="1:4" ht="15" x14ac:dyDescent="0.25">
      <c r="A6753" s="588"/>
      <c r="B6753" s="588"/>
      <c r="C6753" s="589"/>
      <c r="D6753" s="588"/>
    </row>
    <row r="6754" spans="1:4" ht="15" x14ac:dyDescent="0.25">
      <c r="A6754" s="588"/>
      <c r="B6754" s="588"/>
      <c r="C6754" s="589"/>
      <c r="D6754" s="588"/>
    </row>
    <row r="6755" spans="1:4" ht="15" x14ac:dyDescent="0.25">
      <c r="A6755" s="588"/>
      <c r="B6755" s="588"/>
      <c r="C6755" s="589"/>
      <c r="D6755" s="588"/>
    </row>
    <row r="6756" spans="1:4" ht="15" x14ac:dyDescent="0.25">
      <c r="A6756" s="588"/>
      <c r="B6756" s="588"/>
      <c r="C6756" s="589"/>
      <c r="D6756" s="588"/>
    </row>
    <row r="6757" spans="1:4" ht="15" x14ac:dyDescent="0.25">
      <c r="A6757" s="588"/>
      <c r="B6757" s="588"/>
      <c r="C6757" s="589"/>
      <c r="D6757" s="588"/>
    </row>
    <row r="6758" spans="1:4" ht="15" x14ac:dyDescent="0.25">
      <c r="A6758" s="588"/>
      <c r="B6758" s="588"/>
      <c r="C6758" s="589"/>
      <c r="D6758" s="588"/>
    </row>
    <row r="6759" spans="1:4" ht="15" x14ac:dyDescent="0.25">
      <c r="A6759" s="588"/>
      <c r="B6759" s="588"/>
      <c r="C6759" s="589"/>
      <c r="D6759" s="588"/>
    </row>
    <row r="6760" spans="1:4" ht="15" x14ac:dyDescent="0.25">
      <c r="A6760" s="588"/>
      <c r="B6760" s="588"/>
      <c r="C6760" s="589"/>
      <c r="D6760" s="588"/>
    </row>
    <row r="6761" spans="1:4" ht="15" x14ac:dyDescent="0.25">
      <c r="A6761" s="588"/>
      <c r="B6761" s="588"/>
      <c r="C6761" s="589"/>
      <c r="D6761" s="588"/>
    </row>
    <row r="6762" spans="1:4" ht="15" x14ac:dyDescent="0.25">
      <c r="A6762" s="588"/>
      <c r="B6762" s="588"/>
      <c r="C6762" s="589"/>
      <c r="D6762" s="588"/>
    </row>
    <row r="6763" spans="1:4" ht="15" x14ac:dyDescent="0.25">
      <c r="A6763" s="588"/>
      <c r="B6763" s="588"/>
      <c r="C6763" s="589"/>
      <c r="D6763" s="588"/>
    </row>
    <row r="6764" spans="1:4" ht="15" x14ac:dyDescent="0.25">
      <c r="A6764" s="588"/>
      <c r="B6764" s="588"/>
      <c r="C6764" s="589"/>
      <c r="D6764" s="588"/>
    </row>
    <row r="6765" spans="1:4" ht="15" x14ac:dyDescent="0.25">
      <c r="A6765" s="588"/>
      <c r="B6765" s="588"/>
      <c r="C6765" s="589"/>
      <c r="D6765" s="588"/>
    </row>
    <row r="6766" spans="1:4" ht="15" x14ac:dyDescent="0.25">
      <c r="A6766" s="588"/>
      <c r="B6766" s="588"/>
      <c r="C6766" s="589"/>
      <c r="D6766" s="588"/>
    </row>
    <row r="6767" spans="1:4" ht="15" x14ac:dyDescent="0.25">
      <c r="A6767" s="588"/>
      <c r="B6767" s="588"/>
      <c r="C6767" s="589"/>
      <c r="D6767" s="588"/>
    </row>
    <row r="6768" spans="1:4" ht="15" x14ac:dyDescent="0.25">
      <c r="A6768" s="588"/>
      <c r="B6768" s="588"/>
      <c r="C6768" s="589"/>
      <c r="D6768" s="588"/>
    </row>
    <row r="6769" spans="1:4" ht="15" x14ac:dyDescent="0.25">
      <c r="A6769" s="588"/>
      <c r="B6769" s="588"/>
      <c r="C6769" s="589"/>
      <c r="D6769" s="588"/>
    </row>
    <row r="6770" spans="1:4" ht="15" x14ac:dyDescent="0.25">
      <c r="A6770" s="588"/>
      <c r="B6770" s="588"/>
      <c r="C6770" s="589"/>
      <c r="D6770" s="588"/>
    </row>
    <row r="6771" spans="1:4" ht="15" x14ac:dyDescent="0.25">
      <c r="A6771" s="588"/>
      <c r="B6771" s="588"/>
      <c r="C6771" s="589"/>
      <c r="D6771" s="588"/>
    </row>
    <row r="6772" spans="1:4" ht="15" x14ac:dyDescent="0.25">
      <c r="A6772" s="588"/>
      <c r="B6772" s="588"/>
      <c r="C6772" s="589"/>
      <c r="D6772" s="588"/>
    </row>
    <row r="6773" spans="1:4" ht="15" x14ac:dyDescent="0.25">
      <c r="A6773" s="588"/>
      <c r="B6773" s="588"/>
      <c r="C6773" s="589"/>
      <c r="D6773" s="588"/>
    </row>
    <row r="6774" spans="1:4" ht="15" x14ac:dyDescent="0.25">
      <c r="A6774" s="588"/>
      <c r="B6774" s="588"/>
      <c r="C6774" s="589"/>
      <c r="D6774" s="588"/>
    </row>
    <row r="6775" spans="1:4" ht="15" x14ac:dyDescent="0.25">
      <c r="A6775" s="588"/>
      <c r="B6775" s="588"/>
      <c r="C6775" s="589"/>
      <c r="D6775" s="588"/>
    </row>
    <row r="6776" spans="1:4" ht="15" x14ac:dyDescent="0.25">
      <c r="A6776" s="588"/>
      <c r="B6776" s="588"/>
      <c r="C6776" s="589"/>
      <c r="D6776" s="588"/>
    </row>
    <row r="6777" spans="1:4" ht="15" x14ac:dyDescent="0.25">
      <c r="A6777" s="588"/>
      <c r="B6777" s="588"/>
      <c r="C6777" s="589"/>
      <c r="D6777" s="588"/>
    </row>
    <row r="6778" spans="1:4" ht="15" x14ac:dyDescent="0.25">
      <c r="A6778" s="588"/>
      <c r="B6778" s="588"/>
      <c r="C6778" s="589"/>
      <c r="D6778" s="588"/>
    </row>
    <row r="6779" spans="1:4" ht="15" x14ac:dyDescent="0.25">
      <c r="A6779" s="588"/>
      <c r="B6779" s="588"/>
      <c r="C6779" s="589"/>
      <c r="D6779" s="588"/>
    </row>
    <row r="6780" spans="1:4" ht="15" x14ac:dyDescent="0.25">
      <c r="A6780" s="588"/>
      <c r="B6780" s="588"/>
      <c r="C6780" s="589"/>
      <c r="D6780" s="588"/>
    </row>
    <row r="6781" spans="1:4" ht="15" x14ac:dyDescent="0.25">
      <c r="A6781" s="588"/>
      <c r="B6781" s="588"/>
      <c r="C6781" s="589"/>
      <c r="D6781" s="588"/>
    </row>
    <row r="6782" spans="1:4" ht="15" x14ac:dyDescent="0.25">
      <c r="A6782" s="588"/>
      <c r="B6782" s="588"/>
      <c r="C6782" s="589"/>
      <c r="D6782" s="588"/>
    </row>
    <row r="6783" spans="1:4" ht="15" x14ac:dyDescent="0.25">
      <c r="A6783" s="588"/>
      <c r="B6783" s="588"/>
      <c r="C6783" s="589"/>
      <c r="D6783" s="588"/>
    </row>
    <row r="6784" spans="1:4" ht="15" x14ac:dyDescent="0.25">
      <c r="A6784" s="588"/>
      <c r="B6784" s="588"/>
      <c r="C6784" s="589"/>
      <c r="D6784" s="588"/>
    </row>
    <row r="6785" spans="1:4" ht="15" x14ac:dyDescent="0.25">
      <c r="A6785" s="588"/>
      <c r="B6785" s="588"/>
      <c r="C6785" s="589"/>
      <c r="D6785" s="588"/>
    </row>
    <row r="6786" spans="1:4" ht="15" x14ac:dyDescent="0.25">
      <c r="A6786" s="588"/>
      <c r="B6786" s="588"/>
      <c r="C6786" s="589"/>
      <c r="D6786" s="588"/>
    </row>
    <row r="6787" spans="1:4" ht="15" x14ac:dyDescent="0.25">
      <c r="A6787" s="588"/>
      <c r="B6787" s="588"/>
      <c r="C6787" s="589"/>
      <c r="D6787" s="588"/>
    </row>
    <row r="6788" spans="1:4" ht="15" x14ac:dyDescent="0.25">
      <c r="A6788" s="588"/>
      <c r="B6788" s="588"/>
      <c r="C6788" s="589"/>
      <c r="D6788" s="588"/>
    </row>
    <row r="6789" spans="1:4" ht="15" x14ac:dyDescent="0.25">
      <c r="A6789" s="588"/>
      <c r="B6789" s="588"/>
      <c r="C6789" s="589"/>
      <c r="D6789" s="588"/>
    </row>
    <row r="6790" spans="1:4" ht="15" x14ac:dyDescent="0.25">
      <c r="A6790" s="588"/>
      <c r="B6790" s="588"/>
      <c r="C6790" s="589"/>
      <c r="D6790" s="588"/>
    </row>
    <row r="6791" spans="1:4" ht="15" x14ac:dyDescent="0.25">
      <c r="A6791" s="588"/>
      <c r="B6791" s="588"/>
      <c r="C6791" s="589"/>
      <c r="D6791" s="588"/>
    </row>
    <row r="6792" spans="1:4" ht="15" x14ac:dyDescent="0.25">
      <c r="A6792" s="588"/>
      <c r="B6792" s="588"/>
      <c r="C6792" s="589"/>
      <c r="D6792" s="588"/>
    </row>
    <row r="6793" spans="1:4" ht="15" x14ac:dyDescent="0.25">
      <c r="A6793" s="588"/>
      <c r="B6793" s="588"/>
      <c r="C6793" s="589"/>
      <c r="D6793" s="588"/>
    </row>
    <row r="6794" spans="1:4" ht="15" x14ac:dyDescent="0.25">
      <c r="A6794" s="588"/>
      <c r="B6794" s="588"/>
      <c r="C6794" s="589"/>
      <c r="D6794" s="588"/>
    </row>
    <row r="6795" spans="1:4" ht="15" x14ac:dyDescent="0.25">
      <c r="A6795" s="588"/>
      <c r="B6795" s="588"/>
      <c r="C6795" s="589"/>
      <c r="D6795" s="588"/>
    </row>
    <row r="6796" spans="1:4" ht="15" x14ac:dyDescent="0.25">
      <c r="A6796" s="588"/>
      <c r="B6796" s="588"/>
      <c r="C6796" s="589"/>
      <c r="D6796" s="588"/>
    </row>
    <row r="6797" spans="1:4" ht="15" x14ac:dyDescent="0.25">
      <c r="A6797" s="588"/>
      <c r="B6797" s="588"/>
      <c r="C6797" s="589"/>
      <c r="D6797" s="588"/>
    </row>
    <row r="6798" spans="1:4" ht="15" x14ac:dyDescent="0.25">
      <c r="A6798" s="588"/>
      <c r="B6798" s="588"/>
      <c r="C6798" s="589"/>
      <c r="D6798" s="588"/>
    </row>
    <row r="6799" spans="1:4" ht="15" x14ac:dyDescent="0.25">
      <c r="A6799" s="588"/>
      <c r="B6799" s="588"/>
      <c r="C6799" s="589"/>
      <c r="D6799" s="588"/>
    </row>
    <row r="6800" spans="1:4" ht="15" x14ac:dyDescent="0.25">
      <c r="A6800" s="588"/>
      <c r="B6800" s="588"/>
      <c r="C6800" s="589"/>
      <c r="D6800" s="588"/>
    </row>
    <row r="6801" spans="1:4" ht="15" x14ac:dyDescent="0.25">
      <c r="A6801" s="588"/>
      <c r="B6801" s="588"/>
      <c r="C6801" s="589"/>
      <c r="D6801" s="588"/>
    </row>
    <row r="6802" spans="1:4" ht="15" x14ac:dyDescent="0.25">
      <c r="A6802" s="588"/>
      <c r="B6802" s="588"/>
      <c r="C6802" s="589"/>
      <c r="D6802" s="588"/>
    </row>
    <row r="6803" spans="1:4" ht="15" x14ac:dyDescent="0.25">
      <c r="A6803" s="588"/>
      <c r="B6803" s="588"/>
      <c r="C6803" s="589"/>
      <c r="D6803" s="588"/>
    </row>
    <row r="6804" spans="1:4" ht="15" x14ac:dyDescent="0.25">
      <c r="A6804" s="588"/>
      <c r="B6804" s="588"/>
      <c r="C6804" s="589"/>
      <c r="D6804" s="588"/>
    </row>
    <row r="6805" spans="1:4" ht="15" x14ac:dyDescent="0.25">
      <c r="A6805" s="588"/>
      <c r="B6805" s="588"/>
      <c r="C6805" s="589"/>
      <c r="D6805" s="588"/>
    </row>
    <row r="6806" spans="1:4" ht="15" x14ac:dyDescent="0.25">
      <c r="A6806" s="588"/>
      <c r="B6806" s="588"/>
      <c r="C6806" s="589"/>
      <c r="D6806" s="588"/>
    </row>
    <row r="6807" spans="1:4" ht="15" x14ac:dyDescent="0.25">
      <c r="A6807" s="588"/>
      <c r="B6807" s="588"/>
      <c r="C6807" s="589"/>
      <c r="D6807" s="588"/>
    </row>
    <row r="6808" spans="1:4" ht="15" x14ac:dyDescent="0.25">
      <c r="A6808" s="588"/>
      <c r="B6808" s="588"/>
      <c r="C6808" s="589"/>
      <c r="D6808" s="588"/>
    </row>
    <row r="6809" spans="1:4" ht="15" x14ac:dyDescent="0.25">
      <c r="A6809" s="588"/>
      <c r="B6809" s="588"/>
      <c r="C6809" s="589"/>
      <c r="D6809" s="588"/>
    </row>
    <row r="6810" spans="1:4" ht="15" x14ac:dyDescent="0.25">
      <c r="A6810" s="588"/>
      <c r="B6810" s="588"/>
      <c r="C6810" s="589"/>
      <c r="D6810" s="588"/>
    </row>
    <row r="6811" spans="1:4" ht="15" x14ac:dyDescent="0.25">
      <c r="A6811" s="588"/>
      <c r="B6811" s="588"/>
      <c r="C6811" s="589"/>
      <c r="D6811" s="588"/>
    </row>
    <row r="6812" spans="1:4" ht="15" x14ac:dyDescent="0.25">
      <c r="A6812" s="588"/>
      <c r="B6812" s="588"/>
      <c r="C6812" s="589"/>
      <c r="D6812" s="588"/>
    </row>
    <row r="6813" spans="1:4" ht="15" x14ac:dyDescent="0.25">
      <c r="A6813" s="588"/>
      <c r="B6813" s="588"/>
      <c r="C6813" s="589"/>
      <c r="D6813" s="588"/>
    </row>
    <row r="6814" spans="1:4" ht="15" x14ac:dyDescent="0.25">
      <c r="A6814" s="588"/>
      <c r="B6814" s="588"/>
      <c r="C6814" s="589"/>
      <c r="D6814" s="588"/>
    </row>
    <row r="6815" spans="1:4" ht="15" x14ac:dyDescent="0.25">
      <c r="A6815" s="588"/>
      <c r="B6815" s="588"/>
      <c r="C6815" s="589"/>
      <c r="D6815" s="588"/>
    </row>
    <row r="6816" spans="1:4" ht="15" x14ac:dyDescent="0.25">
      <c r="A6816" s="588"/>
      <c r="B6816" s="588"/>
      <c r="C6816" s="589"/>
      <c r="D6816" s="588"/>
    </row>
    <row r="6817" spans="1:4" ht="15" x14ac:dyDescent="0.25">
      <c r="A6817" s="588"/>
      <c r="B6817" s="588"/>
      <c r="C6817" s="589"/>
      <c r="D6817" s="588"/>
    </row>
    <row r="6818" spans="1:4" ht="15" x14ac:dyDescent="0.25">
      <c r="A6818" s="588"/>
      <c r="B6818" s="588"/>
      <c r="C6818" s="589"/>
      <c r="D6818" s="588"/>
    </row>
    <row r="6819" spans="1:4" ht="15" x14ac:dyDescent="0.25">
      <c r="A6819" s="588"/>
      <c r="B6819" s="588"/>
      <c r="C6819" s="589"/>
      <c r="D6819" s="588"/>
    </row>
    <row r="6820" spans="1:4" ht="15" x14ac:dyDescent="0.25">
      <c r="A6820" s="588"/>
      <c r="B6820" s="588"/>
      <c r="C6820" s="589"/>
      <c r="D6820" s="588"/>
    </row>
    <row r="6821" spans="1:4" ht="15" x14ac:dyDescent="0.25">
      <c r="A6821" s="588"/>
      <c r="B6821" s="588"/>
      <c r="C6821" s="589"/>
      <c r="D6821" s="588"/>
    </row>
    <row r="6822" spans="1:4" ht="15" x14ac:dyDescent="0.25">
      <c r="A6822" s="588"/>
      <c r="B6822" s="588"/>
      <c r="C6822" s="589"/>
      <c r="D6822" s="588"/>
    </row>
    <row r="6823" spans="1:4" ht="15" x14ac:dyDescent="0.25">
      <c r="A6823" s="588"/>
      <c r="B6823" s="588"/>
      <c r="C6823" s="589"/>
      <c r="D6823" s="588"/>
    </row>
    <row r="6824" spans="1:4" ht="15" x14ac:dyDescent="0.25">
      <c r="A6824" s="588"/>
      <c r="B6824" s="588"/>
      <c r="C6824" s="589"/>
      <c r="D6824" s="588"/>
    </row>
    <row r="6825" spans="1:4" ht="15" x14ac:dyDescent="0.25">
      <c r="A6825" s="588"/>
      <c r="B6825" s="588"/>
      <c r="C6825" s="589"/>
      <c r="D6825" s="588"/>
    </row>
    <row r="6826" spans="1:4" ht="15" x14ac:dyDescent="0.25">
      <c r="A6826" s="588"/>
      <c r="B6826" s="588"/>
      <c r="C6826" s="589"/>
      <c r="D6826" s="588"/>
    </row>
    <row r="6827" spans="1:4" ht="15" x14ac:dyDescent="0.25">
      <c r="A6827" s="588"/>
      <c r="B6827" s="588"/>
      <c r="C6827" s="589"/>
      <c r="D6827" s="588"/>
    </row>
    <row r="6828" spans="1:4" ht="15" x14ac:dyDescent="0.25">
      <c r="A6828" s="588"/>
      <c r="B6828" s="588"/>
      <c r="C6828" s="589"/>
      <c r="D6828" s="588"/>
    </row>
    <row r="6829" spans="1:4" ht="15" x14ac:dyDescent="0.25">
      <c r="A6829" s="588"/>
      <c r="B6829" s="588"/>
      <c r="C6829" s="589"/>
      <c r="D6829" s="588"/>
    </row>
    <row r="6830" spans="1:4" ht="15" x14ac:dyDescent="0.25">
      <c r="A6830" s="588"/>
      <c r="B6830" s="588"/>
      <c r="C6830" s="589"/>
      <c r="D6830" s="588"/>
    </row>
    <row r="6831" spans="1:4" ht="15" x14ac:dyDescent="0.25">
      <c r="A6831" s="588"/>
      <c r="B6831" s="588"/>
      <c r="C6831" s="589"/>
      <c r="D6831" s="588"/>
    </row>
    <row r="6832" spans="1:4" ht="15" x14ac:dyDescent="0.25">
      <c r="A6832" s="588"/>
      <c r="B6832" s="588"/>
      <c r="C6832" s="589"/>
      <c r="D6832" s="588"/>
    </row>
    <row r="6833" spans="1:4" ht="15" x14ac:dyDescent="0.25">
      <c r="A6833" s="588"/>
      <c r="B6833" s="588"/>
      <c r="C6833" s="589"/>
      <c r="D6833" s="588"/>
    </row>
    <row r="6834" spans="1:4" ht="15" x14ac:dyDescent="0.25">
      <c r="A6834" s="588"/>
      <c r="B6834" s="588"/>
      <c r="C6834" s="589"/>
      <c r="D6834" s="588"/>
    </row>
    <row r="6835" spans="1:4" ht="15" x14ac:dyDescent="0.25">
      <c r="A6835" s="588"/>
      <c r="B6835" s="588"/>
      <c r="C6835" s="589"/>
      <c r="D6835" s="588"/>
    </row>
    <row r="6836" spans="1:4" ht="15" x14ac:dyDescent="0.25">
      <c r="A6836" s="588"/>
      <c r="B6836" s="588"/>
      <c r="C6836" s="589"/>
      <c r="D6836" s="588"/>
    </row>
    <row r="6837" spans="1:4" ht="15" x14ac:dyDescent="0.25">
      <c r="A6837" s="588"/>
      <c r="B6837" s="588"/>
      <c r="C6837" s="589"/>
      <c r="D6837" s="588"/>
    </row>
    <row r="6838" spans="1:4" ht="15" x14ac:dyDescent="0.25">
      <c r="A6838" s="588"/>
      <c r="B6838" s="588"/>
      <c r="C6838" s="589"/>
      <c r="D6838" s="588"/>
    </row>
    <row r="6839" spans="1:4" ht="15" x14ac:dyDescent="0.25">
      <c r="A6839" s="588"/>
      <c r="B6839" s="588"/>
      <c r="C6839" s="589"/>
      <c r="D6839" s="588"/>
    </row>
    <row r="6840" spans="1:4" ht="15" x14ac:dyDescent="0.25">
      <c r="A6840" s="588"/>
      <c r="B6840" s="588"/>
      <c r="C6840" s="589"/>
      <c r="D6840" s="588"/>
    </row>
    <row r="6841" spans="1:4" ht="15" x14ac:dyDescent="0.25">
      <c r="A6841" s="588"/>
      <c r="B6841" s="588"/>
      <c r="C6841" s="589"/>
      <c r="D6841" s="588"/>
    </row>
    <row r="6842" spans="1:4" ht="15" x14ac:dyDescent="0.25">
      <c r="A6842" s="588"/>
      <c r="B6842" s="588"/>
      <c r="C6842" s="589"/>
      <c r="D6842" s="588"/>
    </row>
    <row r="6843" spans="1:4" ht="15" x14ac:dyDescent="0.25">
      <c r="A6843" s="588"/>
      <c r="B6843" s="588"/>
      <c r="C6843" s="589"/>
      <c r="D6843" s="588"/>
    </row>
    <row r="6844" spans="1:4" ht="15" x14ac:dyDescent="0.25">
      <c r="A6844" s="588"/>
      <c r="B6844" s="588"/>
      <c r="C6844" s="589"/>
      <c r="D6844" s="588"/>
    </row>
    <row r="6845" spans="1:4" ht="15" x14ac:dyDescent="0.25">
      <c r="A6845" s="588"/>
      <c r="B6845" s="588"/>
      <c r="C6845" s="589"/>
      <c r="D6845" s="588"/>
    </row>
    <row r="6846" spans="1:4" ht="15" x14ac:dyDescent="0.25">
      <c r="A6846" s="588"/>
      <c r="B6846" s="588"/>
      <c r="C6846" s="589"/>
      <c r="D6846" s="588"/>
    </row>
    <row r="6847" spans="1:4" ht="15" x14ac:dyDescent="0.25">
      <c r="A6847" s="588"/>
      <c r="B6847" s="588"/>
      <c r="C6847" s="589"/>
      <c r="D6847" s="588"/>
    </row>
    <row r="6848" spans="1:4" ht="15" x14ac:dyDescent="0.25">
      <c r="A6848" s="588"/>
      <c r="B6848" s="588"/>
      <c r="C6848" s="589"/>
      <c r="D6848" s="588"/>
    </row>
    <row r="6849" spans="1:4" ht="15" x14ac:dyDescent="0.25">
      <c r="A6849" s="588"/>
      <c r="B6849" s="588"/>
      <c r="C6849" s="589"/>
      <c r="D6849" s="588"/>
    </row>
    <row r="6850" spans="1:4" ht="15" x14ac:dyDescent="0.25">
      <c r="A6850" s="588"/>
      <c r="B6850" s="588"/>
      <c r="C6850" s="589"/>
      <c r="D6850" s="588"/>
    </row>
    <row r="6851" spans="1:4" ht="15" x14ac:dyDescent="0.25">
      <c r="A6851" s="588"/>
      <c r="B6851" s="588"/>
      <c r="C6851" s="589"/>
      <c r="D6851" s="588"/>
    </row>
    <row r="6852" spans="1:4" ht="15" x14ac:dyDescent="0.25">
      <c r="A6852" s="588"/>
      <c r="B6852" s="588"/>
      <c r="C6852" s="589"/>
      <c r="D6852" s="588"/>
    </row>
    <row r="6853" spans="1:4" ht="15" x14ac:dyDescent="0.25">
      <c r="A6853" s="588"/>
      <c r="B6853" s="588"/>
      <c r="C6853" s="589"/>
      <c r="D6853" s="588"/>
    </row>
    <row r="6854" spans="1:4" ht="15" x14ac:dyDescent="0.25">
      <c r="A6854" s="588"/>
      <c r="B6854" s="588"/>
      <c r="C6854" s="589"/>
      <c r="D6854" s="588"/>
    </row>
    <row r="6855" spans="1:4" ht="15" x14ac:dyDescent="0.25">
      <c r="A6855" s="588"/>
      <c r="B6855" s="588"/>
      <c r="C6855" s="589"/>
      <c r="D6855" s="588"/>
    </row>
    <row r="6856" spans="1:4" ht="15" x14ac:dyDescent="0.25">
      <c r="A6856" s="588"/>
      <c r="B6856" s="588"/>
      <c r="C6856" s="589"/>
      <c r="D6856" s="588"/>
    </row>
    <row r="6857" spans="1:4" ht="15" x14ac:dyDescent="0.25">
      <c r="A6857" s="588"/>
      <c r="B6857" s="588"/>
      <c r="C6857" s="589"/>
      <c r="D6857" s="588"/>
    </row>
    <row r="6858" spans="1:4" ht="15" x14ac:dyDescent="0.25">
      <c r="A6858" s="588"/>
      <c r="B6858" s="588"/>
      <c r="C6858" s="589"/>
      <c r="D6858" s="588"/>
    </row>
    <row r="6859" spans="1:4" ht="15" x14ac:dyDescent="0.25">
      <c r="A6859" s="588"/>
      <c r="B6859" s="588"/>
      <c r="C6859" s="589"/>
      <c r="D6859" s="588"/>
    </row>
    <row r="6860" spans="1:4" ht="15" x14ac:dyDescent="0.25">
      <c r="A6860" s="588"/>
      <c r="B6860" s="588"/>
      <c r="C6860" s="589"/>
      <c r="D6860" s="588"/>
    </row>
    <row r="6861" spans="1:4" ht="15" x14ac:dyDescent="0.25">
      <c r="A6861" s="588"/>
      <c r="B6861" s="588"/>
      <c r="C6861" s="589"/>
      <c r="D6861" s="588"/>
    </row>
    <row r="6862" spans="1:4" ht="15" x14ac:dyDescent="0.25">
      <c r="A6862" s="588"/>
      <c r="B6862" s="588"/>
      <c r="C6862" s="589"/>
      <c r="D6862" s="588"/>
    </row>
    <row r="6863" spans="1:4" ht="15" x14ac:dyDescent="0.25">
      <c r="A6863" s="588"/>
      <c r="B6863" s="588"/>
      <c r="C6863" s="589"/>
      <c r="D6863" s="588"/>
    </row>
    <row r="6864" spans="1:4" ht="15" x14ac:dyDescent="0.25">
      <c r="A6864" s="588"/>
      <c r="B6864" s="588"/>
      <c r="C6864" s="589"/>
      <c r="D6864" s="588"/>
    </row>
    <row r="6865" spans="1:4" ht="15" x14ac:dyDescent="0.25">
      <c r="A6865" s="588"/>
      <c r="B6865" s="588"/>
      <c r="C6865" s="589"/>
      <c r="D6865" s="588"/>
    </row>
    <row r="6866" spans="1:4" ht="15" x14ac:dyDescent="0.25">
      <c r="A6866" s="588"/>
      <c r="B6866" s="588"/>
      <c r="C6866" s="589"/>
      <c r="D6866" s="588"/>
    </row>
    <row r="6867" spans="1:4" ht="15" x14ac:dyDescent="0.25">
      <c r="A6867" s="588"/>
      <c r="B6867" s="588"/>
      <c r="C6867" s="589"/>
      <c r="D6867" s="588"/>
    </row>
    <row r="6868" spans="1:4" ht="15" x14ac:dyDescent="0.25">
      <c r="A6868" s="588"/>
      <c r="B6868" s="588"/>
      <c r="C6868" s="589"/>
      <c r="D6868" s="588"/>
    </row>
    <row r="6869" spans="1:4" ht="15" x14ac:dyDescent="0.25">
      <c r="A6869" s="588"/>
      <c r="B6869" s="588"/>
      <c r="C6869" s="589"/>
      <c r="D6869" s="588"/>
    </row>
    <row r="6870" spans="1:4" ht="15" x14ac:dyDescent="0.25">
      <c r="A6870" s="588"/>
      <c r="B6870" s="588"/>
      <c r="C6870" s="589"/>
      <c r="D6870" s="588"/>
    </row>
    <row r="6871" spans="1:4" ht="15" x14ac:dyDescent="0.25">
      <c r="A6871" s="588"/>
      <c r="B6871" s="588"/>
      <c r="C6871" s="589"/>
      <c r="D6871" s="588"/>
    </row>
    <row r="6872" spans="1:4" ht="15" x14ac:dyDescent="0.25">
      <c r="A6872" s="588"/>
      <c r="B6872" s="588"/>
      <c r="C6872" s="589"/>
      <c r="D6872" s="588"/>
    </row>
    <row r="6873" spans="1:4" ht="15" x14ac:dyDescent="0.25">
      <c r="A6873" s="588"/>
      <c r="B6873" s="588"/>
      <c r="C6873" s="589"/>
      <c r="D6873" s="588"/>
    </row>
    <row r="6874" spans="1:4" ht="15" x14ac:dyDescent="0.25">
      <c r="A6874" s="588"/>
      <c r="B6874" s="588"/>
      <c r="C6874" s="589"/>
      <c r="D6874" s="588"/>
    </row>
    <row r="6875" spans="1:4" ht="15" x14ac:dyDescent="0.25">
      <c r="A6875" s="588"/>
      <c r="B6875" s="588"/>
      <c r="C6875" s="589"/>
      <c r="D6875" s="588"/>
    </row>
    <row r="6876" spans="1:4" ht="15" x14ac:dyDescent="0.25">
      <c r="A6876" s="588"/>
      <c r="B6876" s="588"/>
      <c r="C6876" s="589"/>
      <c r="D6876" s="588"/>
    </row>
    <row r="6877" spans="1:4" ht="15" x14ac:dyDescent="0.25">
      <c r="A6877" s="588"/>
      <c r="B6877" s="588"/>
      <c r="C6877" s="589"/>
      <c r="D6877" s="588"/>
    </row>
    <row r="6878" spans="1:4" ht="15" x14ac:dyDescent="0.25">
      <c r="A6878" s="588"/>
      <c r="B6878" s="588"/>
      <c r="C6878" s="589"/>
      <c r="D6878" s="588"/>
    </row>
    <row r="6879" spans="1:4" ht="15" x14ac:dyDescent="0.25">
      <c r="A6879" s="588"/>
      <c r="B6879" s="588"/>
      <c r="C6879" s="589"/>
      <c r="D6879" s="588"/>
    </row>
    <row r="6880" spans="1:4" ht="15" x14ac:dyDescent="0.25">
      <c r="A6880" s="588"/>
      <c r="B6880" s="588"/>
      <c r="C6880" s="589"/>
      <c r="D6880" s="588"/>
    </row>
    <row r="6881" spans="1:4" ht="15" x14ac:dyDescent="0.25">
      <c r="A6881" s="588"/>
      <c r="B6881" s="588"/>
      <c r="C6881" s="589"/>
      <c r="D6881" s="588"/>
    </row>
    <row r="6882" spans="1:4" ht="15" x14ac:dyDescent="0.25">
      <c r="A6882" s="588"/>
      <c r="B6882" s="588"/>
      <c r="C6882" s="589"/>
      <c r="D6882" s="588"/>
    </row>
    <row r="6883" spans="1:4" ht="15" x14ac:dyDescent="0.25">
      <c r="A6883" s="588"/>
      <c r="B6883" s="588"/>
      <c r="C6883" s="589"/>
      <c r="D6883" s="588"/>
    </row>
    <row r="6884" spans="1:4" ht="15" x14ac:dyDescent="0.25">
      <c r="A6884" s="588"/>
      <c r="B6884" s="588"/>
      <c r="C6884" s="589"/>
      <c r="D6884" s="588"/>
    </row>
    <row r="6885" spans="1:4" ht="15" x14ac:dyDescent="0.25">
      <c r="A6885" s="588"/>
      <c r="B6885" s="588"/>
      <c r="C6885" s="589"/>
      <c r="D6885" s="588"/>
    </row>
    <row r="6886" spans="1:4" ht="15" x14ac:dyDescent="0.25">
      <c r="A6886" s="588"/>
      <c r="B6886" s="588"/>
      <c r="C6886" s="589"/>
      <c r="D6886" s="588"/>
    </row>
    <row r="6887" spans="1:4" ht="15" x14ac:dyDescent="0.25">
      <c r="A6887" s="588"/>
      <c r="B6887" s="588"/>
      <c r="C6887" s="589"/>
      <c r="D6887" s="588"/>
    </row>
    <row r="6888" spans="1:4" ht="15" x14ac:dyDescent="0.25">
      <c r="A6888" s="588"/>
      <c r="B6888" s="588"/>
      <c r="C6888" s="589"/>
      <c r="D6888" s="588"/>
    </row>
    <row r="6889" spans="1:4" ht="15" x14ac:dyDescent="0.25">
      <c r="A6889" s="588"/>
      <c r="B6889" s="588"/>
      <c r="C6889" s="589"/>
      <c r="D6889" s="588"/>
    </row>
    <row r="6890" spans="1:4" ht="15" x14ac:dyDescent="0.25">
      <c r="A6890" s="588"/>
      <c r="B6890" s="588"/>
      <c r="C6890" s="589"/>
      <c r="D6890" s="588"/>
    </row>
    <row r="6891" spans="1:4" ht="15" x14ac:dyDescent="0.25">
      <c r="A6891" s="588"/>
      <c r="B6891" s="588"/>
      <c r="C6891" s="589"/>
      <c r="D6891" s="588"/>
    </row>
    <row r="6892" spans="1:4" ht="15" x14ac:dyDescent="0.25">
      <c r="A6892" s="588"/>
      <c r="B6892" s="588"/>
      <c r="C6892" s="589"/>
      <c r="D6892" s="588"/>
    </row>
    <row r="6893" spans="1:4" ht="15" x14ac:dyDescent="0.25">
      <c r="A6893" s="588"/>
      <c r="B6893" s="588"/>
      <c r="C6893" s="589"/>
      <c r="D6893" s="588"/>
    </row>
    <row r="6894" spans="1:4" ht="15" x14ac:dyDescent="0.25">
      <c r="A6894" s="588"/>
      <c r="B6894" s="588"/>
      <c r="C6894" s="589"/>
      <c r="D6894" s="588"/>
    </row>
    <row r="6895" spans="1:4" ht="15" x14ac:dyDescent="0.25">
      <c r="A6895" s="588"/>
      <c r="B6895" s="588"/>
      <c r="C6895" s="589"/>
      <c r="D6895" s="588"/>
    </row>
    <row r="6896" spans="1:4" ht="15" x14ac:dyDescent="0.25">
      <c r="A6896" s="588"/>
      <c r="B6896" s="588"/>
      <c r="C6896" s="589"/>
      <c r="D6896" s="588"/>
    </row>
    <row r="6897" spans="1:4" ht="15" x14ac:dyDescent="0.25">
      <c r="A6897" s="588"/>
      <c r="B6897" s="588"/>
      <c r="C6897" s="589"/>
      <c r="D6897" s="588"/>
    </row>
    <row r="6898" spans="1:4" ht="15" x14ac:dyDescent="0.25">
      <c r="A6898" s="588"/>
      <c r="B6898" s="588"/>
      <c r="C6898" s="589"/>
      <c r="D6898" s="588"/>
    </row>
    <row r="6899" spans="1:4" ht="15" x14ac:dyDescent="0.25">
      <c r="A6899" s="588"/>
      <c r="B6899" s="588"/>
      <c r="C6899" s="589"/>
      <c r="D6899" s="588"/>
    </row>
    <row r="6900" spans="1:4" ht="15" x14ac:dyDescent="0.25">
      <c r="A6900" s="588"/>
      <c r="B6900" s="588"/>
      <c r="C6900" s="589"/>
      <c r="D6900" s="588"/>
    </row>
    <row r="6901" spans="1:4" ht="15" x14ac:dyDescent="0.25">
      <c r="A6901" s="588"/>
      <c r="B6901" s="588"/>
      <c r="C6901" s="589"/>
      <c r="D6901" s="588"/>
    </row>
    <row r="6902" spans="1:4" ht="15" x14ac:dyDescent="0.25">
      <c r="A6902" s="588"/>
      <c r="B6902" s="588"/>
      <c r="C6902" s="589"/>
      <c r="D6902" s="588"/>
    </row>
    <row r="6903" spans="1:4" ht="15" x14ac:dyDescent="0.25">
      <c r="A6903" s="588"/>
      <c r="B6903" s="588"/>
      <c r="C6903" s="589"/>
      <c r="D6903" s="588"/>
    </row>
    <row r="6904" spans="1:4" ht="15" x14ac:dyDescent="0.25">
      <c r="A6904" s="588"/>
      <c r="B6904" s="588"/>
      <c r="C6904" s="589"/>
      <c r="D6904" s="588"/>
    </row>
    <row r="6905" spans="1:4" ht="15" x14ac:dyDescent="0.25">
      <c r="A6905" s="588"/>
      <c r="B6905" s="588"/>
      <c r="C6905" s="589"/>
      <c r="D6905" s="588"/>
    </row>
    <row r="6906" spans="1:4" ht="15" x14ac:dyDescent="0.25">
      <c r="A6906" s="588"/>
      <c r="B6906" s="588"/>
      <c r="C6906" s="589"/>
      <c r="D6906" s="588"/>
    </row>
    <row r="6907" spans="1:4" ht="15" x14ac:dyDescent="0.25">
      <c r="A6907" s="588"/>
      <c r="B6907" s="588"/>
      <c r="C6907" s="589"/>
      <c r="D6907" s="588"/>
    </row>
    <row r="6908" spans="1:4" ht="15" x14ac:dyDescent="0.25">
      <c r="A6908" s="588"/>
      <c r="B6908" s="588"/>
      <c r="C6908" s="589"/>
      <c r="D6908" s="588"/>
    </row>
    <row r="6909" spans="1:4" ht="15" x14ac:dyDescent="0.25">
      <c r="A6909" s="588"/>
      <c r="B6909" s="588"/>
      <c r="C6909" s="589"/>
      <c r="D6909" s="588"/>
    </row>
    <row r="6910" spans="1:4" ht="15" x14ac:dyDescent="0.25">
      <c r="A6910" s="588"/>
      <c r="B6910" s="588"/>
      <c r="C6910" s="589"/>
      <c r="D6910" s="588"/>
    </row>
    <row r="6911" spans="1:4" ht="15" x14ac:dyDescent="0.25">
      <c r="A6911" s="588"/>
      <c r="B6911" s="588"/>
      <c r="C6911" s="589"/>
      <c r="D6911" s="588"/>
    </row>
    <row r="6912" spans="1:4" ht="15" x14ac:dyDescent="0.25">
      <c r="A6912" s="588"/>
      <c r="B6912" s="588"/>
      <c r="C6912" s="589"/>
      <c r="D6912" s="588"/>
    </row>
    <row r="6913" spans="1:4" ht="15" x14ac:dyDescent="0.25">
      <c r="A6913" s="588"/>
      <c r="B6913" s="588"/>
      <c r="C6913" s="589"/>
      <c r="D6913" s="588"/>
    </row>
    <row r="6914" spans="1:4" ht="15" x14ac:dyDescent="0.25">
      <c r="A6914" s="588"/>
      <c r="B6914" s="588"/>
      <c r="C6914" s="589"/>
      <c r="D6914" s="588"/>
    </row>
    <row r="6915" spans="1:4" ht="15" x14ac:dyDescent="0.25">
      <c r="A6915" s="588"/>
      <c r="B6915" s="588"/>
      <c r="C6915" s="589"/>
      <c r="D6915" s="588"/>
    </row>
    <row r="6916" spans="1:4" ht="15" x14ac:dyDescent="0.25">
      <c r="A6916" s="588"/>
      <c r="B6916" s="588"/>
      <c r="C6916" s="589"/>
      <c r="D6916" s="588"/>
    </row>
    <row r="6917" spans="1:4" ht="15" x14ac:dyDescent="0.25">
      <c r="A6917" s="588"/>
      <c r="B6917" s="588"/>
      <c r="C6917" s="589"/>
      <c r="D6917" s="588"/>
    </row>
    <row r="6918" spans="1:4" ht="15" x14ac:dyDescent="0.25">
      <c r="A6918" s="588"/>
      <c r="B6918" s="588"/>
      <c r="C6918" s="589"/>
      <c r="D6918" s="588"/>
    </row>
    <row r="6919" spans="1:4" ht="15" x14ac:dyDescent="0.25">
      <c r="A6919" s="588"/>
      <c r="B6919" s="588"/>
      <c r="C6919" s="589"/>
      <c r="D6919" s="588"/>
    </row>
    <row r="6920" spans="1:4" ht="15" x14ac:dyDescent="0.25">
      <c r="A6920" s="588"/>
      <c r="B6920" s="588"/>
      <c r="C6920" s="589"/>
      <c r="D6920" s="588"/>
    </row>
    <row r="6921" spans="1:4" ht="15" x14ac:dyDescent="0.25">
      <c r="A6921" s="588"/>
      <c r="B6921" s="588"/>
      <c r="C6921" s="589"/>
      <c r="D6921" s="588"/>
    </row>
    <row r="6922" spans="1:4" ht="15" x14ac:dyDescent="0.25">
      <c r="A6922" s="588"/>
      <c r="B6922" s="588"/>
      <c r="C6922" s="589"/>
      <c r="D6922" s="588"/>
    </row>
    <row r="6923" spans="1:4" ht="15" x14ac:dyDescent="0.25">
      <c r="A6923" s="588"/>
      <c r="B6923" s="588"/>
      <c r="C6923" s="589"/>
      <c r="D6923" s="588"/>
    </row>
    <row r="6924" spans="1:4" ht="15" x14ac:dyDescent="0.25">
      <c r="A6924" s="588"/>
      <c r="B6924" s="588"/>
      <c r="C6924" s="589"/>
      <c r="D6924" s="588"/>
    </row>
    <row r="6925" spans="1:4" ht="15" x14ac:dyDescent="0.25">
      <c r="A6925" s="588"/>
      <c r="B6925" s="588"/>
      <c r="C6925" s="589"/>
      <c r="D6925" s="588"/>
    </row>
    <row r="6926" spans="1:4" ht="15" x14ac:dyDescent="0.25">
      <c r="A6926" s="588"/>
      <c r="B6926" s="588"/>
      <c r="C6926" s="589"/>
      <c r="D6926" s="588"/>
    </row>
    <row r="6927" spans="1:4" ht="15" x14ac:dyDescent="0.25">
      <c r="A6927" s="588"/>
      <c r="B6927" s="588"/>
      <c r="C6927" s="589"/>
      <c r="D6927" s="588"/>
    </row>
    <row r="6928" spans="1:4" ht="15" x14ac:dyDescent="0.25">
      <c r="A6928" s="588"/>
      <c r="B6928" s="588"/>
      <c r="C6928" s="589"/>
      <c r="D6928" s="588"/>
    </row>
    <row r="6929" spans="1:4" ht="15" x14ac:dyDescent="0.25">
      <c r="A6929" s="588"/>
      <c r="B6929" s="588"/>
      <c r="C6929" s="589"/>
      <c r="D6929" s="588"/>
    </row>
    <row r="6930" spans="1:4" ht="15" x14ac:dyDescent="0.25">
      <c r="A6930" s="588"/>
      <c r="B6930" s="588"/>
      <c r="C6930" s="589"/>
      <c r="D6930" s="588"/>
    </row>
    <row r="6931" spans="1:4" ht="15" x14ac:dyDescent="0.25">
      <c r="A6931" s="588"/>
      <c r="B6931" s="588"/>
      <c r="C6931" s="589"/>
      <c r="D6931" s="588"/>
    </row>
    <row r="6932" spans="1:4" ht="15" x14ac:dyDescent="0.25">
      <c r="A6932" s="588"/>
      <c r="B6932" s="588"/>
      <c r="C6932" s="589"/>
      <c r="D6932" s="588"/>
    </row>
    <row r="6933" spans="1:4" ht="15" x14ac:dyDescent="0.25">
      <c r="A6933" s="588"/>
      <c r="B6933" s="588"/>
      <c r="C6933" s="589"/>
      <c r="D6933" s="588"/>
    </row>
    <row r="6934" spans="1:4" ht="15" x14ac:dyDescent="0.25">
      <c r="A6934" s="588"/>
      <c r="B6934" s="588"/>
      <c r="C6934" s="589"/>
      <c r="D6934" s="588"/>
    </row>
    <row r="6935" spans="1:4" ht="15" x14ac:dyDescent="0.25">
      <c r="A6935" s="588"/>
      <c r="B6935" s="588"/>
      <c r="C6935" s="589"/>
      <c r="D6935" s="588"/>
    </row>
    <row r="6936" spans="1:4" ht="15" x14ac:dyDescent="0.25">
      <c r="A6936" s="588"/>
      <c r="B6936" s="588"/>
      <c r="C6936" s="589"/>
      <c r="D6936" s="588"/>
    </row>
    <row r="6937" spans="1:4" ht="15" x14ac:dyDescent="0.25">
      <c r="A6937" s="588"/>
      <c r="B6937" s="588"/>
      <c r="C6937" s="589"/>
      <c r="D6937" s="588"/>
    </row>
    <row r="6938" spans="1:4" ht="15" x14ac:dyDescent="0.25">
      <c r="A6938" s="588"/>
      <c r="B6938" s="588"/>
      <c r="C6938" s="589"/>
      <c r="D6938" s="588"/>
    </row>
    <row r="6939" spans="1:4" ht="15" x14ac:dyDescent="0.25">
      <c r="A6939" s="588"/>
      <c r="B6939" s="588"/>
      <c r="C6939" s="589"/>
      <c r="D6939" s="588"/>
    </row>
    <row r="6940" spans="1:4" ht="15" x14ac:dyDescent="0.25">
      <c r="A6940" s="588"/>
      <c r="B6940" s="588"/>
      <c r="C6940" s="589"/>
      <c r="D6940" s="588"/>
    </row>
    <row r="6941" spans="1:4" ht="15" x14ac:dyDescent="0.25">
      <c r="A6941" s="588"/>
      <c r="B6941" s="588"/>
      <c r="C6941" s="589"/>
      <c r="D6941" s="588"/>
    </row>
    <row r="6942" spans="1:4" ht="15" x14ac:dyDescent="0.25">
      <c r="A6942" s="588"/>
      <c r="B6942" s="588"/>
      <c r="C6942" s="589"/>
      <c r="D6942" s="588"/>
    </row>
    <row r="6943" spans="1:4" ht="15" x14ac:dyDescent="0.25">
      <c r="A6943" s="588"/>
      <c r="B6943" s="588"/>
      <c r="C6943" s="589"/>
      <c r="D6943" s="588"/>
    </row>
    <row r="6944" spans="1:4" ht="15" x14ac:dyDescent="0.25">
      <c r="A6944" s="588"/>
      <c r="B6944" s="588"/>
      <c r="C6944" s="589"/>
      <c r="D6944" s="588"/>
    </row>
    <row r="6945" spans="1:4" ht="15" x14ac:dyDescent="0.25">
      <c r="A6945" s="588"/>
      <c r="B6945" s="588"/>
      <c r="C6945" s="589"/>
      <c r="D6945" s="588"/>
    </row>
    <row r="6946" spans="1:4" ht="15" x14ac:dyDescent="0.25">
      <c r="A6946" s="588"/>
      <c r="B6946" s="588"/>
      <c r="C6946" s="589"/>
      <c r="D6946" s="588"/>
    </row>
    <row r="6947" spans="1:4" ht="15" x14ac:dyDescent="0.25">
      <c r="A6947" s="588"/>
      <c r="B6947" s="588"/>
      <c r="C6947" s="589"/>
      <c r="D6947" s="588"/>
    </row>
    <row r="6948" spans="1:4" ht="15" x14ac:dyDescent="0.25">
      <c r="A6948" s="588"/>
      <c r="B6948" s="588"/>
      <c r="C6948" s="589"/>
      <c r="D6948" s="588"/>
    </row>
    <row r="6949" spans="1:4" ht="15" x14ac:dyDescent="0.25">
      <c r="A6949" s="588"/>
      <c r="B6949" s="588"/>
      <c r="C6949" s="589"/>
      <c r="D6949" s="588"/>
    </row>
    <row r="6950" spans="1:4" ht="15" x14ac:dyDescent="0.25">
      <c r="A6950" s="588"/>
      <c r="B6950" s="588"/>
      <c r="C6950" s="589"/>
      <c r="D6950" s="588"/>
    </row>
    <row r="6951" spans="1:4" ht="15" x14ac:dyDescent="0.25">
      <c r="A6951" s="588"/>
      <c r="B6951" s="588"/>
      <c r="C6951" s="589"/>
      <c r="D6951" s="588"/>
    </row>
    <row r="6952" spans="1:4" ht="15" x14ac:dyDescent="0.25">
      <c r="A6952" s="588"/>
      <c r="B6952" s="588"/>
      <c r="C6952" s="589"/>
      <c r="D6952" s="588"/>
    </row>
    <row r="6953" spans="1:4" ht="15" x14ac:dyDescent="0.25">
      <c r="A6953" s="588"/>
      <c r="B6953" s="588"/>
      <c r="C6953" s="589"/>
      <c r="D6953" s="588"/>
    </row>
    <row r="6954" spans="1:4" ht="15" x14ac:dyDescent="0.25">
      <c r="A6954" s="588"/>
      <c r="B6954" s="588"/>
      <c r="C6954" s="589"/>
      <c r="D6954" s="588"/>
    </row>
    <row r="6955" spans="1:4" ht="15" x14ac:dyDescent="0.25">
      <c r="A6955" s="588"/>
      <c r="B6955" s="588"/>
      <c r="C6955" s="589"/>
      <c r="D6955" s="588"/>
    </row>
    <row r="6956" spans="1:4" ht="15" x14ac:dyDescent="0.25">
      <c r="A6956" s="588"/>
      <c r="B6956" s="588"/>
      <c r="C6956" s="589"/>
      <c r="D6956" s="588"/>
    </row>
    <row r="6957" spans="1:4" ht="15" x14ac:dyDescent="0.25">
      <c r="A6957" s="588"/>
      <c r="B6957" s="588"/>
      <c r="C6957" s="589"/>
      <c r="D6957" s="588"/>
    </row>
    <row r="6958" spans="1:4" ht="15" x14ac:dyDescent="0.25">
      <c r="A6958" s="588"/>
      <c r="B6958" s="588"/>
      <c r="C6958" s="589"/>
      <c r="D6958" s="588"/>
    </row>
    <row r="6959" spans="1:4" ht="15" x14ac:dyDescent="0.25">
      <c r="A6959" s="588"/>
      <c r="B6959" s="588"/>
      <c r="C6959" s="589"/>
      <c r="D6959" s="588"/>
    </row>
    <row r="6960" spans="1:4" ht="15" x14ac:dyDescent="0.25">
      <c r="A6960" s="588"/>
      <c r="B6960" s="588"/>
      <c r="C6960" s="589"/>
      <c r="D6960" s="588"/>
    </row>
    <row r="6961" spans="1:4" ht="15" x14ac:dyDescent="0.25">
      <c r="A6961" s="588"/>
      <c r="B6961" s="588"/>
      <c r="C6961" s="589"/>
      <c r="D6961" s="588"/>
    </row>
    <row r="6962" spans="1:4" ht="15" x14ac:dyDescent="0.25">
      <c r="A6962" s="588"/>
      <c r="B6962" s="588"/>
      <c r="C6962" s="589"/>
      <c r="D6962" s="588"/>
    </row>
    <row r="6963" spans="1:4" ht="15" x14ac:dyDescent="0.25">
      <c r="A6963" s="588"/>
      <c r="B6963" s="588"/>
      <c r="C6963" s="589"/>
      <c r="D6963" s="588"/>
    </row>
    <row r="6964" spans="1:4" ht="15" x14ac:dyDescent="0.25">
      <c r="A6964" s="588"/>
      <c r="B6964" s="588"/>
      <c r="C6964" s="589"/>
      <c r="D6964" s="588"/>
    </row>
    <row r="6965" spans="1:4" ht="15" x14ac:dyDescent="0.25">
      <c r="A6965" s="588"/>
      <c r="B6965" s="588"/>
      <c r="C6965" s="589"/>
      <c r="D6965" s="588"/>
    </row>
    <row r="6966" spans="1:4" ht="15" x14ac:dyDescent="0.25">
      <c r="A6966" s="588"/>
      <c r="B6966" s="588"/>
      <c r="C6966" s="589"/>
      <c r="D6966" s="588"/>
    </row>
    <row r="6967" spans="1:4" ht="15" x14ac:dyDescent="0.25">
      <c r="A6967" s="588"/>
      <c r="B6967" s="588"/>
      <c r="C6967" s="589"/>
      <c r="D6967" s="588"/>
    </row>
    <row r="6968" spans="1:4" ht="15" x14ac:dyDescent="0.25">
      <c r="A6968" s="588"/>
      <c r="B6968" s="588"/>
      <c r="C6968" s="589"/>
      <c r="D6968" s="588"/>
    </row>
    <row r="6969" spans="1:4" ht="15" x14ac:dyDescent="0.25">
      <c r="A6969" s="588"/>
      <c r="B6969" s="588"/>
      <c r="C6969" s="589"/>
      <c r="D6969" s="588"/>
    </row>
    <row r="6970" spans="1:4" ht="15" x14ac:dyDescent="0.25">
      <c r="A6970" s="588"/>
      <c r="B6970" s="588"/>
      <c r="C6970" s="589"/>
      <c r="D6970" s="588"/>
    </row>
    <row r="6971" spans="1:4" ht="15" x14ac:dyDescent="0.25">
      <c r="A6971" s="588"/>
      <c r="B6971" s="588"/>
      <c r="C6971" s="589"/>
      <c r="D6971" s="588"/>
    </row>
    <row r="6972" spans="1:4" ht="15" x14ac:dyDescent="0.25">
      <c r="A6972" s="588"/>
      <c r="B6972" s="588"/>
      <c r="C6972" s="589"/>
      <c r="D6972" s="588"/>
    </row>
    <row r="6973" spans="1:4" ht="15" x14ac:dyDescent="0.25">
      <c r="A6973" s="588"/>
      <c r="B6973" s="588"/>
      <c r="C6973" s="589"/>
      <c r="D6973" s="588"/>
    </row>
    <row r="6974" spans="1:4" ht="15" x14ac:dyDescent="0.25">
      <c r="A6974" s="588"/>
      <c r="B6974" s="588"/>
      <c r="C6974" s="589"/>
      <c r="D6974" s="588"/>
    </row>
    <row r="6975" spans="1:4" ht="15" x14ac:dyDescent="0.25">
      <c r="A6975" s="588"/>
      <c r="B6975" s="588"/>
      <c r="C6975" s="589"/>
      <c r="D6975" s="588"/>
    </row>
    <row r="6976" spans="1:4" ht="15" x14ac:dyDescent="0.25">
      <c r="A6976" s="588"/>
      <c r="B6976" s="588"/>
      <c r="C6976" s="589"/>
      <c r="D6976" s="588"/>
    </row>
    <row r="6977" spans="1:4" ht="15" x14ac:dyDescent="0.25">
      <c r="A6977" s="588"/>
      <c r="B6977" s="588"/>
      <c r="C6977" s="589"/>
      <c r="D6977" s="588"/>
    </row>
    <row r="6978" spans="1:4" ht="15" x14ac:dyDescent="0.25">
      <c r="A6978" s="588"/>
      <c r="B6978" s="588"/>
      <c r="C6978" s="589"/>
      <c r="D6978" s="588"/>
    </row>
    <row r="6979" spans="1:4" ht="15" x14ac:dyDescent="0.25">
      <c r="A6979" s="588"/>
      <c r="B6979" s="588"/>
      <c r="C6979" s="589"/>
      <c r="D6979" s="588"/>
    </row>
    <row r="6980" spans="1:4" ht="15" x14ac:dyDescent="0.25">
      <c r="A6980" s="588"/>
      <c r="B6980" s="588"/>
      <c r="C6980" s="589"/>
      <c r="D6980" s="588"/>
    </row>
    <row r="6981" spans="1:4" ht="15" x14ac:dyDescent="0.25">
      <c r="A6981" s="588"/>
      <c r="B6981" s="588"/>
      <c r="C6981" s="589"/>
      <c r="D6981" s="588"/>
    </row>
    <row r="6982" spans="1:4" ht="15" x14ac:dyDescent="0.25">
      <c r="A6982" s="588"/>
      <c r="B6982" s="588"/>
      <c r="C6982" s="589"/>
      <c r="D6982" s="588"/>
    </row>
    <row r="6983" spans="1:4" ht="15" x14ac:dyDescent="0.25">
      <c r="A6983" s="588"/>
      <c r="B6983" s="588"/>
      <c r="C6983" s="589"/>
      <c r="D6983" s="588"/>
    </row>
    <row r="6984" spans="1:4" ht="15" x14ac:dyDescent="0.25">
      <c r="A6984" s="588"/>
      <c r="B6984" s="588"/>
      <c r="C6984" s="589"/>
      <c r="D6984" s="588"/>
    </row>
    <row r="6985" spans="1:4" ht="15" x14ac:dyDescent="0.25">
      <c r="A6985" s="588"/>
      <c r="B6985" s="588"/>
      <c r="C6985" s="589"/>
      <c r="D6985" s="588"/>
    </row>
    <row r="6986" spans="1:4" ht="15" x14ac:dyDescent="0.25">
      <c r="A6986" s="588"/>
      <c r="B6986" s="588"/>
      <c r="C6986" s="589"/>
      <c r="D6986" s="588"/>
    </row>
    <row r="6987" spans="1:4" ht="15" x14ac:dyDescent="0.25">
      <c r="A6987" s="588"/>
      <c r="B6987" s="588"/>
      <c r="C6987" s="589"/>
      <c r="D6987" s="588"/>
    </row>
    <row r="6988" spans="1:4" ht="15" x14ac:dyDescent="0.25">
      <c r="A6988" s="588"/>
      <c r="B6988" s="588"/>
      <c r="C6988" s="589"/>
      <c r="D6988" s="588"/>
    </row>
    <row r="6989" spans="1:4" ht="15" x14ac:dyDescent="0.25">
      <c r="A6989" s="588"/>
      <c r="B6989" s="588"/>
      <c r="C6989" s="589"/>
      <c r="D6989" s="588"/>
    </row>
    <row r="6990" spans="1:4" ht="15" x14ac:dyDescent="0.25">
      <c r="A6990" s="588"/>
      <c r="B6990" s="588"/>
      <c r="C6990" s="589"/>
      <c r="D6990" s="588"/>
    </row>
    <row r="6991" spans="1:4" ht="15" x14ac:dyDescent="0.25">
      <c r="A6991" s="588"/>
      <c r="B6991" s="588"/>
      <c r="C6991" s="589"/>
      <c r="D6991" s="588"/>
    </row>
    <row r="6992" spans="1:4" ht="15" x14ac:dyDescent="0.25">
      <c r="A6992" s="588"/>
      <c r="B6992" s="588"/>
      <c r="C6992" s="589"/>
      <c r="D6992" s="588"/>
    </row>
    <row r="6993" spans="1:4" ht="15" x14ac:dyDescent="0.25">
      <c r="A6993" s="588"/>
      <c r="B6993" s="588"/>
      <c r="C6993" s="589"/>
      <c r="D6993" s="588"/>
    </row>
    <row r="6994" spans="1:4" ht="15" x14ac:dyDescent="0.25">
      <c r="A6994" s="588"/>
      <c r="B6994" s="588"/>
      <c r="C6994" s="589"/>
      <c r="D6994" s="588"/>
    </row>
    <row r="6995" spans="1:4" ht="15" x14ac:dyDescent="0.25">
      <c r="A6995" s="588"/>
      <c r="B6995" s="588"/>
      <c r="C6995" s="589"/>
      <c r="D6995" s="588"/>
    </row>
    <row r="6996" spans="1:4" ht="15" x14ac:dyDescent="0.25">
      <c r="A6996" s="588"/>
      <c r="B6996" s="588"/>
      <c r="C6996" s="589"/>
      <c r="D6996" s="588"/>
    </row>
    <row r="6997" spans="1:4" ht="15" x14ac:dyDescent="0.25">
      <c r="A6997" s="588"/>
      <c r="B6997" s="588"/>
      <c r="C6997" s="589"/>
      <c r="D6997" s="588"/>
    </row>
    <row r="6998" spans="1:4" ht="15" x14ac:dyDescent="0.25">
      <c r="A6998" s="588"/>
      <c r="B6998" s="588"/>
      <c r="C6998" s="589"/>
      <c r="D6998" s="588"/>
    </row>
    <row r="6999" spans="1:4" ht="15" x14ac:dyDescent="0.25">
      <c r="A6999" s="588"/>
      <c r="B6999" s="588"/>
      <c r="C6999" s="589"/>
      <c r="D6999" s="588"/>
    </row>
    <row r="7000" spans="1:4" ht="15" x14ac:dyDescent="0.25">
      <c r="A7000" s="588"/>
      <c r="B7000" s="588"/>
      <c r="C7000" s="589"/>
      <c r="D7000" s="588"/>
    </row>
    <row r="7001" spans="1:4" ht="15" x14ac:dyDescent="0.25">
      <c r="A7001" s="588"/>
      <c r="B7001" s="588"/>
      <c r="C7001" s="589"/>
      <c r="D7001" s="588"/>
    </row>
    <row r="7002" spans="1:4" ht="15" x14ac:dyDescent="0.25">
      <c r="A7002" s="588"/>
      <c r="B7002" s="588"/>
      <c r="C7002" s="589"/>
      <c r="D7002" s="588"/>
    </row>
    <row r="7003" spans="1:4" ht="15" x14ac:dyDescent="0.25">
      <c r="A7003" s="588"/>
      <c r="B7003" s="588"/>
      <c r="C7003" s="589"/>
      <c r="D7003" s="588"/>
    </row>
    <row r="7004" spans="1:4" ht="15" x14ac:dyDescent="0.25">
      <c r="A7004" s="588"/>
      <c r="B7004" s="588"/>
      <c r="C7004" s="589"/>
      <c r="D7004" s="588"/>
    </row>
    <row r="7005" spans="1:4" ht="15" x14ac:dyDescent="0.25">
      <c r="A7005" s="588"/>
      <c r="B7005" s="588"/>
      <c r="C7005" s="589"/>
      <c r="D7005" s="588"/>
    </row>
    <row r="7006" spans="1:4" ht="15" x14ac:dyDescent="0.25">
      <c r="A7006" s="588"/>
      <c r="B7006" s="588"/>
      <c r="C7006" s="589"/>
      <c r="D7006" s="588"/>
    </row>
    <row r="7007" spans="1:4" ht="15" x14ac:dyDescent="0.25">
      <c r="A7007" s="588"/>
      <c r="B7007" s="588"/>
      <c r="C7007" s="589"/>
      <c r="D7007" s="588"/>
    </row>
    <row r="7008" spans="1:4" ht="15" x14ac:dyDescent="0.25">
      <c r="A7008" s="588"/>
      <c r="B7008" s="588"/>
      <c r="C7008" s="589"/>
      <c r="D7008" s="588"/>
    </row>
    <row r="7009" spans="1:4" ht="15" x14ac:dyDescent="0.25">
      <c r="A7009" s="588"/>
      <c r="B7009" s="588"/>
      <c r="C7009" s="589"/>
      <c r="D7009" s="588"/>
    </row>
    <row r="7010" spans="1:4" ht="15" x14ac:dyDescent="0.25">
      <c r="A7010" s="588"/>
      <c r="B7010" s="588"/>
      <c r="C7010" s="589"/>
      <c r="D7010" s="588"/>
    </row>
    <row r="7011" spans="1:4" ht="15" x14ac:dyDescent="0.25">
      <c r="A7011" s="588"/>
      <c r="B7011" s="588"/>
      <c r="C7011" s="589"/>
      <c r="D7011" s="588"/>
    </row>
    <row r="7012" spans="1:4" ht="15" x14ac:dyDescent="0.25">
      <c r="A7012" s="588"/>
      <c r="B7012" s="588"/>
      <c r="C7012" s="589"/>
      <c r="D7012" s="588"/>
    </row>
    <row r="7013" spans="1:4" ht="15" x14ac:dyDescent="0.25">
      <c r="A7013" s="588"/>
      <c r="B7013" s="588"/>
      <c r="C7013" s="589"/>
      <c r="D7013" s="588"/>
    </row>
    <row r="7014" spans="1:4" ht="15" x14ac:dyDescent="0.25">
      <c r="A7014" s="588"/>
      <c r="B7014" s="588"/>
      <c r="C7014" s="589"/>
      <c r="D7014" s="588"/>
    </row>
    <row r="7015" spans="1:4" ht="15" x14ac:dyDescent="0.25">
      <c r="A7015" s="588"/>
      <c r="B7015" s="588"/>
      <c r="C7015" s="589"/>
      <c r="D7015" s="588"/>
    </row>
    <row r="7016" spans="1:4" ht="15" x14ac:dyDescent="0.25">
      <c r="A7016" s="588"/>
      <c r="B7016" s="588"/>
      <c r="C7016" s="589"/>
      <c r="D7016" s="588"/>
    </row>
    <row r="7017" spans="1:4" ht="15" x14ac:dyDescent="0.25">
      <c r="A7017" s="588"/>
      <c r="B7017" s="588"/>
      <c r="C7017" s="589"/>
      <c r="D7017" s="588"/>
    </row>
    <row r="7018" spans="1:4" ht="15" x14ac:dyDescent="0.25">
      <c r="A7018" s="588"/>
      <c r="B7018" s="588"/>
      <c r="C7018" s="589"/>
      <c r="D7018" s="588"/>
    </row>
    <row r="7019" spans="1:4" ht="15" x14ac:dyDescent="0.25">
      <c r="A7019" s="588"/>
      <c r="B7019" s="588"/>
      <c r="C7019" s="589"/>
      <c r="D7019" s="588"/>
    </row>
    <row r="7020" spans="1:4" ht="15" x14ac:dyDescent="0.25">
      <c r="A7020" s="588"/>
      <c r="B7020" s="588"/>
      <c r="C7020" s="589"/>
      <c r="D7020" s="588"/>
    </row>
    <row r="7021" spans="1:4" ht="15" x14ac:dyDescent="0.25">
      <c r="A7021" s="588"/>
      <c r="B7021" s="588"/>
      <c r="C7021" s="589"/>
      <c r="D7021" s="588"/>
    </row>
    <row r="7022" spans="1:4" ht="15" x14ac:dyDescent="0.25">
      <c r="A7022" s="588"/>
      <c r="B7022" s="588"/>
      <c r="C7022" s="589"/>
      <c r="D7022" s="588"/>
    </row>
    <row r="7023" spans="1:4" ht="15" x14ac:dyDescent="0.25">
      <c r="A7023" s="588"/>
      <c r="B7023" s="588"/>
      <c r="C7023" s="589"/>
      <c r="D7023" s="588"/>
    </row>
    <row r="7024" spans="1:4" ht="15" x14ac:dyDescent="0.25">
      <c r="A7024" s="588"/>
      <c r="B7024" s="588"/>
      <c r="C7024" s="589"/>
      <c r="D7024" s="588"/>
    </row>
    <row r="7025" spans="1:4" ht="15" x14ac:dyDescent="0.25">
      <c r="A7025" s="588"/>
      <c r="B7025" s="588"/>
      <c r="C7025" s="589"/>
      <c r="D7025" s="588"/>
    </row>
    <row r="7026" spans="1:4" ht="15" x14ac:dyDescent="0.25">
      <c r="A7026" s="588"/>
      <c r="B7026" s="588"/>
      <c r="C7026" s="589"/>
      <c r="D7026" s="588"/>
    </row>
    <row r="7027" spans="1:4" ht="15" x14ac:dyDescent="0.25">
      <c r="A7027" s="588"/>
      <c r="B7027" s="588"/>
      <c r="C7027" s="589"/>
      <c r="D7027" s="588"/>
    </row>
    <row r="7028" spans="1:4" ht="15" x14ac:dyDescent="0.25">
      <c r="A7028" s="588"/>
      <c r="B7028" s="588"/>
      <c r="C7028" s="589"/>
      <c r="D7028" s="588"/>
    </row>
    <row r="7029" spans="1:4" ht="15" x14ac:dyDescent="0.25">
      <c r="A7029" s="588"/>
      <c r="B7029" s="588"/>
      <c r="C7029" s="589"/>
      <c r="D7029" s="588"/>
    </row>
    <row r="7030" spans="1:4" ht="15" x14ac:dyDescent="0.25">
      <c r="A7030" s="588"/>
      <c r="B7030" s="588"/>
      <c r="C7030" s="589"/>
      <c r="D7030" s="588"/>
    </row>
    <row r="7031" spans="1:4" ht="15" x14ac:dyDescent="0.25">
      <c r="A7031" s="588"/>
      <c r="B7031" s="588"/>
      <c r="C7031" s="589"/>
      <c r="D7031" s="588"/>
    </row>
    <row r="7032" spans="1:4" ht="15" x14ac:dyDescent="0.25">
      <c r="A7032" s="588"/>
      <c r="B7032" s="588"/>
      <c r="C7032" s="589"/>
      <c r="D7032" s="588"/>
    </row>
    <row r="7033" spans="1:4" ht="15" x14ac:dyDescent="0.25">
      <c r="A7033" s="588"/>
      <c r="B7033" s="588"/>
      <c r="C7033" s="589"/>
      <c r="D7033" s="588"/>
    </row>
    <row r="7034" spans="1:4" ht="15" x14ac:dyDescent="0.25">
      <c r="A7034" s="588"/>
      <c r="B7034" s="588"/>
      <c r="C7034" s="589"/>
      <c r="D7034" s="588"/>
    </row>
    <row r="7035" spans="1:4" ht="15" x14ac:dyDescent="0.25">
      <c r="A7035" s="588"/>
      <c r="B7035" s="588"/>
      <c r="C7035" s="589"/>
      <c r="D7035" s="588"/>
    </row>
    <row r="7036" spans="1:4" ht="15" x14ac:dyDescent="0.25">
      <c r="A7036" s="588"/>
      <c r="B7036" s="588"/>
      <c r="C7036" s="589"/>
      <c r="D7036" s="588"/>
    </row>
    <row r="7037" spans="1:4" ht="15" x14ac:dyDescent="0.25">
      <c r="A7037" s="588"/>
      <c r="B7037" s="588"/>
      <c r="C7037" s="589"/>
      <c r="D7037" s="588"/>
    </row>
    <row r="7038" spans="1:4" ht="15" x14ac:dyDescent="0.25">
      <c r="A7038" s="588"/>
      <c r="B7038" s="588"/>
      <c r="C7038" s="589"/>
      <c r="D7038" s="588"/>
    </row>
    <row r="7039" spans="1:4" ht="15" x14ac:dyDescent="0.25">
      <c r="A7039" s="588"/>
      <c r="B7039" s="588"/>
      <c r="C7039" s="589"/>
      <c r="D7039" s="588"/>
    </row>
    <row r="7040" spans="1:4" ht="15" x14ac:dyDescent="0.25">
      <c r="A7040" s="588"/>
      <c r="B7040" s="588"/>
      <c r="C7040" s="589"/>
      <c r="D7040" s="588"/>
    </row>
    <row r="7041" spans="1:4" ht="15" x14ac:dyDescent="0.25">
      <c r="A7041" s="588"/>
      <c r="B7041" s="588"/>
      <c r="C7041" s="589"/>
      <c r="D7041" s="588"/>
    </row>
    <row r="7042" spans="1:4" ht="15" x14ac:dyDescent="0.25">
      <c r="A7042" s="588"/>
      <c r="B7042" s="588"/>
      <c r="C7042" s="589"/>
      <c r="D7042" s="588"/>
    </row>
    <row r="7043" spans="1:4" ht="15" x14ac:dyDescent="0.25">
      <c r="A7043" s="588"/>
      <c r="B7043" s="588"/>
      <c r="C7043" s="589"/>
      <c r="D7043" s="588"/>
    </row>
    <row r="7044" spans="1:4" ht="15" x14ac:dyDescent="0.25">
      <c r="A7044" s="588"/>
      <c r="B7044" s="588"/>
      <c r="C7044" s="589"/>
      <c r="D7044" s="588"/>
    </row>
    <row r="7045" spans="1:4" ht="15" x14ac:dyDescent="0.25">
      <c r="A7045" s="588"/>
      <c r="B7045" s="588"/>
      <c r="C7045" s="589"/>
      <c r="D7045" s="588"/>
    </row>
    <row r="7046" spans="1:4" ht="15" x14ac:dyDescent="0.25">
      <c r="A7046" s="588"/>
      <c r="B7046" s="588"/>
      <c r="C7046" s="589"/>
      <c r="D7046" s="588"/>
    </row>
    <row r="7047" spans="1:4" ht="15" x14ac:dyDescent="0.25">
      <c r="A7047" s="588"/>
      <c r="B7047" s="588"/>
      <c r="C7047" s="589"/>
      <c r="D7047" s="588"/>
    </row>
    <row r="7048" spans="1:4" ht="15" x14ac:dyDescent="0.25">
      <c r="A7048" s="588"/>
      <c r="B7048" s="588"/>
      <c r="C7048" s="589"/>
      <c r="D7048" s="588"/>
    </row>
    <row r="7049" spans="1:4" ht="15" x14ac:dyDescent="0.25">
      <c r="A7049" s="588"/>
      <c r="B7049" s="588"/>
      <c r="C7049" s="589"/>
      <c r="D7049" s="588"/>
    </row>
    <row r="7050" spans="1:4" ht="15" x14ac:dyDescent="0.25">
      <c r="A7050" s="588"/>
      <c r="B7050" s="588"/>
      <c r="C7050" s="589"/>
      <c r="D7050" s="588"/>
    </row>
    <row r="7051" spans="1:4" ht="15" x14ac:dyDescent="0.25">
      <c r="A7051" s="588"/>
      <c r="B7051" s="588"/>
      <c r="C7051" s="589"/>
      <c r="D7051" s="588"/>
    </row>
    <row r="7052" spans="1:4" ht="15" x14ac:dyDescent="0.25">
      <c r="A7052" s="588"/>
      <c r="B7052" s="588"/>
      <c r="C7052" s="589"/>
      <c r="D7052" s="588"/>
    </row>
    <row r="7053" spans="1:4" ht="15" x14ac:dyDescent="0.25">
      <c r="A7053" s="588"/>
      <c r="B7053" s="588"/>
      <c r="C7053" s="589"/>
      <c r="D7053" s="588"/>
    </row>
    <row r="7054" spans="1:4" ht="15" x14ac:dyDescent="0.25">
      <c r="A7054" s="588"/>
      <c r="B7054" s="588"/>
      <c r="C7054" s="589"/>
      <c r="D7054" s="588"/>
    </row>
    <row r="7055" spans="1:4" ht="15" x14ac:dyDescent="0.25">
      <c r="A7055" s="588"/>
      <c r="B7055" s="588"/>
      <c r="C7055" s="589"/>
      <c r="D7055" s="588"/>
    </row>
    <row r="7056" spans="1:4" ht="15" x14ac:dyDescent="0.25">
      <c r="A7056" s="588"/>
      <c r="B7056" s="588"/>
      <c r="C7056" s="589"/>
      <c r="D7056" s="588"/>
    </row>
    <row r="7057" spans="1:4" ht="15" x14ac:dyDescent="0.25">
      <c r="A7057" s="588"/>
      <c r="B7057" s="588"/>
      <c r="C7057" s="589"/>
      <c r="D7057" s="588"/>
    </row>
    <row r="7058" spans="1:4" ht="15" x14ac:dyDescent="0.25">
      <c r="A7058" s="588"/>
      <c r="B7058" s="588"/>
      <c r="C7058" s="589"/>
      <c r="D7058" s="588"/>
    </row>
    <row r="7059" spans="1:4" ht="15" x14ac:dyDescent="0.25">
      <c r="A7059" s="588"/>
      <c r="B7059" s="588"/>
      <c r="C7059" s="589"/>
      <c r="D7059" s="588"/>
    </row>
    <row r="7060" spans="1:4" ht="15" x14ac:dyDescent="0.25">
      <c r="A7060" s="588"/>
      <c r="B7060" s="588"/>
      <c r="C7060" s="589"/>
      <c r="D7060" s="588"/>
    </row>
    <row r="7061" spans="1:4" ht="15" x14ac:dyDescent="0.25">
      <c r="A7061" s="588"/>
      <c r="B7061" s="588"/>
      <c r="C7061" s="589"/>
      <c r="D7061" s="588"/>
    </row>
    <row r="7062" spans="1:4" ht="15" x14ac:dyDescent="0.25">
      <c r="A7062" s="588"/>
      <c r="B7062" s="588"/>
      <c r="C7062" s="589"/>
      <c r="D7062" s="588"/>
    </row>
    <row r="7063" spans="1:4" ht="15" x14ac:dyDescent="0.25">
      <c r="A7063" s="588"/>
      <c r="B7063" s="588"/>
      <c r="C7063" s="589"/>
      <c r="D7063" s="588"/>
    </row>
    <row r="7064" spans="1:4" ht="15" x14ac:dyDescent="0.25">
      <c r="A7064" s="588"/>
      <c r="B7064" s="588"/>
      <c r="C7064" s="589"/>
      <c r="D7064" s="588"/>
    </row>
    <row r="7065" spans="1:4" ht="15" x14ac:dyDescent="0.25">
      <c r="A7065" s="588"/>
      <c r="B7065" s="588"/>
      <c r="C7065" s="589"/>
      <c r="D7065" s="588"/>
    </row>
    <row r="7066" spans="1:4" ht="15" x14ac:dyDescent="0.25">
      <c r="A7066" s="588"/>
      <c r="B7066" s="588"/>
      <c r="C7066" s="589"/>
      <c r="D7066" s="588"/>
    </row>
    <row r="7067" spans="1:4" ht="15" x14ac:dyDescent="0.25">
      <c r="A7067" s="588"/>
      <c r="B7067" s="588"/>
      <c r="C7067" s="589"/>
      <c r="D7067" s="588"/>
    </row>
    <row r="7068" spans="1:4" ht="15" x14ac:dyDescent="0.25">
      <c r="A7068" s="588"/>
      <c r="B7068" s="588"/>
      <c r="C7068" s="589"/>
      <c r="D7068" s="588"/>
    </row>
    <row r="7069" spans="1:4" ht="15" x14ac:dyDescent="0.25">
      <c r="A7069" s="588"/>
      <c r="B7069" s="588"/>
      <c r="C7069" s="589"/>
      <c r="D7069" s="588"/>
    </row>
    <row r="7070" spans="1:4" ht="15" x14ac:dyDescent="0.25">
      <c r="A7070" s="588"/>
      <c r="B7070" s="588"/>
      <c r="C7070" s="589"/>
      <c r="D7070" s="588"/>
    </row>
    <row r="7071" spans="1:4" ht="15" x14ac:dyDescent="0.25">
      <c r="A7071" s="588"/>
      <c r="B7071" s="588"/>
      <c r="C7071" s="589"/>
      <c r="D7071" s="588"/>
    </row>
    <row r="7072" spans="1:4" ht="15" x14ac:dyDescent="0.25">
      <c r="A7072" s="588"/>
      <c r="B7072" s="588"/>
      <c r="C7072" s="589"/>
      <c r="D7072" s="588"/>
    </row>
    <row r="7073" spans="1:4" ht="15" x14ac:dyDescent="0.25">
      <c r="A7073" s="588"/>
      <c r="B7073" s="588"/>
      <c r="C7073" s="589"/>
      <c r="D7073" s="588"/>
    </row>
    <row r="7074" spans="1:4" ht="15" x14ac:dyDescent="0.25">
      <c r="A7074" s="588"/>
      <c r="B7074" s="588"/>
      <c r="C7074" s="589"/>
      <c r="D7074" s="588"/>
    </row>
    <row r="7075" spans="1:4" ht="15" x14ac:dyDescent="0.25">
      <c r="A7075" s="588"/>
      <c r="B7075" s="588"/>
      <c r="C7075" s="589"/>
      <c r="D7075" s="588"/>
    </row>
    <row r="7076" spans="1:4" ht="15" x14ac:dyDescent="0.25">
      <c r="A7076" s="588"/>
      <c r="B7076" s="588"/>
      <c r="C7076" s="589"/>
      <c r="D7076" s="588"/>
    </row>
    <row r="7077" spans="1:4" ht="15" x14ac:dyDescent="0.25">
      <c r="A7077" s="588"/>
      <c r="B7077" s="588"/>
      <c r="C7077" s="589"/>
      <c r="D7077" s="588"/>
    </row>
    <row r="7078" spans="1:4" ht="15" x14ac:dyDescent="0.25">
      <c r="A7078" s="588"/>
      <c r="B7078" s="588"/>
      <c r="C7078" s="589"/>
      <c r="D7078" s="588"/>
    </row>
    <row r="7079" spans="1:4" ht="15" x14ac:dyDescent="0.25">
      <c r="A7079" s="588"/>
      <c r="B7079" s="588"/>
      <c r="C7079" s="589"/>
      <c r="D7079" s="588"/>
    </row>
    <row r="7080" spans="1:4" ht="15" x14ac:dyDescent="0.25">
      <c r="A7080" s="588"/>
      <c r="B7080" s="588"/>
      <c r="C7080" s="589"/>
      <c r="D7080" s="588"/>
    </row>
    <row r="7081" spans="1:4" ht="15" x14ac:dyDescent="0.25">
      <c r="A7081" s="588"/>
      <c r="B7081" s="588"/>
      <c r="C7081" s="589"/>
      <c r="D7081" s="588"/>
    </row>
    <row r="7082" spans="1:4" ht="15" x14ac:dyDescent="0.25">
      <c r="A7082" s="588"/>
      <c r="B7082" s="588"/>
      <c r="C7082" s="589"/>
      <c r="D7082" s="588"/>
    </row>
    <row r="7083" spans="1:4" ht="15" x14ac:dyDescent="0.25">
      <c r="A7083" s="588"/>
      <c r="B7083" s="588"/>
      <c r="C7083" s="589"/>
      <c r="D7083" s="588"/>
    </row>
    <row r="7084" spans="1:4" ht="15" x14ac:dyDescent="0.25">
      <c r="A7084" s="588"/>
      <c r="B7084" s="588"/>
      <c r="C7084" s="589"/>
      <c r="D7084" s="588"/>
    </row>
    <row r="7085" spans="1:4" ht="15" x14ac:dyDescent="0.25">
      <c r="A7085" s="588"/>
      <c r="B7085" s="588"/>
      <c r="C7085" s="589"/>
      <c r="D7085" s="588"/>
    </row>
    <row r="7086" spans="1:4" ht="15" x14ac:dyDescent="0.25">
      <c r="A7086" s="588"/>
      <c r="B7086" s="588"/>
      <c r="C7086" s="589"/>
      <c r="D7086" s="588"/>
    </row>
    <row r="7087" spans="1:4" ht="15" x14ac:dyDescent="0.25">
      <c r="A7087" s="588"/>
      <c r="B7087" s="588"/>
      <c r="C7087" s="589"/>
      <c r="D7087" s="588"/>
    </row>
    <row r="7088" spans="1:4" ht="15" x14ac:dyDescent="0.25">
      <c r="A7088" s="588"/>
      <c r="B7088" s="588"/>
      <c r="C7088" s="589"/>
      <c r="D7088" s="588"/>
    </row>
    <row r="7089" spans="1:4" ht="15" x14ac:dyDescent="0.25">
      <c r="A7089" s="588"/>
      <c r="B7089" s="588"/>
      <c r="C7089" s="589"/>
      <c r="D7089" s="588"/>
    </row>
    <row r="7090" spans="1:4" ht="15" x14ac:dyDescent="0.25">
      <c r="A7090" s="588"/>
      <c r="B7090" s="588"/>
      <c r="C7090" s="589"/>
      <c r="D7090" s="588"/>
    </row>
    <row r="7091" spans="1:4" ht="15" x14ac:dyDescent="0.25">
      <c r="A7091" s="588"/>
      <c r="B7091" s="588"/>
      <c r="C7091" s="589"/>
      <c r="D7091" s="588"/>
    </row>
    <row r="7092" spans="1:4" ht="15" x14ac:dyDescent="0.25">
      <c r="A7092" s="588"/>
      <c r="B7092" s="588"/>
      <c r="C7092" s="589"/>
      <c r="D7092" s="588"/>
    </row>
    <row r="7093" spans="1:4" ht="15" x14ac:dyDescent="0.25">
      <c r="A7093" s="588"/>
      <c r="B7093" s="588"/>
      <c r="C7093" s="589"/>
      <c r="D7093" s="588"/>
    </row>
    <row r="7094" spans="1:4" ht="15" x14ac:dyDescent="0.25">
      <c r="A7094" s="588"/>
      <c r="B7094" s="588"/>
      <c r="C7094" s="589"/>
      <c r="D7094" s="588"/>
    </row>
    <row r="7095" spans="1:4" ht="15" x14ac:dyDescent="0.25">
      <c r="A7095" s="588"/>
      <c r="B7095" s="588"/>
      <c r="C7095" s="589"/>
      <c r="D7095" s="588"/>
    </row>
    <row r="7096" spans="1:4" ht="15" x14ac:dyDescent="0.25">
      <c r="A7096" s="588"/>
      <c r="B7096" s="588"/>
      <c r="C7096" s="589"/>
      <c r="D7096" s="588"/>
    </row>
    <row r="7097" spans="1:4" ht="15" x14ac:dyDescent="0.25">
      <c r="A7097" s="588"/>
      <c r="B7097" s="588"/>
      <c r="C7097" s="589"/>
      <c r="D7097" s="588"/>
    </row>
    <row r="7098" spans="1:4" ht="15" x14ac:dyDescent="0.25">
      <c r="A7098" s="588"/>
      <c r="B7098" s="588"/>
      <c r="C7098" s="589"/>
      <c r="D7098" s="588"/>
    </row>
    <row r="7099" spans="1:4" ht="15" x14ac:dyDescent="0.25">
      <c r="A7099" s="588"/>
      <c r="B7099" s="588"/>
      <c r="C7099" s="589"/>
      <c r="D7099" s="588"/>
    </row>
    <row r="7100" spans="1:4" ht="15" x14ac:dyDescent="0.25">
      <c r="A7100" s="588"/>
      <c r="B7100" s="588"/>
      <c r="C7100" s="589"/>
      <c r="D7100" s="588"/>
    </row>
    <row r="7101" spans="1:4" ht="15" x14ac:dyDescent="0.25">
      <c r="A7101" s="588"/>
      <c r="B7101" s="588"/>
      <c r="C7101" s="589"/>
      <c r="D7101" s="588"/>
    </row>
    <row r="7102" spans="1:4" ht="15" x14ac:dyDescent="0.25">
      <c r="A7102" s="588"/>
      <c r="B7102" s="588"/>
      <c r="C7102" s="589"/>
      <c r="D7102" s="588"/>
    </row>
    <row r="7103" spans="1:4" ht="15" x14ac:dyDescent="0.25">
      <c r="A7103" s="588"/>
      <c r="B7103" s="588"/>
      <c r="C7103" s="589"/>
      <c r="D7103" s="588"/>
    </row>
    <row r="7104" spans="1:4" ht="15" x14ac:dyDescent="0.25">
      <c r="A7104" s="588"/>
      <c r="B7104" s="588"/>
      <c r="C7104" s="589"/>
      <c r="D7104" s="588"/>
    </row>
    <row r="7105" spans="1:4" ht="15" x14ac:dyDescent="0.25">
      <c r="A7105" s="588"/>
      <c r="B7105" s="588"/>
      <c r="C7105" s="589"/>
      <c r="D7105" s="588"/>
    </row>
    <row r="7106" spans="1:4" ht="15" x14ac:dyDescent="0.25">
      <c r="A7106" s="588"/>
      <c r="B7106" s="588"/>
      <c r="C7106" s="589"/>
      <c r="D7106" s="588"/>
    </row>
    <row r="7107" spans="1:4" ht="15" x14ac:dyDescent="0.25">
      <c r="A7107" s="588"/>
      <c r="B7107" s="588"/>
      <c r="C7107" s="589"/>
      <c r="D7107" s="588"/>
    </row>
    <row r="7108" spans="1:4" ht="15" x14ac:dyDescent="0.25">
      <c r="A7108" s="588"/>
      <c r="B7108" s="588"/>
      <c r="C7108" s="589"/>
      <c r="D7108" s="588"/>
    </row>
    <row r="7109" spans="1:4" ht="15" x14ac:dyDescent="0.25">
      <c r="A7109" s="588"/>
      <c r="B7109" s="588"/>
      <c r="C7109" s="589"/>
      <c r="D7109" s="588"/>
    </row>
    <row r="7110" spans="1:4" ht="15" x14ac:dyDescent="0.25">
      <c r="A7110" s="588"/>
      <c r="B7110" s="588"/>
      <c r="C7110" s="589"/>
      <c r="D7110" s="588"/>
    </row>
    <row r="7111" spans="1:4" ht="15" x14ac:dyDescent="0.25">
      <c r="A7111" s="588"/>
      <c r="B7111" s="588"/>
      <c r="C7111" s="589"/>
      <c r="D7111" s="588"/>
    </row>
    <row r="7112" spans="1:4" ht="15" x14ac:dyDescent="0.25">
      <c r="A7112" s="588"/>
      <c r="B7112" s="588"/>
      <c r="C7112" s="589"/>
      <c r="D7112" s="588"/>
    </row>
    <row r="7113" spans="1:4" ht="15" x14ac:dyDescent="0.25">
      <c r="A7113" s="588"/>
      <c r="B7113" s="588"/>
      <c r="C7113" s="589"/>
      <c r="D7113" s="588"/>
    </row>
    <row r="7114" spans="1:4" ht="15" x14ac:dyDescent="0.25">
      <c r="A7114" s="588"/>
      <c r="B7114" s="588"/>
      <c r="C7114" s="589"/>
      <c r="D7114" s="588"/>
    </row>
    <row r="7115" spans="1:4" ht="15" x14ac:dyDescent="0.25">
      <c r="A7115" s="588"/>
      <c r="B7115" s="588"/>
      <c r="C7115" s="589"/>
      <c r="D7115" s="588"/>
    </row>
    <row r="7116" spans="1:4" ht="15" x14ac:dyDescent="0.25">
      <c r="A7116" s="588"/>
      <c r="B7116" s="588"/>
      <c r="C7116" s="589"/>
      <c r="D7116" s="588"/>
    </row>
    <row r="7117" spans="1:4" ht="15" x14ac:dyDescent="0.25">
      <c r="A7117" s="588"/>
      <c r="B7117" s="588"/>
      <c r="C7117" s="589"/>
      <c r="D7117" s="588"/>
    </row>
    <row r="7118" spans="1:4" ht="15" x14ac:dyDescent="0.25">
      <c r="A7118" s="588"/>
      <c r="B7118" s="588"/>
      <c r="C7118" s="589"/>
      <c r="D7118" s="588"/>
    </row>
    <row r="7119" spans="1:4" ht="15" x14ac:dyDescent="0.25">
      <c r="A7119" s="588"/>
      <c r="B7119" s="588"/>
      <c r="C7119" s="589"/>
      <c r="D7119" s="588"/>
    </row>
    <row r="7120" spans="1:4" ht="15" x14ac:dyDescent="0.25">
      <c r="A7120" s="588"/>
      <c r="B7120" s="588"/>
      <c r="C7120" s="589"/>
      <c r="D7120" s="588"/>
    </row>
    <row r="7121" spans="1:4" ht="15" x14ac:dyDescent="0.25">
      <c r="A7121" s="588"/>
      <c r="B7121" s="588"/>
      <c r="C7121" s="589"/>
      <c r="D7121" s="588"/>
    </row>
    <row r="7122" spans="1:4" ht="15" x14ac:dyDescent="0.25">
      <c r="A7122" s="588"/>
      <c r="B7122" s="588"/>
      <c r="C7122" s="589"/>
      <c r="D7122" s="588"/>
    </row>
    <row r="7123" spans="1:4" ht="15" x14ac:dyDescent="0.25">
      <c r="A7123" s="588"/>
      <c r="B7123" s="588"/>
      <c r="C7123" s="589"/>
      <c r="D7123" s="588"/>
    </row>
    <row r="7124" spans="1:4" ht="15" x14ac:dyDescent="0.25">
      <c r="A7124" s="588"/>
      <c r="B7124" s="588"/>
      <c r="C7124" s="589"/>
      <c r="D7124" s="588"/>
    </row>
    <row r="7125" spans="1:4" ht="15" x14ac:dyDescent="0.25">
      <c r="A7125" s="588"/>
      <c r="B7125" s="588"/>
      <c r="C7125" s="589"/>
      <c r="D7125" s="588"/>
    </row>
    <row r="7126" spans="1:4" ht="15" x14ac:dyDescent="0.25">
      <c r="A7126" s="588"/>
      <c r="B7126" s="588"/>
      <c r="C7126" s="589"/>
      <c r="D7126" s="588"/>
    </row>
    <row r="7127" spans="1:4" ht="15" x14ac:dyDescent="0.25">
      <c r="A7127" s="588"/>
      <c r="B7127" s="588"/>
      <c r="C7127" s="589"/>
      <c r="D7127" s="588"/>
    </row>
    <row r="7128" spans="1:4" ht="15" x14ac:dyDescent="0.25">
      <c r="A7128" s="588"/>
      <c r="B7128" s="588"/>
      <c r="C7128" s="589"/>
      <c r="D7128" s="588"/>
    </row>
    <row r="7129" spans="1:4" ht="15" x14ac:dyDescent="0.25">
      <c r="A7129" s="588"/>
      <c r="B7129" s="588"/>
      <c r="C7129" s="589"/>
      <c r="D7129" s="588"/>
    </row>
    <row r="7130" spans="1:4" ht="15" x14ac:dyDescent="0.25">
      <c r="A7130" s="588"/>
      <c r="B7130" s="588"/>
      <c r="C7130" s="589"/>
      <c r="D7130" s="588"/>
    </row>
    <row r="7131" spans="1:4" ht="15" x14ac:dyDescent="0.25">
      <c r="A7131" s="588"/>
      <c r="B7131" s="588"/>
      <c r="C7131" s="589"/>
      <c r="D7131" s="588"/>
    </row>
    <row r="7132" spans="1:4" ht="15" x14ac:dyDescent="0.25">
      <c r="A7132" s="588"/>
      <c r="B7132" s="588"/>
      <c r="C7132" s="589"/>
      <c r="D7132" s="588"/>
    </row>
    <row r="7133" spans="1:4" ht="15" x14ac:dyDescent="0.25">
      <c r="A7133" s="588"/>
      <c r="B7133" s="588"/>
      <c r="C7133" s="589"/>
      <c r="D7133" s="588"/>
    </row>
    <row r="7134" spans="1:4" ht="15" x14ac:dyDescent="0.25">
      <c r="A7134" s="588"/>
      <c r="B7134" s="588"/>
      <c r="C7134" s="589"/>
      <c r="D7134" s="588"/>
    </row>
    <row r="7135" spans="1:4" ht="15" x14ac:dyDescent="0.25">
      <c r="A7135" s="588"/>
      <c r="B7135" s="588"/>
      <c r="C7135" s="589"/>
      <c r="D7135" s="588"/>
    </row>
    <row r="7136" spans="1:4" ht="15" x14ac:dyDescent="0.25">
      <c r="A7136" s="588"/>
      <c r="B7136" s="588"/>
      <c r="C7136" s="589"/>
      <c r="D7136" s="588"/>
    </row>
    <row r="7137" spans="1:4" ht="15" x14ac:dyDescent="0.25">
      <c r="A7137" s="588"/>
      <c r="B7137" s="588"/>
      <c r="C7137" s="589"/>
      <c r="D7137" s="588"/>
    </row>
    <row r="7138" spans="1:4" ht="15" x14ac:dyDescent="0.25">
      <c r="A7138" s="588"/>
      <c r="B7138" s="588"/>
      <c r="C7138" s="589"/>
      <c r="D7138" s="588"/>
    </row>
    <row r="7139" spans="1:4" ht="15" x14ac:dyDescent="0.25">
      <c r="A7139" s="588"/>
      <c r="B7139" s="588"/>
      <c r="C7139" s="589"/>
      <c r="D7139" s="588"/>
    </row>
    <row r="7140" spans="1:4" ht="15" x14ac:dyDescent="0.25">
      <c r="A7140" s="588"/>
      <c r="B7140" s="588"/>
      <c r="C7140" s="589"/>
      <c r="D7140" s="588"/>
    </row>
    <row r="7141" spans="1:4" ht="15" x14ac:dyDescent="0.25">
      <c r="A7141" s="588"/>
      <c r="B7141" s="588"/>
      <c r="C7141" s="589"/>
      <c r="D7141" s="588"/>
    </row>
    <row r="7142" spans="1:4" ht="15" x14ac:dyDescent="0.25">
      <c r="A7142" s="588"/>
      <c r="B7142" s="588"/>
      <c r="C7142" s="589"/>
      <c r="D7142" s="588"/>
    </row>
    <row r="7143" spans="1:4" ht="15" x14ac:dyDescent="0.25">
      <c r="A7143" s="588"/>
      <c r="B7143" s="588"/>
      <c r="C7143" s="589"/>
      <c r="D7143" s="588"/>
    </row>
    <row r="7144" spans="1:4" ht="15" x14ac:dyDescent="0.25">
      <c r="A7144" s="588"/>
      <c r="B7144" s="588"/>
      <c r="C7144" s="589"/>
      <c r="D7144" s="588"/>
    </row>
    <row r="7145" spans="1:4" ht="15" x14ac:dyDescent="0.25">
      <c r="A7145" s="588"/>
      <c r="B7145" s="588"/>
      <c r="C7145" s="589"/>
      <c r="D7145" s="588"/>
    </row>
    <row r="7146" spans="1:4" ht="15" x14ac:dyDescent="0.25">
      <c r="A7146" s="588"/>
      <c r="B7146" s="588"/>
      <c r="C7146" s="589"/>
      <c r="D7146" s="588"/>
    </row>
    <row r="7147" spans="1:4" ht="15" x14ac:dyDescent="0.25">
      <c r="A7147" s="588"/>
      <c r="B7147" s="588"/>
      <c r="C7147" s="589"/>
      <c r="D7147" s="588"/>
    </row>
    <row r="7148" spans="1:4" ht="15" x14ac:dyDescent="0.25">
      <c r="A7148" s="588"/>
      <c r="B7148" s="588"/>
      <c r="C7148" s="589"/>
      <c r="D7148" s="588"/>
    </row>
    <row r="7149" spans="1:4" ht="15" x14ac:dyDescent="0.25">
      <c r="A7149" s="588"/>
      <c r="B7149" s="588"/>
      <c r="C7149" s="589"/>
      <c r="D7149" s="588"/>
    </row>
    <row r="7150" spans="1:4" ht="15" x14ac:dyDescent="0.25">
      <c r="A7150" s="588"/>
      <c r="B7150" s="588"/>
      <c r="C7150" s="589"/>
      <c r="D7150" s="588"/>
    </row>
    <row r="7151" spans="1:4" ht="15" x14ac:dyDescent="0.25">
      <c r="A7151" s="588"/>
      <c r="B7151" s="588"/>
      <c r="C7151" s="589"/>
      <c r="D7151" s="588"/>
    </row>
    <row r="7152" spans="1:4" ht="15" x14ac:dyDescent="0.25">
      <c r="A7152" s="588"/>
      <c r="B7152" s="588"/>
      <c r="C7152" s="589"/>
      <c r="D7152" s="588"/>
    </row>
    <row r="7153" spans="1:4" ht="15" x14ac:dyDescent="0.25">
      <c r="A7153" s="588"/>
      <c r="B7153" s="588"/>
      <c r="C7153" s="589"/>
      <c r="D7153" s="588"/>
    </row>
    <row r="7154" spans="1:4" ht="15" x14ac:dyDescent="0.25">
      <c r="A7154" s="588"/>
      <c r="B7154" s="588"/>
      <c r="C7154" s="589"/>
      <c r="D7154" s="588"/>
    </row>
    <row r="7155" spans="1:4" ht="15" x14ac:dyDescent="0.25">
      <c r="A7155" s="588"/>
      <c r="B7155" s="588"/>
      <c r="C7155" s="589"/>
      <c r="D7155" s="588"/>
    </row>
    <row r="7156" spans="1:4" ht="15" x14ac:dyDescent="0.25">
      <c r="A7156" s="588"/>
      <c r="B7156" s="588"/>
      <c r="C7156" s="589"/>
      <c r="D7156" s="588"/>
    </row>
    <row r="7157" spans="1:4" ht="15" x14ac:dyDescent="0.25">
      <c r="A7157" s="588"/>
      <c r="B7157" s="588"/>
      <c r="C7157" s="589"/>
      <c r="D7157" s="588"/>
    </row>
    <row r="7158" spans="1:4" ht="15" x14ac:dyDescent="0.25">
      <c r="A7158" s="588"/>
      <c r="B7158" s="588"/>
      <c r="C7158" s="589"/>
      <c r="D7158" s="588"/>
    </row>
    <row r="7159" spans="1:4" ht="15" x14ac:dyDescent="0.25">
      <c r="A7159" s="588"/>
      <c r="B7159" s="588"/>
      <c r="C7159" s="589"/>
      <c r="D7159" s="588"/>
    </row>
    <row r="7160" spans="1:4" ht="15" x14ac:dyDescent="0.25">
      <c r="A7160" s="588"/>
      <c r="B7160" s="588"/>
      <c r="C7160" s="589"/>
      <c r="D7160" s="588"/>
    </row>
    <row r="7161" spans="1:4" ht="15" x14ac:dyDescent="0.25">
      <c r="A7161" s="588"/>
      <c r="B7161" s="588"/>
      <c r="C7161" s="589"/>
      <c r="D7161" s="588"/>
    </row>
    <row r="7162" spans="1:4" ht="15" x14ac:dyDescent="0.25">
      <c r="A7162" s="588"/>
      <c r="B7162" s="588"/>
      <c r="C7162" s="589"/>
      <c r="D7162" s="588"/>
    </row>
    <row r="7163" spans="1:4" ht="15" x14ac:dyDescent="0.25">
      <c r="A7163" s="588"/>
      <c r="B7163" s="588"/>
      <c r="C7163" s="589"/>
      <c r="D7163" s="588"/>
    </row>
    <row r="7164" spans="1:4" ht="15" x14ac:dyDescent="0.25">
      <c r="A7164" s="588"/>
      <c r="B7164" s="588"/>
      <c r="C7164" s="589"/>
      <c r="D7164" s="588"/>
    </row>
    <row r="7165" spans="1:4" ht="15" x14ac:dyDescent="0.25">
      <c r="A7165" s="588"/>
      <c r="B7165" s="588"/>
      <c r="C7165" s="589"/>
      <c r="D7165" s="588"/>
    </row>
    <row r="7166" spans="1:4" ht="15" x14ac:dyDescent="0.25">
      <c r="A7166" s="588"/>
      <c r="B7166" s="588"/>
      <c r="C7166" s="589"/>
      <c r="D7166" s="588"/>
    </row>
    <row r="7167" spans="1:4" ht="15" x14ac:dyDescent="0.25">
      <c r="A7167" s="588"/>
      <c r="B7167" s="588"/>
      <c r="C7167" s="589"/>
      <c r="D7167" s="588"/>
    </row>
    <row r="7168" spans="1:4" ht="15" x14ac:dyDescent="0.25">
      <c r="A7168" s="588"/>
      <c r="B7168" s="588"/>
      <c r="C7168" s="589"/>
      <c r="D7168" s="588"/>
    </row>
    <row r="7169" spans="1:4" ht="15" x14ac:dyDescent="0.25">
      <c r="A7169" s="588"/>
      <c r="B7169" s="588"/>
      <c r="C7169" s="589"/>
      <c r="D7169" s="588"/>
    </row>
    <row r="7170" spans="1:4" ht="15" x14ac:dyDescent="0.25">
      <c r="A7170" s="588"/>
      <c r="B7170" s="588"/>
      <c r="C7170" s="589"/>
      <c r="D7170" s="588"/>
    </row>
    <row r="7171" spans="1:4" ht="15" x14ac:dyDescent="0.25">
      <c r="A7171" s="588"/>
      <c r="B7171" s="588"/>
      <c r="C7171" s="589"/>
      <c r="D7171" s="588"/>
    </row>
    <row r="7172" spans="1:4" ht="15" x14ac:dyDescent="0.25">
      <c r="A7172" s="588"/>
      <c r="B7172" s="588"/>
      <c r="C7172" s="589"/>
      <c r="D7172" s="588"/>
    </row>
    <row r="7173" spans="1:4" ht="15" x14ac:dyDescent="0.25">
      <c r="A7173" s="588"/>
      <c r="B7173" s="588"/>
      <c r="C7173" s="589"/>
      <c r="D7173" s="588"/>
    </row>
    <row r="7174" spans="1:4" ht="15" x14ac:dyDescent="0.25">
      <c r="A7174" s="588"/>
      <c r="B7174" s="588"/>
      <c r="C7174" s="589"/>
      <c r="D7174" s="588"/>
    </row>
    <row r="7175" spans="1:4" ht="15" x14ac:dyDescent="0.25">
      <c r="A7175" s="588"/>
      <c r="B7175" s="588"/>
      <c r="C7175" s="589"/>
      <c r="D7175" s="588"/>
    </row>
    <row r="7176" spans="1:4" ht="15" x14ac:dyDescent="0.25">
      <c r="A7176" s="588"/>
      <c r="B7176" s="588"/>
      <c r="C7176" s="589"/>
      <c r="D7176" s="588"/>
    </row>
    <row r="7177" spans="1:4" ht="15" x14ac:dyDescent="0.25">
      <c r="A7177" s="588"/>
      <c r="B7177" s="588"/>
      <c r="C7177" s="589"/>
      <c r="D7177" s="588"/>
    </row>
    <row r="7178" spans="1:4" ht="15" x14ac:dyDescent="0.25">
      <c r="A7178" s="588"/>
      <c r="B7178" s="588"/>
      <c r="C7178" s="589"/>
      <c r="D7178" s="588"/>
    </row>
    <row r="7179" spans="1:4" ht="15" x14ac:dyDescent="0.25">
      <c r="A7179" s="588"/>
      <c r="B7179" s="588"/>
      <c r="C7179" s="589"/>
      <c r="D7179" s="588"/>
    </row>
    <row r="7180" spans="1:4" ht="15" x14ac:dyDescent="0.25">
      <c r="A7180" s="588"/>
      <c r="B7180" s="588"/>
      <c r="C7180" s="589"/>
      <c r="D7180" s="588"/>
    </row>
    <row r="7181" spans="1:4" ht="15" x14ac:dyDescent="0.25">
      <c r="A7181" s="588"/>
      <c r="B7181" s="588"/>
      <c r="C7181" s="589"/>
      <c r="D7181" s="588"/>
    </row>
    <row r="7182" spans="1:4" ht="15" x14ac:dyDescent="0.25">
      <c r="A7182" s="588"/>
      <c r="B7182" s="588"/>
      <c r="C7182" s="589"/>
      <c r="D7182" s="588"/>
    </row>
    <row r="7183" spans="1:4" ht="15" x14ac:dyDescent="0.25">
      <c r="A7183" s="588"/>
      <c r="B7183" s="588"/>
      <c r="C7183" s="589"/>
      <c r="D7183" s="588"/>
    </row>
    <row r="7184" spans="1:4" ht="15" x14ac:dyDescent="0.25">
      <c r="A7184" s="588"/>
      <c r="B7184" s="588"/>
      <c r="C7184" s="589"/>
      <c r="D7184" s="588"/>
    </row>
    <row r="7185" spans="1:4" ht="15" x14ac:dyDescent="0.25">
      <c r="A7185" s="588"/>
      <c r="B7185" s="588"/>
      <c r="C7185" s="589"/>
      <c r="D7185" s="588"/>
    </row>
    <row r="7186" spans="1:4" ht="15" x14ac:dyDescent="0.25">
      <c r="A7186" s="588"/>
      <c r="B7186" s="588"/>
      <c r="C7186" s="589"/>
      <c r="D7186" s="588"/>
    </row>
    <row r="7187" spans="1:4" ht="15" x14ac:dyDescent="0.25">
      <c r="A7187" s="588"/>
      <c r="B7187" s="588"/>
      <c r="C7187" s="589"/>
      <c r="D7187" s="588"/>
    </row>
    <row r="7188" spans="1:4" ht="15" x14ac:dyDescent="0.25">
      <c r="A7188" s="588"/>
      <c r="B7188" s="588"/>
      <c r="C7188" s="589"/>
      <c r="D7188" s="588"/>
    </row>
    <row r="7189" spans="1:4" ht="15" x14ac:dyDescent="0.25">
      <c r="A7189" s="588"/>
      <c r="B7189" s="588"/>
      <c r="C7189" s="589"/>
      <c r="D7189" s="588"/>
    </row>
    <row r="7190" spans="1:4" ht="15" x14ac:dyDescent="0.25">
      <c r="A7190" s="588"/>
      <c r="B7190" s="588"/>
      <c r="C7190" s="589"/>
      <c r="D7190" s="588"/>
    </row>
    <row r="7191" spans="1:4" ht="15" x14ac:dyDescent="0.25">
      <c r="A7191" s="588"/>
      <c r="B7191" s="588"/>
      <c r="C7191" s="589"/>
      <c r="D7191" s="588"/>
    </row>
    <row r="7192" spans="1:4" ht="15" x14ac:dyDescent="0.25">
      <c r="A7192" s="588"/>
      <c r="B7192" s="588"/>
      <c r="C7192" s="589"/>
      <c r="D7192" s="588"/>
    </row>
    <row r="7193" spans="1:4" ht="15" x14ac:dyDescent="0.25">
      <c r="A7193" s="588"/>
      <c r="B7193" s="588"/>
      <c r="C7193" s="589"/>
      <c r="D7193" s="588"/>
    </row>
    <row r="7194" spans="1:4" ht="15" x14ac:dyDescent="0.25">
      <c r="A7194" s="588"/>
      <c r="B7194" s="588"/>
      <c r="C7194" s="589"/>
      <c r="D7194" s="588"/>
    </row>
    <row r="7195" spans="1:4" ht="15" x14ac:dyDescent="0.25">
      <c r="A7195" s="588"/>
      <c r="B7195" s="588"/>
      <c r="C7195" s="589"/>
      <c r="D7195" s="588"/>
    </row>
    <row r="7196" spans="1:4" ht="15" x14ac:dyDescent="0.25">
      <c r="A7196" s="588"/>
      <c r="B7196" s="588"/>
      <c r="C7196" s="589"/>
      <c r="D7196" s="588"/>
    </row>
    <row r="7197" spans="1:4" ht="15" x14ac:dyDescent="0.25">
      <c r="A7197" s="588"/>
      <c r="B7197" s="588"/>
      <c r="C7197" s="589"/>
      <c r="D7197" s="588"/>
    </row>
    <row r="7198" spans="1:4" ht="15" x14ac:dyDescent="0.25">
      <c r="A7198" s="588"/>
      <c r="B7198" s="588"/>
      <c r="C7198" s="589"/>
      <c r="D7198" s="588"/>
    </row>
    <row r="7199" spans="1:4" ht="15" x14ac:dyDescent="0.25">
      <c r="A7199" s="588"/>
      <c r="B7199" s="588"/>
      <c r="C7199" s="589"/>
      <c r="D7199" s="588"/>
    </row>
    <row r="7200" spans="1:4" ht="15" x14ac:dyDescent="0.25">
      <c r="A7200" s="588"/>
      <c r="B7200" s="588"/>
      <c r="C7200" s="589"/>
      <c r="D7200" s="588"/>
    </row>
    <row r="7201" spans="1:4" ht="15" x14ac:dyDescent="0.25">
      <c r="A7201" s="588"/>
      <c r="B7201" s="588"/>
      <c r="C7201" s="589"/>
      <c r="D7201" s="588"/>
    </row>
    <row r="7202" spans="1:4" ht="15" x14ac:dyDescent="0.25">
      <c r="A7202" s="588"/>
      <c r="B7202" s="588"/>
      <c r="C7202" s="589"/>
      <c r="D7202" s="588"/>
    </row>
    <row r="7203" spans="1:4" ht="15" x14ac:dyDescent="0.25">
      <c r="A7203" s="588"/>
      <c r="B7203" s="588"/>
      <c r="C7203" s="589"/>
      <c r="D7203" s="588"/>
    </row>
    <row r="7204" spans="1:4" ht="15" x14ac:dyDescent="0.25">
      <c r="A7204" s="588"/>
      <c r="B7204" s="588"/>
      <c r="C7204" s="589"/>
      <c r="D7204" s="588"/>
    </row>
    <row r="7205" spans="1:4" ht="15" x14ac:dyDescent="0.25">
      <c r="A7205" s="588"/>
      <c r="B7205" s="588"/>
      <c r="C7205" s="589"/>
      <c r="D7205" s="588"/>
    </row>
    <row r="7206" spans="1:4" ht="15" x14ac:dyDescent="0.25">
      <c r="A7206" s="588"/>
      <c r="B7206" s="588"/>
      <c r="C7206" s="589"/>
      <c r="D7206" s="588"/>
    </row>
    <row r="7207" spans="1:4" ht="15" x14ac:dyDescent="0.25">
      <c r="A7207" s="588"/>
      <c r="B7207" s="588"/>
      <c r="C7207" s="589"/>
      <c r="D7207" s="588"/>
    </row>
    <row r="7208" spans="1:4" ht="15" x14ac:dyDescent="0.25">
      <c r="A7208" s="588"/>
      <c r="B7208" s="588"/>
      <c r="C7208" s="589"/>
      <c r="D7208" s="588"/>
    </row>
    <row r="7209" spans="1:4" ht="15" x14ac:dyDescent="0.25">
      <c r="A7209" s="588"/>
      <c r="B7209" s="588"/>
      <c r="C7209" s="589"/>
      <c r="D7209" s="588"/>
    </row>
    <row r="7210" spans="1:4" ht="15" x14ac:dyDescent="0.25">
      <c r="A7210" s="588"/>
      <c r="B7210" s="588"/>
      <c r="C7210" s="589"/>
      <c r="D7210" s="588"/>
    </row>
    <row r="7211" spans="1:4" ht="15" x14ac:dyDescent="0.25">
      <c r="A7211" s="588"/>
      <c r="B7211" s="588"/>
      <c r="C7211" s="589"/>
      <c r="D7211" s="588"/>
    </row>
    <row r="7212" spans="1:4" ht="15" x14ac:dyDescent="0.25">
      <c r="A7212" s="588"/>
      <c r="B7212" s="588"/>
      <c r="C7212" s="589"/>
      <c r="D7212" s="588"/>
    </row>
    <row r="7213" spans="1:4" ht="15" x14ac:dyDescent="0.25">
      <c r="A7213" s="588"/>
      <c r="B7213" s="588"/>
      <c r="C7213" s="589"/>
      <c r="D7213" s="588"/>
    </row>
    <row r="7214" spans="1:4" ht="15" x14ac:dyDescent="0.25">
      <c r="A7214" s="588"/>
      <c r="B7214" s="588"/>
      <c r="C7214" s="589"/>
      <c r="D7214" s="588"/>
    </row>
    <row r="7215" spans="1:4" ht="15" x14ac:dyDescent="0.25">
      <c r="A7215" s="588"/>
      <c r="B7215" s="588"/>
      <c r="C7215" s="589"/>
      <c r="D7215" s="588"/>
    </row>
    <row r="7216" spans="1:4" ht="15" x14ac:dyDescent="0.25">
      <c r="A7216" s="588"/>
      <c r="B7216" s="588"/>
      <c r="C7216" s="589"/>
      <c r="D7216" s="588"/>
    </row>
    <row r="7217" spans="1:4" ht="15" x14ac:dyDescent="0.25">
      <c r="A7217" s="588"/>
      <c r="B7217" s="588"/>
      <c r="C7217" s="589"/>
      <c r="D7217" s="588"/>
    </row>
    <row r="7218" spans="1:4" ht="15" x14ac:dyDescent="0.25">
      <c r="A7218" s="588"/>
      <c r="B7218" s="588"/>
      <c r="C7218" s="589"/>
      <c r="D7218" s="588"/>
    </row>
    <row r="7219" spans="1:4" ht="15" x14ac:dyDescent="0.25">
      <c r="A7219" s="588"/>
      <c r="B7219" s="588"/>
      <c r="C7219" s="589"/>
      <c r="D7219" s="588"/>
    </row>
    <row r="7220" spans="1:4" ht="15" x14ac:dyDescent="0.25">
      <c r="A7220" s="588"/>
      <c r="B7220" s="588"/>
      <c r="C7220" s="589"/>
      <c r="D7220" s="588"/>
    </row>
    <row r="7221" spans="1:4" ht="15" x14ac:dyDescent="0.25">
      <c r="A7221" s="588"/>
      <c r="B7221" s="588"/>
      <c r="C7221" s="589"/>
      <c r="D7221" s="588"/>
    </row>
    <row r="7222" spans="1:4" ht="15" x14ac:dyDescent="0.25">
      <c r="A7222" s="588"/>
      <c r="B7222" s="588"/>
      <c r="C7222" s="589"/>
      <c r="D7222" s="588"/>
    </row>
    <row r="7223" spans="1:4" ht="15" x14ac:dyDescent="0.25">
      <c r="A7223" s="588"/>
      <c r="B7223" s="588"/>
      <c r="C7223" s="589"/>
      <c r="D7223" s="588"/>
    </row>
    <row r="7224" spans="1:4" ht="15" x14ac:dyDescent="0.25">
      <c r="A7224" s="588"/>
      <c r="B7224" s="588"/>
      <c r="C7224" s="589"/>
      <c r="D7224" s="588"/>
    </row>
    <row r="7225" spans="1:4" ht="15" x14ac:dyDescent="0.25">
      <c r="A7225" s="588"/>
      <c r="B7225" s="588"/>
      <c r="C7225" s="589"/>
      <c r="D7225" s="588"/>
    </row>
    <row r="7226" spans="1:4" ht="15" x14ac:dyDescent="0.25">
      <c r="A7226" s="588"/>
      <c r="B7226" s="588"/>
      <c r="C7226" s="589"/>
      <c r="D7226" s="588"/>
    </row>
    <row r="7227" spans="1:4" ht="15" x14ac:dyDescent="0.25">
      <c r="A7227" s="588"/>
      <c r="B7227" s="588"/>
      <c r="C7227" s="589"/>
      <c r="D7227" s="588"/>
    </row>
    <row r="7228" spans="1:4" ht="15" x14ac:dyDescent="0.25">
      <c r="A7228" s="588"/>
      <c r="B7228" s="588"/>
      <c r="C7228" s="589"/>
      <c r="D7228" s="588"/>
    </row>
    <row r="7229" spans="1:4" ht="15" x14ac:dyDescent="0.25">
      <c r="A7229" s="588"/>
      <c r="B7229" s="588"/>
      <c r="C7229" s="589"/>
      <c r="D7229" s="588"/>
    </row>
    <row r="7230" spans="1:4" ht="15" x14ac:dyDescent="0.25">
      <c r="A7230" s="588"/>
      <c r="B7230" s="588"/>
      <c r="C7230" s="589"/>
      <c r="D7230" s="588"/>
    </row>
    <row r="7231" spans="1:4" ht="15" x14ac:dyDescent="0.25">
      <c r="A7231" s="588"/>
      <c r="B7231" s="588"/>
      <c r="C7231" s="589"/>
      <c r="D7231" s="588"/>
    </row>
    <row r="7232" spans="1:4" ht="15" x14ac:dyDescent="0.25">
      <c r="A7232" s="588"/>
      <c r="B7232" s="588"/>
      <c r="C7232" s="589"/>
      <c r="D7232" s="588"/>
    </row>
    <row r="7233" spans="1:4" ht="15" x14ac:dyDescent="0.25">
      <c r="A7233" s="588"/>
      <c r="B7233" s="588"/>
      <c r="C7233" s="589"/>
      <c r="D7233" s="588"/>
    </row>
    <row r="7234" spans="1:4" ht="15" x14ac:dyDescent="0.25">
      <c r="A7234" s="588"/>
      <c r="B7234" s="588"/>
      <c r="C7234" s="589"/>
      <c r="D7234" s="588"/>
    </row>
    <row r="7235" spans="1:4" ht="15" x14ac:dyDescent="0.25">
      <c r="A7235" s="588"/>
      <c r="B7235" s="588"/>
      <c r="C7235" s="589"/>
      <c r="D7235" s="588"/>
    </row>
    <row r="7236" spans="1:4" ht="15" x14ac:dyDescent="0.25">
      <c r="A7236" s="588"/>
      <c r="B7236" s="588"/>
      <c r="C7236" s="589"/>
      <c r="D7236" s="588"/>
    </row>
    <row r="7237" spans="1:4" ht="15" x14ac:dyDescent="0.25">
      <c r="A7237" s="588"/>
      <c r="B7237" s="588"/>
      <c r="C7237" s="589"/>
      <c r="D7237" s="588"/>
    </row>
    <row r="7238" spans="1:4" ht="15" x14ac:dyDescent="0.25">
      <c r="A7238" s="588"/>
      <c r="B7238" s="588"/>
      <c r="C7238" s="589"/>
      <c r="D7238" s="588"/>
    </row>
    <row r="7239" spans="1:4" ht="15" x14ac:dyDescent="0.25">
      <c r="A7239" s="588"/>
      <c r="B7239" s="588"/>
      <c r="C7239" s="589"/>
      <c r="D7239" s="588"/>
    </row>
    <row r="7240" spans="1:4" ht="15" x14ac:dyDescent="0.25">
      <c r="A7240" s="588"/>
      <c r="B7240" s="588"/>
      <c r="C7240" s="589"/>
      <c r="D7240" s="588"/>
    </row>
    <row r="7241" spans="1:4" ht="15" x14ac:dyDescent="0.25">
      <c r="A7241" s="588"/>
      <c r="B7241" s="588"/>
      <c r="C7241" s="589"/>
      <c r="D7241" s="588"/>
    </row>
    <row r="7242" spans="1:4" ht="15" x14ac:dyDescent="0.25">
      <c r="A7242" s="588"/>
      <c r="B7242" s="588"/>
      <c r="C7242" s="589"/>
      <c r="D7242" s="588"/>
    </row>
    <row r="7243" spans="1:4" ht="15" x14ac:dyDescent="0.25">
      <c r="A7243" s="588"/>
      <c r="B7243" s="588"/>
      <c r="C7243" s="589"/>
      <c r="D7243" s="588"/>
    </row>
    <row r="7244" spans="1:4" ht="15" x14ac:dyDescent="0.25">
      <c r="A7244" s="588"/>
      <c r="B7244" s="588"/>
      <c r="C7244" s="589"/>
      <c r="D7244" s="588"/>
    </row>
    <row r="7245" spans="1:4" ht="15" x14ac:dyDescent="0.25">
      <c r="A7245" s="588"/>
      <c r="B7245" s="588"/>
      <c r="C7245" s="589"/>
      <c r="D7245" s="588"/>
    </row>
    <row r="7246" spans="1:4" ht="15" x14ac:dyDescent="0.25">
      <c r="A7246" s="588"/>
      <c r="B7246" s="588"/>
      <c r="C7246" s="589"/>
      <c r="D7246" s="588"/>
    </row>
    <row r="7247" spans="1:4" ht="15" x14ac:dyDescent="0.25">
      <c r="A7247" s="588"/>
      <c r="B7247" s="588"/>
      <c r="C7247" s="589"/>
      <c r="D7247" s="588"/>
    </row>
    <row r="7248" spans="1:4" ht="15" x14ac:dyDescent="0.25">
      <c r="A7248" s="588"/>
      <c r="B7248" s="588"/>
      <c r="C7248" s="589"/>
      <c r="D7248" s="588"/>
    </row>
    <row r="7249" spans="1:4" ht="15" x14ac:dyDescent="0.25">
      <c r="A7249" s="588"/>
      <c r="B7249" s="588"/>
      <c r="C7249" s="589"/>
      <c r="D7249" s="588"/>
    </row>
    <row r="7250" spans="1:4" ht="15" x14ac:dyDescent="0.25">
      <c r="A7250" s="588"/>
      <c r="B7250" s="588"/>
      <c r="C7250" s="589"/>
      <c r="D7250" s="588"/>
    </row>
    <row r="7251" spans="1:4" ht="15" x14ac:dyDescent="0.25">
      <c r="A7251" s="588"/>
      <c r="B7251" s="588"/>
      <c r="C7251" s="589"/>
      <c r="D7251" s="588"/>
    </row>
    <row r="7252" spans="1:4" ht="15" x14ac:dyDescent="0.25">
      <c r="A7252" s="588"/>
      <c r="B7252" s="588"/>
      <c r="C7252" s="589"/>
      <c r="D7252" s="588"/>
    </row>
    <row r="7253" spans="1:4" ht="15" x14ac:dyDescent="0.25">
      <c r="A7253" s="588"/>
      <c r="B7253" s="588"/>
      <c r="C7253" s="589"/>
      <c r="D7253" s="588"/>
    </row>
    <row r="7254" spans="1:4" ht="15" x14ac:dyDescent="0.25">
      <c r="A7254" s="588"/>
      <c r="B7254" s="588"/>
      <c r="C7254" s="589"/>
      <c r="D7254" s="588"/>
    </row>
    <row r="7255" spans="1:4" ht="15" x14ac:dyDescent="0.25">
      <c r="A7255" s="588"/>
      <c r="B7255" s="588"/>
      <c r="C7255" s="589"/>
      <c r="D7255" s="588"/>
    </row>
    <row r="7256" spans="1:4" ht="15" x14ac:dyDescent="0.25">
      <c r="A7256" s="588"/>
      <c r="B7256" s="588"/>
      <c r="C7256" s="589"/>
      <c r="D7256" s="588"/>
    </row>
    <row r="7257" spans="1:4" ht="15" x14ac:dyDescent="0.25">
      <c r="A7257" s="588"/>
      <c r="B7257" s="588"/>
      <c r="C7257" s="589"/>
      <c r="D7257" s="588"/>
    </row>
    <row r="7258" spans="1:4" ht="15" x14ac:dyDescent="0.25">
      <c r="A7258" s="588"/>
      <c r="B7258" s="588"/>
      <c r="C7258" s="589"/>
      <c r="D7258" s="588"/>
    </row>
    <row r="7259" spans="1:4" ht="15" x14ac:dyDescent="0.25">
      <c r="A7259" s="588"/>
      <c r="B7259" s="588"/>
      <c r="C7259" s="589"/>
      <c r="D7259" s="588"/>
    </row>
    <row r="7260" spans="1:4" ht="15" x14ac:dyDescent="0.25">
      <c r="A7260" s="588"/>
      <c r="B7260" s="588"/>
      <c r="C7260" s="589"/>
      <c r="D7260" s="588"/>
    </row>
    <row r="7261" spans="1:4" ht="15" x14ac:dyDescent="0.25">
      <c r="A7261" s="588"/>
      <c r="B7261" s="588"/>
      <c r="C7261" s="589"/>
      <c r="D7261" s="588"/>
    </row>
    <row r="7262" spans="1:4" ht="15" x14ac:dyDescent="0.25">
      <c r="A7262" s="588"/>
      <c r="B7262" s="588"/>
      <c r="C7262" s="589"/>
      <c r="D7262" s="588"/>
    </row>
    <row r="7263" spans="1:4" ht="15" x14ac:dyDescent="0.25">
      <c r="A7263" s="588"/>
      <c r="B7263" s="588"/>
      <c r="C7263" s="589"/>
      <c r="D7263" s="588"/>
    </row>
    <row r="7264" spans="1:4" ht="15" x14ac:dyDescent="0.25">
      <c r="A7264" s="588"/>
      <c r="B7264" s="588"/>
      <c r="C7264" s="589"/>
      <c r="D7264" s="588"/>
    </row>
    <row r="7265" spans="1:4" ht="15" x14ac:dyDescent="0.25">
      <c r="A7265" s="588"/>
      <c r="B7265" s="588"/>
      <c r="C7265" s="589"/>
      <c r="D7265" s="588"/>
    </row>
    <row r="7266" spans="1:4" ht="15" x14ac:dyDescent="0.25">
      <c r="A7266" s="588"/>
      <c r="B7266" s="588"/>
      <c r="C7266" s="589"/>
      <c r="D7266" s="588"/>
    </row>
    <row r="7267" spans="1:4" ht="15" x14ac:dyDescent="0.25">
      <c r="A7267" s="588"/>
      <c r="B7267" s="588"/>
      <c r="C7267" s="589"/>
      <c r="D7267" s="588"/>
    </row>
    <row r="7268" spans="1:4" ht="15" x14ac:dyDescent="0.25">
      <c r="A7268" s="588"/>
      <c r="B7268" s="588"/>
      <c r="C7268" s="589"/>
      <c r="D7268" s="588"/>
    </row>
    <row r="7269" spans="1:4" ht="15" x14ac:dyDescent="0.25">
      <c r="A7269" s="588"/>
      <c r="B7269" s="588"/>
      <c r="C7269" s="589"/>
      <c r="D7269" s="588"/>
    </row>
    <row r="7270" spans="1:4" ht="15" x14ac:dyDescent="0.25">
      <c r="A7270" s="588"/>
      <c r="B7270" s="588"/>
      <c r="C7270" s="589"/>
      <c r="D7270" s="588"/>
    </row>
    <row r="7271" spans="1:4" ht="15" x14ac:dyDescent="0.25">
      <c r="A7271" s="588"/>
      <c r="B7271" s="588"/>
      <c r="C7271" s="589"/>
      <c r="D7271" s="588"/>
    </row>
    <row r="7272" spans="1:4" ht="15" x14ac:dyDescent="0.25">
      <c r="A7272" s="588"/>
      <c r="B7272" s="588"/>
      <c r="C7272" s="589"/>
      <c r="D7272" s="588"/>
    </row>
    <row r="7273" spans="1:4" ht="15" x14ac:dyDescent="0.25">
      <c r="A7273" s="588"/>
      <c r="B7273" s="588"/>
      <c r="C7273" s="589"/>
      <c r="D7273" s="588"/>
    </row>
    <row r="7274" spans="1:4" ht="15" x14ac:dyDescent="0.25">
      <c r="A7274" s="588"/>
      <c r="B7274" s="588"/>
      <c r="C7274" s="589"/>
      <c r="D7274" s="588"/>
    </row>
    <row r="7275" spans="1:4" ht="15" x14ac:dyDescent="0.25">
      <c r="A7275" s="588"/>
      <c r="B7275" s="588"/>
      <c r="C7275" s="589"/>
      <c r="D7275" s="588"/>
    </row>
    <row r="7276" spans="1:4" ht="15" x14ac:dyDescent="0.25">
      <c r="A7276" s="588"/>
      <c r="B7276" s="588"/>
      <c r="C7276" s="589"/>
      <c r="D7276" s="588"/>
    </row>
    <row r="7277" spans="1:4" ht="15" x14ac:dyDescent="0.25">
      <c r="A7277" s="588"/>
      <c r="B7277" s="588"/>
      <c r="C7277" s="589"/>
      <c r="D7277" s="588"/>
    </row>
    <row r="7278" spans="1:4" ht="15" x14ac:dyDescent="0.25">
      <c r="A7278" s="588"/>
      <c r="B7278" s="588"/>
      <c r="C7278" s="589"/>
      <c r="D7278" s="588"/>
    </row>
    <row r="7279" spans="1:4" ht="15" x14ac:dyDescent="0.25">
      <c r="A7279" s="588"/>
      <c r="B7279" s="588"/>
      <c r="C7279" s="589"/>
      <c r="D7279" s="588"/>
    </row>
    <row r="7280" spans="1:4" ht="15" x14ac:dyDescent="0.25">
      <c r="A7280" s="588"/>
      <c r="B7280" s="588"/>
      <c r="C7280" s="589"/>
      <c r="D7280" s="588"/>
    </row>
    <row r="7281" spans="1:4" ht="15" x14ac:dyDescent="0.25">
      <c r="A7281" s="588"/>
      <c r="B7281" s="588"/>
      <c r="C7281" s="589"/>
      <c r="D7281" s="588"/>
    </row>
    <row r="7282" spans="1:4" ht="15" x14ac:dyDescent="0.25">
      <c r="A7282" s="588"/>
      <c r="B7282" s="588"/>
      <c r="C7282" s="589"/>
      <c r="D7282" s="588"/>
    </row>
    <row r="7283" spans="1:4" ht="15" x14ac:dyDescent="0.25">
      <c r="A7283" s="588"/>
      <c r="B7283" s="588"/>
      <c r="C7283" s="589"/>
      <c r="D7283" s="588"/>
    </row>
    <row r="7284" spans="1:4" ht="15" x14ac:dyDescent="0.25">
      <c r="A7284" s="588"/>
      <c r="B7284" s="588"/>
      <c r="C7284" s="589"/>
      <c r="D7284" s="588"/>
    </row>
    <row r="7285" spans="1:4" ht="15" x14ac:dyDescent="0.25">
      <c r="A7285" s="588"/>
      <c r="B7285" s="588"/>
      <c r="C7285" s="589"/>
      <c r="D7285" s="588"/>
    </row>
    <row r="7286" spans="1:4" ht="15" x14ac:dyDescent="0.25">
      <c r="A7286" s="588"/>
      <c r="B7286" s="588"/>
      <c r="C7286" s="589"/>
      <c r="D7286" s="588"/>
    </row>
    <row r="7287" spans="1:4" ht="15" x14ac:dyDescent="0.25">
      <c r="A7287" s="588"/>
      <c r="B7287" s="588"/>
      <c r="C7287" s="589"/>
      <c r="D7287" s="588"/>
    </row>
    <row r="7288" spans="1:4" ht="15" x14ac:dyDescent="0.25">
      <c r="A7288" s="588"/>
      <c r="B7288" s="588"/>
      <c r="C7288" s="589"/>
      <c r="D7288" s="588"/>
    </row>
    <row r="7289" spans="1:4" ht="15" x14ac:dyDescent="0.25">
      <c r="A7289" s="588"/>
      <c r="B7289" s="588"/>
      <c r="C7289" s="589"/>
      <c r="D7289" s="588"/>
    </row>
    <row r="7290" spans="1:4" ht="15" x14ac:dyDescent="0.25">
      <c r="A7290" s="588"/>
      <c r="B7290" s="588"/>
      <c r="C7290" s="589"/>
      <c r="D7290" s="588"/>
    </row>
    <row r="7291" spans="1:4" ht="15" x14ac:dyDescent="0.25">
      <c r="A7291" s="588"/>
      <c r="B7291" s="588"/>
      <c r="C7291" s="589"/>
      <c r="D7291" s="588"/>
    </row>
    <row r="7292" spans="1:4" ht="15" x14ac:dyDescent="0.25">
      <c r="A7292" s="588"/>
      <c r="B7292" s="588"/>
      <c r="C7292" s="589"/>
      <c r="D7292" s="588"/>
    </row>
    <row r="7293" spans="1:4" ht="15" x14ac:dyDescent="0.25">
      <c r="A7293" s="588"/>
      <c r="B7293" s="588"/>
      <c r="C7293" s="589"/>
      <c r="D7293" s="588"/>
    </row>
    <row r="7294" spans="1:4" ht="15" x14ac:dyDescent="0.25">
      <c r="A7294" s="588"/>
      <c r="B7294" s="588"/>
      <c r="C7294" s="589"/>
      <c r="D7294" s="588"/>
    </row>
    <row r="7295" spans="1:4" ht="15" x14ac:dyDescent="0.25">
      <c r="A7295" s="588"/>
      <c r="B7295" s="588"/>
      <c r="C7295" s="589"/>
      <c r="D7295" s="588"/>
    </row>
    <row r="7296" spans="1:4" ht="15" x14ac:dyDescent="0.25">
      <c r="A7296" s="588"/>
      <c r="B7296" s="588"/>
      <c r="C7296" s="589"/>
      <c r="D7296" s="588"/>
    </row>
    <row r="7297" spans="1:4" ht="15" x14ac:dyDescent="0.25">
      <c r="A7297" s="588"/>
      <c r="B7297" s="588"/>
      <c r="C7297" s="589"/>
      <c r="D7297" s="588"/>
    </row>
    <row r="7298" spans="1:4" ht="15" x14ac:dyDescent="0.25">
      <c r="A7298" s="588"/>
      <c r="B7298" s="588"/>
      <c r="C7298" s="589"/>
      <c r="D7298" s="588"/>
    </row>
    <row r="7299" spans="1:4" ht="15" x14ac:dyDescent="0.25">
      <c r="A7299" s="588"/>
      <c r="B7299" s="588"/>
      <c r="C7299" s="589"/>
      <c r="D7299" s="588"/>
    </row>
    <row r="7300" spans="1:4" ht="15" x14ac:dyDescent="0.25">
      <c r="A7300" s="588"/>
      <c r="B7300" s="588"/>
      <c r="C7300" s="589"/>
      <c r="D7300" s="588"/>
    </row>
    <row r="7301" spans="1:4" ht="15" x14ac:dyDescent="0.25">
      <c r="A7301" s="588"/>
      <c r="B7301" s="588"/>
      <c r="C7301" s="589"/>
      <c r="D7301" s="588"/>
    </row>
    <row r="7302" spans="1:4" ht="15" x14ac:dyDescent="0.25">
      <c r="A7302" s="588"/>
      <c r="B7302" s="588"/>
      <c r="C7302" s="589"/>
      <c r="D7302" s="588"/>
    </row>
    <row r="7303" spans="1:4" ht="15" x14ac:dyDescent="0.25">
      <c r="A7303" s="588"/>
      <c r="B7303" s="588"/>
      <c r="C7303" s="589"/>
      <c r="D7303" s="588"/>
    </row>
    <row r="7304" spans="1:4" ht="15" x14ac:dyDescent="0.25">
      <c r="A7304" s="588"/>
      <c r="B7304" s="588"/>
      <c r="C7304" s="589"/>
      <c r="D7304" s="588"/>
    </row>
    <row r="7305" spans="1:4" ht="15" x14ac:dyDescent="0.25">
      <c r="A7305" s="588"/>
      <c r="B7305" s="588"/>
      <c r="C7305" s="589"/>
      <c r="D7305" s="588"/>
    </row>
    <row r="7306" spans="1:4" ht="15" x14ac:dyDescent="0.25">
      <c r="A7306" s="588"/>
      <c r="B7306" s="588"/>
      <c r="C7306" s="589"/>
      <c r="D7306" s="588"/>
    </row>
    <row r="7307" spans="1:4" ht="15" x14ac:dyDescent="0.25">
      <c r="A7307" s="588"/>
      <c r="B7307" s="588"/>
      <c r="C7307" s="589"/>
      <c r="D7307" s="588"/>
    </row>
    <row r="7308" spans="1:4" ht="15" x14ac:dyDescent="0.25">
      <c r="A7308" s="588"/>
      <c r="B7308" s="588"/>
      <c r="C7308" s="589"/>
      <c r="D7308" s="588"/>
    </row>
    <row r="7309" spans="1:4" ht="15" x14ac:dyDescent="0.25">
      <c r="A7309" s="588"/>
      <c r="B7309" s="588"/>
      <c r="C7309" s="589"/>
      <c r="D7309" s="588"/>
    </row>
    <row r="7310" spans="1:4" ht="15" x14ac:dyDescent="0.25">
      <c r="A7310" s="588"/>
      <c r="B7310" s="588"/>
      <c r="C7310" s="589"/>
      <c r="D7310" s="588"/>
    </row>
    <row r="7311" spans="1:4" ht="15" x14ac:dyDescent="0.25">
      <c r="A7311" s="588"/>
      <c r="B7311" s="588"/>
      <c r="C7311" s="589"/>
      <c r="D7311" s="588"/>
    </row>
    <row r="7312" spans="1:4" ht="15" x14ac:dyDescent="0.25">
      <c r="A7312" s="588"/>
      <c r="B7312" s="588"/>
      <c r="C7312" s="589"/>
      <c r="D7312" s="588"/>
    </row>
    <row r="7313" spans="1:4" ht="15" x14ac:dyDescent="0.25">
      <c r="A7313" s="588"/>
      <c r="B7313" s="588"/>
      <c r="C7313" s="589"/>
      <c r="D7313" s="588"/>
    </row>
    <row r="7314" spans="1:4" ht="15" x14ac:dyDescent="0.25">
      <c r="A7314" s="588"/>
      <c r="B7314" s="588"/>
      <c r="C7314" s="589"/>
      <c r="D7314" s="588"/>
    </row>
    <row r="7315" spans="1:4" ht="15" x14ac:dyDescent="0.25">
      <c r="A7315" s="588"/>
      <c r="B7315" s="588"/>
      <c r="C7315" s="589"/>
      <c r="D7315" s="588"/>
    </row>
    <row r="7316" spans="1:4" ht="15" x14ac:dyDescent="0.25">
      <c r="A7316" s="588"/>
      <c r="B7316" s="588"/>
      <c r="C7316" s="589"/>
      <c r="D7316" s="588"/>
    </row>
    <row r="7317" spans="1:4" ht="15" x14ac:dyDescent="0.25">
      <c r="A7317" s="588"/>
      <c r="B7317" s="588"/>
      <c r="C7317" s="589"/>
      <c r="D7317" s="588"/>
    </row>
    <row r="7318" spans="1:4" ht="15" x14ac:dyDescent="0.25">
      <c r="A7318" s="588"/>
      <c r="B7318" s="588"/>
      <c r="C7318" s="589"/>
      <c r="D7318" s="588"/>
    </row>
    <row r="7319" spans="1:4" ht="15" x14ac:dyDescent="0.25">
      <c r="A7319" s="588"/>
      <c r="B7319" s="588"/>
      <c r="C7319" s="589"/>
      <c r="D7319" s="588"/>
    </row>
    <row r="7320" spans="1:4" ht="15" x14ac:dyDescent="0.25">
      <c r="A7320" s="588"/>
      <c r="B7320" s="588"/>
      <c r="C7320" s="589"/>
      <c r="D7320" s="588"/>
    </row>
    <row r="7321" spans="1:4" ht="15" x14ac:dyDescent="0.25">
      <c r="A7321" s="588"/>
      <c r="B7321" s="588"/>
      <c r="C7321" s="589"/>
      <c r="D7321" s="588"/>
    </row>
    <row r="7322" spans="1:4" ht="15" x14ac:dyDescent="0.25">
      <c r="A7322" s="588"/>
      <c r="B7322" s="588"/>
      <c r="C7322" s="589"/>
      <c r="D7322" s="588"/>
    </row>
    <row r="7323" spans="1:4" ht="15" x14ac:dyDescent="0.25">
      <c r="A7323" s="588"/>
      <c r="B7323" s="588"/>
      <c r="C7323" s="589"/>
      <c r="D7323" s="588"/>
    </row>
    <row r="7324" spans="1:4" ht="15" x14ac:dyDescent="0.25">
      <c r="A7324" s="588"/>
      <c r="B7324" s="588"/>
      <c r="C7324" s="589"/>
      <c r="D7324" s="588"/>
    </row>
    <row r="7325" spans="1:4" ht="15" x14ac:dyDescent="0.25">
      <c r="A7325" s="588"/>
      <c r="B7325" s="588"/>
      <c r="C7325" s="589"/>
      <c r="D7325" s="588"/>
    </row>
    <row r="7326" spans="1:4" ht="15" x14ac:dyDescent="0.25">
      <c r="A7326" s="588"/>
      <c r="B7326" s="588"/>
      <c r="C7326" s="589"/>
      <c r="D7326" s="588"/>
    </row>
    <row r="7327" spans="1:4" ht="15" x14ac:dyDescent="0.25">
      <c r="A7327" s="588"/>
      <c r="B7327" s="588"/>
      <c r="C7327" s="589"/>
      <c r="D7327" s="588"/>
    </row>
    <row r="7328" spans="1:4" ht="15" x14ac:dyDescent="0.25">
      <c r="A7328" s="588"/>
      <c r="B7328" s="588"/>
      <c r="C7328" s="589"/>
      <c r="D7328" s="588"/>
    </row>
    <row r="7329" spans="1:4" ht="15" x14ac:dyDescent="0.25">
      <c r="A7329" s="588"/>
      <c r="B7329" s="588"/>
      <c r="C7329" s="589"/>
      <c r="D7329" s="588"/>
    </row>
    <row r="7330" spans="1:4" ht="15" x14ac:dyDescent="0.25">
      <c r="A7330" s="588"/>
      <c r="B7330" s="588"/>
      <c r="C7330" s="589"/>
      <c r="D7330" s="588"/>
    </row>
    <row r="7331" spans="1:4" ht="15" x14ac:dyDescent="0.25">
      <c r="A7331" s="588"/>
      <c r="B7331" s="588"/>
      <c r="C7331" s="589"/>
      <c r="D7331" s="588"/>
    </row>
    <row r="7332" spans="1:4" ht="15" x14ac:dyDescent="0.25">
      <c r="A7332" s="588"/>
      <c r="B7332" s="588"/>
      <c r="C7332" s="589"/>
      <c r="D7332" s="588"/>
    </row>
    <row r="7333" spans="1:4" ht="15" x14ac:dyDescent="0.25">
      <c r="A7333" s="588"/>
      <c r="B7333" s="588"/>
      <c r="C7333" s="589"/>
      <c r="D7333" s="588"/>
    </row>
    <row r="7334" spans="1:4" ht="15" x14ac:dyDescent="0.25">
      <c r="A7334" s="588"/>
      <c r="B7334" s="588"/>
      <c r="C7334" s="589"/>
      <c r="D7334" s="588"/>
    </row>
    <row r="7335" spans="1:4" ht="15" x14ac:dyDescent="0.25">
      <c r="A7335" s="588"/>
      <c r="B7335" s="588"/>
      <c r="C7335" s="589"/>
      <c r="D7335" s="588"/>
    </row>
    <row r="7336" spans="1:4" ht="15" x14ac:dyDescent="0.25">
      <c r="A7336" s="588"/>
      <c r="B7336" s="588"/>
      <c r="C7336" s="589"/>
      <c r="D7336" s="588"/>
    </row>
    <row r="7337" spans="1:4" ht="15" x14ac:dyDescent="0.25">
      <c r="A7337" s="588"/>
      <c r="B7337" s="588"/>
      <c r="C7337" s="589"/>
      <c r="D7337" s="588"/>
    </row>
    <row r="7338" spans="1:4" ht="15" x14ac:dyDescent="0.25">
      <c r="A7338" s="588"/>
      <c r="B7338" s="588"/>
      <c r="C7338" s="589"/>
      <c r="D7338" s="588"/>
    </row>
    <row r="7339" spans="1:4" ht="15" x14ac:dyDescent="0.25">
      <c r="A7339" s="588"/>
      <c r="B7339" s="588"/>
      <c r="C7339" s="589"/>
      <c r="D7339" s="588"/>
    </row>
    <row r="7340" spans="1:4" ht="15" x14ac:dyDescent="0.25">
      <c r="A7340" s="588"/>
      <c r="B7340" s="588"/>
      <c r="C7340" s="589"/>
      <c r="D7340" s="588"/>
    </row>
    <row r="7341" spans="1:4" ht="15" x14ac:dyDescent="0.25">
      <c r="A7341" s="588"/>
      <c r="B7341" s="588"/>
      <c r="C7341" s="589"/>
      <c r="D7341" s="588"/>
    </row>
    <row r="7342" spans="1:4" ht="15" x14ac:dyDescent="0.25">
      <c r="A7342" s="588"/>
      <c r="B7342" s="588"/>
      <c r="C7342" s="589"/>
      <c r="D7342" s="588"/>
    </row>
    <row r="7343" spans="1:4" ht="15" x14ac:dyDescent="0.25">
      <c r="A7343" s="588"/>
      <c r="B7343" s="588"/>
      <c r="C7343" s="589"/>
      <c r="D7343" s="588"/>
    </row>
    <row r="7344" spans="1:4" ht="15" x14ac:dyDescent="0.25">
      <c r="A7344" s="588"/>
      <c r="B7344" s="588"/>
      <c r="C7344" s="589"/>
      <c r="D7344" s="588"/>
    </row>
    <row r="7345" spans="1:4" ht="15" x14ac:dyDescent="0.25">
      <c r="A7345" s="588"/>
      <c r="B7345" s="588"/>
      <c r="C7345" s="589"/>
      <c r="D7345" s="588"/>
    </row>
    <row r="7346" spans="1:4" ht="15" x14ac:dyDescent="0.25">
      <c r="A7346" s="588"/>
      <c r="B7346" s="588"/>
      <c r="C7346" s="589"/>
      <c r="D7346" s="588"/>
    </row>
    <row r="7347" spans="1:4" ht="15" x14ac:dyDescent="0.25">
      <c r="A7347" s="588"/>
      <c r="B7347" s="588"/>
      <c r="C7347" s="589"/>
      <c r="D7347" s="588"/>
    </row>
    <row r="7348" spans="1:4" ht="15" x14ac:dyDescent="0.25">
      <c r="A7348" s="588"/>
      <c r="B7348" s="588"/>
      <c r="C7348" s="589"/>
      <c r="D7348" s="588"/>
    </row>
    <row r="7349" spans="1:4" ht="15" x14ac:dyDescent="0.25">
      <c r="A7349" s="588"/>
      <c r="B7349" s="588"/>
      <c r="C7349" s="589"/>
      <c r="D7349" s="588"/>
    </row>
    <row r="7350" spans="1:4" ht="15" x14ac:dyDescent="0.25">
      <c r="A7350" s="588"/>
      <c r="B7350" s="588"/>
      <c r="C7350" s="589"/>
      <c r="D7350" s="588"/>
    </row>
    <row r="7351" spans="1:4" ht="15" x14ac:dyDescent="0.25">
      <c r="A7351" s="588"/>
      <c r="B7351" s="588"/>
      <c r="C7351" s="589"/>
      <c r="D7351" s="588"/>
    </row>
    <row r="7352" spans="1:4" ht="15" x14ac:dyDescent="0.25">
      <c r="A7352" s="588"/>
      <c r="B7352" s="588"/>
      <c r="C7352" s="589"/>
      <c r="D7352" s="588"/>
    </row>
    <row r="7353" spans="1:4" ht="15" x14ac:dyDescent="0.25">
      <c r="A7353" s="588"/>
      <c r="B7353" s="588"/>
      <c r="C7353" s="589"/>
      <c r="D7353" s="588"/>
    </row>
    <row r="7354" spans="1:4" ht="15" x14ac:dyDescent="0.25">
      <c r="A7354" s="588"/>
      <c r="B7354" s="588"/>
      <c r="C7354" s="589"/>
      <c r="D7354" s="588"/>
    </row>
    <row r="7355" spans="1:4" ht="15" x14ac:dyDescent="0.25">
      <c r="A7355" s="588"/>
      <c r="B7355" s="588"/>
      <c r="C7355" s="589"/>
      <c r="D7355" s="588"/>
    </row>
    <row r="7356" spans="1:4" ht="15" x14ac:dyDescent="0.25">
      <c r="A7356" s="588"/>
      <c r="B7356" s="588"/>
      <c r="C7356" s="589"/>
      <c r="D7356" s="588"/>
    </row>
    <row r="7357" spans="1:4" ht="15" x14ac:dyDescent="0.25">
      <c r="A7357" s="588"/>
      <c r="B7357" s="588"/>
      <c r="C7357" s="589"/>
      <c r="D7357" s="588"/>
    </row>
    <row r="7358" spans="1:4" ht="15" x14ac:dyDescent="0.25">
      <c r="A7358" s="588"/>
      <c r="B7358" s="588"/>
      <c r="C7358" s="589"/>
      <c r="D7358" s="588"/>
    </row>
    <row r="7359" spans="1:4" ht="15" x14ac:dyDescent="0.25">
      <c r="A7359" s="588"/>
      <c r="B7359" s="588"/>
      <c r="C7359" s="589"/>
      <c r="D7359" s="588"/>
    </row>
    <row r="7360" spans="1:4" ht="15" x14ac:dyDescent="0.25">
      <c r="A7360" s="588"/>
      <c r="B7360" s="588"/>
      <c r="C7360" s="589"/>
      <c r="D7360" s="588"/>
    </row>
    <row r="7361" spans="1:4" ht="15" x14ac:dyDescent="0.25">
      <c r="A7361" s="588"/>
      <c r="B7361" s="588"/>
      <c r="C7361" s="589"/>
      <c r="D7361" s="588"/>
    </row>
    <row r="7362" spans="1:4" ht="15" x14ac:dyDescent="0.25">
      <c r="A7362" s="588"/>
      <c r="B7362" s="588"/>
      <c r="C7362" s="589"/>
      <c r="D7362" s="588"/>
    </row>
    <row r="7363" spans="1:4" ht="15" x14ac:dyDescent="0.25">
      <c r="A7363" s="588"/>
      <c r="B7363" s="588"/>
      <c r="C7363" s="589"/>
      <c r="D7363" s="588"/>
    </row>
    <row r="7364" spans="1:4" ht="15" x14ac:dyDescent="0.25">
      <c r="A7364" s="588"/>
      <c r="B7364" s="588"/>
      <c r="C7364" s="589"/>
      <c r="D7364" s="588"/>
    </row>
    <row r="7365" spans="1:4" ht="15" x14ac:dyDescent="0.25">
      <c r="A7365" s="588"/>
      <c r="B7365" s="588"/>
      <c r="C7365" s="589"/>
      <c r="D7365" s="588"/>
    </row>
    <row r="7366" spans="1:4" ht="15" x14ac:dyDescent="0.25">
      <c r="A7366" s="588"/>
      <c r="B7366" s="588"/>
      <c r="C7366" s="589"/>
      <c r="D7366" s="588"/>
    </row>
    <row r="7367" spans="1:4" ht="15" x14ac:dyDescent="0.25">
      <c r="A7367" s="588"/>
      <c r="B7367" s="588"/>
      <c r="C7367" s="589"/>
      <c r="D7367" s="588"/>
    </row>
    <row r="7368" spans="1:4" ht="15" x14ac:dyDescent="0.25">
      <c r="A7368" s="588"/>
      <c r="B7368" s="588"/>
      <c r="C7368" s="589"/>
      <c r="D7368" s="588"/>
    </row>
    <row r="7369" spans="1:4" ht="15" x14ac:dyDescent="0.25">
      <c r="A7369" s="588"/>
      <c r="B7369" s="588"/>
      <c r="C7369" s="589"/>
      <c r="D7369" s="588"/>
    </row>
    <row r="7370" spans="1:4" ht="15" x14ac:dyDescent="0.25">
      <c r="A7370" s="588"/>
      <c r="B7370" s="588"/>
      <c r="C7370" s="589"/>
      <c r="D7370" s="588"/>
    </row>
    <row r="7371" spans="1:4" ht="15" x14ac:dyDescent="0.25">
      <c r="A7371" s="588"/>
      <c r="B7371" s="588"/>
      <c r="C7371" s="589"/>
      <c r="D7371" s="588"/>
    </row>
    <row r="7372" spans="1:4" ht="15" x14ac:dyDescent="0.25">
      <c r="A7372" s="588"/>
      <c r="B7372" s="588"/>
      <c r="C7372" s="589"/>
      <c r="D7372" s="588"/>
    </row>
    <row r="7373" spans="1:4" ht="15" x14ac:dyDescent="0.25">
      <c r="A7373" s="588"/>
      <c r="B7373" s="588"/>
      <c r="C7373" s="589"/>
      <c r="D7373" s="588"/>
    </row>
    <row r="7374" spans="1:4" ht="15" x14ac:dyDescent="0.25">
      <c r="A7374" s="588"/>
      <c r="B7374" s="588"/>
      <c r="C7374" s="589"/>
      <c r="D7374" s="588"/>
    </row>
    <row r="7375" spans="1:4" ht="15" x14ac:dyDescent="0.25">
      <c r="A7375" s="588"/>
      <c r="B7375" s="588"/>
      <c r="C7375" s="589"/>
      <c r="D7375" s="588"/>
    </row>
    <row r="7376" spans="1:4" ht="15" x14ac:dyDescent="0.25">
      <c r="A7376" s="588"/>
      <c r="B7376" s="588"/>
      <c r="C7376" s="589"/>
      <c r="D7376" s="588"/>
    </row>
    <row r="7377" spans="1:4" ht="15" x14ac:dyDescent="0.25">
      <c r="A7377" s="588"/>
      <c r="B7377" s="588"/>
      <c r="C7377" s="589"/>
      <c r="D7377" s="588"/>
    </row>
    <row r="7378" spans="1:4" ht="15" x14ac:dyDescent="0.25">
      <c r="A7378" s="588"/>
      <c r="B7378" s="588"/>
      <c r="C7378" s="589"/>
      <c r="D7378" s="588"/>
    </row>
    <row r="7379" spans="1:4" ht="15" x14ac:dyDescent="0.25">
      <c r="A7379" s="588"/>
      <c r="B7379" s="588"/>
      <c r="C7379" s="589"/>
      <c r="D7379" s="588"/>
    </row>
    <row r="7380" spans="1:4" ht="15" x14ac:dyDescent="0.25">
      <c r="A7380" s="588"/>
      <c r="B7380" s="588"/>
      <c r="C7380" s="589"/>
      <c r="D7380" s="588"/>
    </row>
    <row r="7381" spans="1:4" ht="15" x14ac:dyDescent="0.25">
      <c r="A7381" s="588"/>
      <c r="B7381" s="588"/>
      <c r="C7381" s="589"/>
      <c r="D7381" s="588"/>
    </row>
    <row r="7382" spans="1:4" ht="15" x14ac:dyDescent="0.25">
      <c r="A7382" s="588"/>
      <c r="B7382" s="588"/>
      <c r="C7382" s="589"/>
      <c r="D7382" s="588"/>
    </row>
    <row r="7383" spans="1:4" ht="15" x14ac:dyDescent="0.25">
      <c r="A7383" s="588"/>
      <c r="B7383" s="588"/>
      <c r="C7383" s="589"/>
      <c r="D7383" s="588"/>
    </row>
    <row r="7384" spans="1:4" ht="15" x14ac:dyDescent="0.25">
      <c r="A7384" s="588"/>
      <c r="B7384" s="588"/>
      <c r="C7384" s="589"/>
      <c r="D7384" s="588"/>
    </row>
    <row r="7385" spans="1:4" ht="15" x14ac:dyDescent="0.25">
      <c r="A7385" s="588"/>
      <c r="B7385" s="588"/>
      <c r="C7385" s="589"/>
      <c r="D7385" s="588"/>
    </row>
    <row r="7386" spans="1:4" ht="15" x14ac:dyDescent="0.25">
      <c r="A7386" s="588"/>
      <c r="B7386" s="588"/>
      <c r="C7386" s="589"/>
      <c r="D7386" s="588"/>
    </row>
    <row r="7387" spans="1:4" ht="15" x14ac:dyDescent="0.25">
      <c r="A7387" s="588"/>
      <c r="B7387" s="588"/>
      <c r="C7387" s="589"/>
      <c r="D7387" s="588"/>
    </row>
    <row r="7388" spans="1:4" ht="15" x14ac:dyDescent="0.25">
      <c r="A7388" s="588"/>
      <c r="B7388" s="588"/>
      <c r="C7388" s="589"/>
      <c r="D7388" s="588"/>
    </row>
    <row r="7389" spans="1:4" ht="15" x14ac:dyDescent="0.25">
      <c r="A7389" s="588"/>
      <c r="B7389" s="588"/>
      <c r="C7389" s="589"/>
      <c r="D7389" s="588"/>
    </row>
    <row r="7390" spans="1:4" ht="15" x14ac:dyDescent="0.25">
      <c r="A7390" s="588"/>
      <c r="B7390" s="588"/>
      <c r="C7390" s="589"/>
      <c r="D7390" s="588"/>
    </row>
    <row r="7391" spans="1:4" ht="15" x14ac:dyDescent="0.25">
      <c r="A7391" s="588"/>
      <c r="B7391" s="588"/>
      <c r="C7391" s="589"/>
      <c r="D7391" s="588"/>
    </row>
    <row r="7392" spans="1:4" ht="15" x14ac:dyDescent="0.25">
      <c r="A7392" s="588"/>
      <c r="B7392" s="588"/>
      <c r="C7392" s="589"/>
      <c r="D7392" s="588"/>
    </row>
    <row r="7393" spans="1:4" ht="15" x14ac:dyDescent="0.25">
      <c r="A7393" s="588"/>
      <c r="B7393" s="588"/>
      <c r="C7393" s="589"/>
      <c r="D7393" s="588"/>
    </row>
    <row r="7394" spans="1:4" ht="15" x14ac:dyDescent="0.25">
      <c r="A7394" s="588"/>
      <c r="B7394" s="588"/>
      <c r="C7394" s="589"/>
      <c r="D7394" s="588"/>
    </row>
    <row r="7395" spans="1:4" ht="15" x14ac:dyDescent="0.25">
      <c r="A7395" s="588"/>
      <c r="B7395" s="588"/>
      <c r="C7395" s="589"/>
      <c r="D7395" s="588"/>
    </row>
    <row r="7396" spans="1:4" ht="15" x14ac:dyDescent="0.25">
      <c r="A7396" s="588"/>
      <c r="B7396" s="588"/>
      <c r="C7396" s="589"/>
      <c r="D7396" s="588"/>
    </row>
    <row r="7397" spans="1:4" ht="15" x14ac:dyDescent="0.25">
      <c r="A7397" s="588"/>
      <c r="B7397" s="588"/>
      <c r="C7397" s="589"/>
      <c r="D7397" s="588"/>
    </row>
    <row r="7398" spans="1:4" ht="15" x14ac:dyDescent="0.25">
      <c r="A7398" s="588"/>
      <c r="B7398" s="588"/>
      <c r="C7398" s="589"/>
      <c r="D7398" s="588"/>
    </row>
    <row r="7399" spans="1:4" ht="15" x14ac:dyDescent="0.25">
      <c r="A7399" s="588"/>
      <c r="B7399" s="588"/>
      <c r="C7399" s="589"/>
      <c r="D7399" s="588"/>
    </row>
    <row r="7400" spans="1:4" ht="15" x14ac:dyDescent="0.25">
      <c r="A7400" s="588"/>
      <c r="B7400" s="588"/>
      <c r="C7400" s="589"/>
      <c r="D7400" s="588"/>
    </row>
    <row r="7401" spans="1:4" ht="15" x14ac:dyDescent="0.25">
      <c r="A7401" s="588"/>
      <c r="B7401" s="588"/>
      <c r="C7401" s="589"/>
      <c r="D7401" s="588"/>
    </row>
    <row r="7402" spans="1:4" ht="15" x14ac:dyDescent="0.25">
      <c r="A7402" s="588"/>
      <c r="B7402" s="588"/>
      <c r="C7402" s="589"/>
      <c r="D7402" s="588"/>
    </row>
    <row r="7403" spans="1:4" ht="15" x14ac:dyDescent="0.25">
      <c r="A7403" s="588"/>
      <c r="B7403" s="588"/>
      <c r="C7403" s="589"/>
      <c r="D7403" s="588"/>
    </row>
    <row r="7404" spans="1:4" ht="15" x14ac:dyDescent="0.25">
      <c r="A7404" s="588"/>
      <c r="B7404" s="588"/>
      <c r="C7404" s="589"/>
      <c r="D7404" s="588"/>
    </row>
    <row r="7405" spans="1:4" ht="15" x14ac:dyDescent="0.25">
      <c r="A7405" s="588"/>
      <c r="B7405" s="588"/>
      <c r="C7405" s="589"/>
      <c r="D7405" s="588"/>
    </row>
    <row r="7406" spans="1:4" ht="15" x14ac:dyDescent="0.25">
      <c r="A7406" s="588"/>
      <c r="B7406" s="588"/>
      <c r="C7406" s="589"/>
      <c r="D7406" s="588"/>
    </row>
    <row r="7407" spans="1:4" ht="15" x14ac:dyDescent="0.25">
      <c r="A7407" s="588"/>
      <c r="B7407" s="588"/>
      <c r="C7407" s="589"/>
      <c r="D7407" s="588"/>
    </row>
    <row r="7408" spans="1:4" ht="15" x14ac:dyDescent="0.25">
      <c r="A7408" s="588"/>
      <c r="B7408" s="588"/>
      <c r="C7408" s="589"/>
      <c r="D7408" s="588"/>
    </row>
    <row r="7409" spans="1:4" ht="15" x14ac:dyDescent="0.25">
      <c r="A7409" s="588"/>
      <c r="B7409" s="588"/>
      <c r="C7409" s="589"/>
      <c r="D7409" s="588"/>
    </row>
    <row r="7410" spans="1:4" ht="15" x14ac:dyDescent="0.25">
      <c r="A7410" s="588"/>
      <c r="B7410" s="588"/>
      <c r="C7410" s="589"/>
      <c r="D7410" s="588"/>
    </row>
    <row r="7411" spans="1:4" ht="15" x14ac:dyDescent="0.25">
      <c r="A7411" s="588"/>
      <c r="B7411" s="588"/>
      <c r="C7411" s="589"/>
      <c r="D7411" s="588"/>
    </row>
    <row r="7412" spans="1:4" ht="15" x14ac:dyDescent="0.25">
      <c r="A7412" s="588"/>
      <c r="B7412" s="588"/>
      <c r="C7412" s="589"/>
      <c r="D7412" s="588"/>
    </row>
    <row r="7413" spans="1:4" ht="15" x14ac:dyDescent="0.25">
      <c r="A7413" s="588"/>
      <c r="B7413" s="588"/>
      <c r="C7413" s="589"/>
      <c r="D7413" s="588"/>
    </row>
    <row r="7414" spans="1:4" ht="15" x14ac:dyDescent="0.25">
      <c r="A7414" s="588"/>
      <c r="B7414" s="588"/>
      <c r="C7414" s="589"/>
      <c r="D7414" s="588"/>
    </row>
    <row r="7415" spans="1:4" ht="15" x14ac:dyDescent="0.25">
      <c r="A7415" s="588"/>
      <c r="B7415" s="588"/>
      <c r="C7415" s="589"/>
      <c r="D7415" s="588"/>
    </row>
    <row r="7416" spans="1:4" ht="15" x14ac:dyDescent="0.25">
      <c r="A7416" s="588"/>
      <c r="B7416" s="588"/>
      <c r="C7416" s="589"/>
      <c r="D7416" s="588"/>
    </row>
    <row r="7417" spans="1:4" ht="15" x14ac:dyDescent="0.25">
      <c r="A7417" s="588"/>
      <c r="B7417" s="588"/>
      <c r="C7417" s="589"/>
      <c r="D7417" s="588"/>
    </row>
    <row r="7418" spans="1:4" ht="15" x14ac:dyDescent="0.25">
      <c r="A7418" s="588"/>
      <c r="B7418" s="588"/>
      <c r="C7418" s="589"/>
      <c r="D7418" s="588"/>
    </row>
    <row r="7419" spans="1:4" ht="15" x14ac:dyDescent="0.25">
      <c r="A7419" s="588"/>
      <c r="B7419" s="588"/>
      <c r="C7419" s="589"/>
      <c r="D7419" s="588"/>
    </row>
    <row r="7420" spans="1:4" ht="15" x14ac:dyDescent="0.25">
      <c r="A7420" s="588"/>
      <c r="B7420" s="588"/>
      <c r="C7420" s="589"/>
      <c r="D7420" s="588"/>
    </row>
    <row r="7421" spans="1:4" ht="15" x14ac:dyDescent="0.25">
      <c r="A7421" s="588"/>
      <c r="B7421" s="588"/>
      <c r="C7421" s="589"/>
      <c r="D7421" s="588"/>
    </row>
    <row r="7422" spans="1:4" ht="15" x14ac:dyDescent="0.25">
      <c r="A7422" s="588"/>
      <c r="B7422" s="588"/>
      <c r="C7422" s="589"/>
      <c r="D7422" s="588"/>
    </row>
    <row r="7423" spans="1:4" ht="15" x14ac:dyDescent="0.25">
      <c r="A7423" s="588"/>
      <c r="B7423" s="588"/>
      <c r="C7423" s="589"/>
      <c r="D7423" s="588"/>
    </row>
    <row r="7424" spans="1:4" ht="15" x14ac:dyDescent="0.25">
      <c r="A7424" s="588"/>
      <c r="B7424" s="588"/>
      <c r="C7424" s="589"/>
      <c r="D7424" s="588"/>
    </row>
    <row r="7425" spans="1:4" ht="15" x14ac:dyDescent="0.25">
      <c r="A7425" s="588"/>
      <c r="B7425" s="588"/>
      <c r="C7425" s="589"/>
      <c r="D7425" s="588"/>
    </row>
    <row r="7426" spans="1:4" ht="15" x14ac:dyDescent="0.25">
      <c r="A7426" s="588"/>
      <c r="B7426" s="588"/>
      <c r="C7426" s="589"/>
      <c r="D7426" s="588"/>
    </row>
    <row r="7427" spans="1:4" ht="15" x14ac:dyDescent="0.25">
      <c r="A7427" s="588"/>
      <c r="B7427" s="588"/>
      <c r="C7427" s="589"/>
      <c r="D7427" s="588"/>
    </row>
    <row r="7428" spans="1:4" ht="15" x14ac:dyDescent="0.25">
      <c r="A7428" s="588"/>
      <c r="B7428" s="588"/>
      <c r="C7428" s="589"/>
      <c r="D7428" s="588"/>
    </row>
    <row r="7429" spans="1:4" ht="15" x14ac:dyDescent="0.25">
      <c r="A7429" s="588"/>
      <c r="B7429" s="588"/>
      <c r="C7429" s="589"/>
      <c r="D7429" s="588"/>
    </row>
    <row r="7430" spans="1:4" ht="15" x14ac:dyDescent="0.25">
      <c r="A7430" s="588"/>
      <c r="B7430" s="588"/>
      <c r="C7430" s="589"/>
      <c r="D7430" s="588"/>
    </row>
    <row r="7431" spans="1:4" ht="15" x14ac:dyDescent="0.25">
      <c r="A7431" s="588"/>
      <c r="B7431" s="588"/>
      <c r="C7431" s="589"/>
      <c r="D7431" s="588"/>
    </row>
    <row r="7432" spans="1:4" ht="15" x14ac:dyDescent="0.25">
      <c r="A7432" s="588"/>
      <c r="B7432" s="588"/>
      <c r="C7432" s="589"/>
      <c r="D7432" s="588"/>
    </row>
    <row r="7433" spans="1:4" ht="15" x14ac:dyDescent="0.25">
      <c r="A7433" s="588"/>
      <c r="B7433" s="588"/>
      <c r="C7433" s="589"/>
      <c r="D7433" s="588"/>
    </row>
    <row r="7434" spans="1:4" ht="15" x14ac:dyDescent="0.25">
      <c r="A7434" s="588"/>
      <c r="B7434" s="588"/>
      <c r="C7434" s="589"/>
      <c r="D7434" s="588"/>
    </row>
    <row r="7435" spans="1:4" ht="15" x14ac:dyDescent="0.25">
      <c r="A7435" s="588"/>
      <c r="B7435" s="588"/>
      <c r="C7435" s="589"/>
      <c r="D7435" s="588"/>
    </row>
    <row r="7436" spans="1:4" ht="15" x14ac:dyDescent="0.25">
      <c r="A7436" s="588"/>
      <c r="B7436" s="588"/>
      <c r="C7436" s="589"/>
      <c r="D7436" s="588"/>
    </row>
    <row r="7437" spans="1:4" ht="15" x14ac:dyDescent="0.25">
      <c r="A7437" s="588"/>
      <c r="B7437" s="588"/>
      <c r="C7437" s="589"/>
      <c r="D7437" s="588"/>
    </row>
    <row r="7438" spans="1:4" ht="15" x14ac:dyDescent="0.25">
      <c r="A7438" s="588"/>
      <c r="B7438" s="588"/>
      <c r="C7438" s="589"/>
      <c r="D7438" s="588"/>
    </row>
    <row r="7439" spans="1:4" ht="15" x14ac:dyDescent="0.25">
      <c r="A7439" s="588"/>
      <c r="B7439" s="588"/>
      <c r="C7439" s="589"/>
      <c r="D7439" s="588"/>
    </row>
    <row r="7440" spans="1:4" ht="15" x14ac:dyDescent="0.25">
      <c r="A7440" s="588"/>
      <c r="B7440" s="588"/>
      <c r="C7440" s="589"/>
      <c r="D7440" s="588"/>
    </row>
    <row r="7441" spans="1:4" ht="15" x14ac:dyDescent="0.25">
      <c r="A7441" s="588"/>
      <c r="B7441" s="588"/>
      <c r="C7441" s="589"/>
      <c r="D7441" s="588"/>
    </row>
    <row r="7442" spans="1:4" ht="15" x14ac:dyDescent="0.25">
      <c r="A7442" s="588"/>
      <c r="B7442" s="588"/>
      <c r="C7442" s="589"/>
      <c r="D7442" s="588"/>
    </row>
    <row r="7443" spans="1:4" ht="15" x14ac:dyDescent="0.25">
      <c r="A7443" s="588"/>
      <c r="B7443" s="588"/>
      <c r="C7443" s="589"/>
      <c r="D7443" s="588"/>
    </row>
    <row r="7444" spans="1:4" ht="15" x14ac:dyDescent="0.25">
      <c r="A7444" s="588"/>
      <c r="B7444" s="588"/>
      <c r="C7444" s="589"/>
      <c r="D7444" s="588"/>
    </row>
    <row r="7445" spans="1:4" ht="15" x14ac:dyDescent="0.25">
      <c r="A7445" s="588"/>
      <c r="B7445" s="588"/>
      <c r="C7445" s="589"/>
      <c r="D7445" s="588"/>
    </row>
    <row r="7446" spans="1:4" ht="15" x14ac:dyDescent="0.25">
      <c r="A7446" s="588"/>
      <c r="B7446" s="588"/>
      <c r="C7446" s="589"/>
      <c r="D7446" s="588"/>
    </row>
    <row r="7447" spans="1:4" ht="15" x14ac:dyDescent="0.25">
      <c r="A7447" s="588"/>
      <c r="B7447" s="588"/>
      <c r="C7447" s="589"/>
      <c r="D7447" s="588"/>
    </row>
    <row r="7448" spans="1:4" ht="15" x14ac:dyDescent="0.25">
      <c r="A7448" s="588"/>
      <c r="B7448" s="588"/>
      <c r="C7448" s="589"/>
      <c r="D7448" s="588"/>
    </row>
    <row r="7449" spans="1:4" ht="15" x14ac:dyDescent="0.25">
      <c r="A7449" s="588"/>
      <c r="B7449" s="588"/>
      <c r="C7449" s="589"/>
      <c r="D7449" s="588"/>
    </row>
    <row r="7450" spans="1:4" ht="15" x14ac:dyDescent="0.25">
      <c r="A7450" s="588"/>
      <c r="B7450" s="588"/>
      <c r="C7450" s="589"/>
      <c r="D7450" s="588"/>
    </row>
    <row r="7451" spans="1:4" ht="15" x14ac:dyDescent="0.25">
      <c r="A7451" s="588"/>
      <c r="B7451" s="588"/>
      <c r="C7451" s="589"/>
      <c r="D7451" s="588"/>
    </row>
    <row r="7452" spans="1:4" ht="15" x14ac:dyDescent="0.25">
      <c r="A7452" s="588"/>
      <c r="B7452" s="588"/>
      <c r="C7452" s="589"/>
      <c r="D7452" s="588"/>
    </row>
    <row r="7453" spans="1:4" ht="15" x14ac:dyDescent="0.25">
      <c r="A7453" s="588"/>
      <c r="B7453" s="588"/>
      <c r="C7453" s="589"/>
      <c r="D7453" s="588"/>
    </row>
    <row r="7454" spans="1:4" ht="15" x14ac:dyDescent="0.25">
      <c r="A7454" s="588"/>
      <c r="B7454" s="588"/>
      <c r="C7454" s="589"/>
      <c r="D7454" s="588"/>
    </row>
    <row r="7455" spans="1:4" ht="15" x14ac:dyDescent="0.25">
      <c r="A7455" s="588"/>
      <c r="B7455" s="588"/>
      <c r="C7455" s="589"/>
      <c r="D7455" s="588"/>
    </row>
    <row r="7456" spans="1:4" ht="15" x14ac:dyDescent="0.25">
      <c r="A7456" s="588"/>
      <c r="B7456" s="588"/>
      <c r="C7456" s="589"/>
      <c r="D7456" s="588"/>
    </row>
    <row r="7457" spans="1:4" ht="15" x14ac:dyDescent="0.25">
      <c r="A7457" s="588"/>
      <c r="B7457" s="588"/>
      <c r="C7457" s="589"/>
      <c r="D7457" s="588"/>
    </row>
    <row r="7458" spans="1:4" ht="15" x14ac:dyDescent="0.25">
      <c r="A7458" s="588"/>
      <c r="B7458" s="588"/>
      <c r="C7458" s="589"/>
      <c r="D7458" s="588"/>
    </row>
    <row r="7459" spans="1:4" ht="15" x14ac:dyDescent="0.25">
      <c r="A7459" s="588"/>
      <c r="B7459" s="588"/>
      <c r="C7459" s="589"/>
      <c r="D7459" s="588"/>
    </row>
    <row r="7460" spans="1:4" ht="15" x14ac:dyDescent="0.25">
      <c r="A7460" s="588"/>
      <c r="B7460" s="588"/>
      <c r="C7460" s="589"/>
      <c r="D7460" s="588"/>
    </row>
    <row r="7461" spans="1:4" ht="15" x14ac:dyDescent="0.25">
      <c r="A7461" s="588"/>
      <c r="B7461" s="588"/>
      <c r="C7461" s="589"/>
      <c r="D7461" s="588"/>
    </row>
    <row r="7462" spans="1:4" ht="15" x14ac:dyDescent="0.25">
      <c r="A7462" s="588"/>
      <c r="B7462" s="588"/>
      <c r="C7462" s="589"/>
      <c r="D7462" s="588"/>
    </row>
    <row r="7463" spans="1:4" ht="15" x14ac:dyDescent="0.25">
      <c r="A7463" s="588"/>
      <c r="B7463" s="588"/>
      <c r="C7463" s="589"/>
      <c r="D7463" s="588"/>
    </row>
    <row r="7464" spans="1:4" ht="15" x14ac:dyDescent="0.25">
      <c r="A7464" s="588"/>
      <c r="B7464" s="588"/>
      <c r="C7464" s="589"/>
      <c r="D7464" s="588"/>
    </row>
    <row r="7465" spans="1:4" ht="15" x14ac:dyDescent="0.25">
      <c r="A7465" s="588"/>
      <c r="B7465" s="588"/>
      <c r="C7465" s="589"/>
      <c r="D7465" s="588"/>
    </row>
    <row r="7466" spans="1:4" ht="15" x14ac:dyDescent="0.25">
      <c r="A7466" s="588"/>
      <c r="B7466" s="588"/>
      <c r="C7466" s="589"/>
      <c r="D7466" s="588"/>
    </row>
    <row r="7467" spans="1:4" ht="15" x14ac:dyDescent="0.25">
      <c r="A7467" s="588"/>
      <c r="B7467" s="588"/>
      <c r="C7467" s="589"/>
      <c r="D7467" s="588"/>
    </row>
    <row r="7468" spans="1:4" ht="15" x14ac:dyDescent="0.25">
      <c r="A7468" s="588"/>
      <c r="B7468" s="588"/>
      <c r="C7468" s="589"/>
      <c r="D7468" s="588"/>
    </row>
    <row r="7469" spans="1:4" ht="15" x14ac:dyDescent="0.25">
      <c r="A7469" s="588"/>
      <c r="B7469" s="588"/>
      <c r="C7469" s="589"/>
      <c r="D7469" s="588"/>
    </row>
    <row r="7470" spans="1:4" ht="15" x14ac:dyDescent="0.25">
      <c r="A7470" s="588"/>
      <c r="B7470" s="588"/>
      <c r="C7470" s="589"/>
      <c r="D7470" s="588"/>
    </row>
    <row r="7471" spans="1:4" ht="15" x14ac:dyDescent="0.25">
      <c r="A7471" s="588"/>
      <c r="B7471" s="588"/>
      <c r="C7471" s="589"/>
      <c r="D7471" s="588"/>
    </row>
    <row r="7472" spans="1:4" ht="15" x14ac:dyDescent="0.25">
      <c r="A7472" s="588"/>
      <c r="B7472" s="588"/>
      <c r="C7472" s="589"/>
      <c r="D7472" s="588"/>
    </row>
    <row r="7473" spans="1:4" ht="15" x14ac:dyDescent="0.25">
      <c r="A7473" s="588"/>
      <c r="B7473" s="588"/>
      <c r="C7473" s="589"/>
      <c r="D7473" s="588"/>
    </row>
    <row r="7474" spans="1:4" ht="15" x14ac:dyDescent="0.25">
      <c r="A7474" s="588"/>
      <c r="B7474" s="588"/>
      <c r="C7474" s="589"/>
      <c r="D7474" s="588"/>
    </row>
    <row r="7475" spans="1:4" ht="15" x14ac:dyDescent="0.25">
      <c r="A7475" s="588"/>
      <c r="B7475" s="588"/>
      <c r="C7475" s="589"/>
      <c r="D7475" s="588"/>
    </row>
    <row r="7476" spans="1:4" ht="15" x14ac:dyDescent="0.25">
      <c r="A7476" s="588"/>
      <c r="B7476" s="588"/>
      <c r="C7476" s="589"/>
      <c r="D7476" s="588"/>
    </row>
    <row r="7477" spans="1:4" ht="15" x14ac:dyDescent="0.25">
      <c r="A7477" s="588"/>
      <c r="B7477" s="588"/>
      <c r="C7477" s="589"/>
      <c r="D7477" s="588"/>
    </row>
    <row r="7478" spans="1:4" ht="15" x14ac:dyDescent="0.25">
      <c r="A7478" s="588"/>
      <c r="B7478" s="588"/>
      <c r="C7478" s="589"/>
      <c r="D7478" s="588"/>
    </row>
    <row r="7479" spans="1:4" ht="15" x14ac:dyDescent="0.25">
      <c r="A7479" s="588"/>
      <c r="B7479" s="588"/>
      <c r="C7479" s="589"/>
      <c r="D7479" s="588"/>
    </row>
    <row r="7480" spans="1:4" ht="15" x14ac:dyDescent="0.25">
      <c r="A7480" s="588"/>
      <c r="B7480" s="588"/>
      <c r="C7480" s="589"/>
      <c r="D7480" s="588"/>
    </row>
    <row r="7481" spans="1:4" ht="15" x14ac:dyDescent="0.25">
      <c r="A7481" s="588"/>
      <c r="B7481" s="588"/>
      <c r="C7481" s="589"/>
      <c r="D7481" s="588"/>
    </row>
    <row r="7482" spans="1:4" ht="15" x14ac:dyDescent="0.25">
      <c r="A7482" s="588"/>
      <c r="B7482" s="588"/>
      <c r="C7482" s="589"/>
      <c r="D7482" s="588"/>
    </row>
    <row r="7483" spans="1:4" ht="15" x14ac:dyDescent="0.25">
      <c r="A7483" s="588"/>
      <c r="B7483" s="588"/>
      <c r="C7483" s="589"/>
      <c r="D7483" s="588"/>
    </row>
    <row r="7484" spans="1:4" ht="15" x14ac:dyDescent="0.25">
      <c r="A7484" s="588"/>
      <c r="B7484" s="588"/>
      <c r="C7484" s="589"/>
      <c r="D7484" s="588"/>
    </row>
    <row r="7485" spans="1:4" ht="15" x14ac:dyDescent="0.25">
      <c r="A7485" s="588"/>
      <c r="B7485" s="588"/>
      <c r="C7485" s="589"/>
      <c r="D7485" s="588"/>
    </row>
    <row r="7486" spans="1:4" ht="15" x14ac:dyDescent="0.25">
      <c r="A7486" s="588"/>
      <c r="B7486" s="588"/>
      <c r="C7486" s="589"/>
      <c r="D7486" s="588"/>
    </row>
    <row r="7487" spans="1:4" ht="15" x14ac:dyDescent="0.25">
      <c r="A7487" s="588"/>
      <c r="B7487" s="588"/>
      <c r="C7487" s="589"/>
      <c r="D7487" s="588"/>
    </row>
    <row r="7488" spans="1:4" ht="15" x14ac:dyDescent="0.25">
      <c r="A7488" s="588"/>
      <c r="B7488" s="588"/>
      <c r="C7488" s="589"/>
      <c r="D7488" s="588"/>
    </row>
    <row r="7489" spans="1:4" ht="15" x14ac:dyDescent="0.25">
      <c r="A7489" s="588"/>
      <c r="B7489" s="588"/>
      <c r="C7489" s="589"/>
      <c r="D7489" s="588"/>
    </row>
    <row r="7490" spans="1:4" ht="15" x14ac:dyDescent="0.25">
      <c r="A7490" s="588"/>
      <c r="B7490" s="588"/>
      <c r="C7490" s="589"/>
      <c r="D7490" s="588"/>
    </row>
    <row r="7491" spans="1:4" ht="15" x14ac:dyDescent="0.25">
      <c r="A7491" s="588"/>
      <c r="B7491" s="588"/>
      <c r="C7491" s="589"/>
      <c r="D7491" s="588"/>
    </row>
    <row r="7492" spans="1:4" ht="15" x14ac:dyDescent="0.25">
      <c r="A7492" s="588"/>
      <c r="B7492" s="588"/>
      <c r="C7492" s="589"/>
      <c r="D7492" s="588"/>
    </row>
    <row r="7493" spans="1:4" ht="15" x14ac:dyDescent="0.25">
      <c r="A7493" s="588"/>
      <c r="B7493" s="588"/>
      <c r="C7493" s="589"/>
      <c r="D7493" s="588"/>
    </row>
    <row r="7494" spans="1:4" ht="15" x14ac:dyDescent="0.25">
      <c r="A7494" s="588"/>
      <c r="B7494" s="588"/>
      <c r="C7494" s="589"/>
      <c r="D7494" s="588"/>
    </row>
    <row r="7495" spans="1:4" ht="15" x14ac:dyDescent="0.25">
      <c r="A7495" s="588"/>
      <c r="B7495" s="588"/>
      <c r="C7495" s="589"/>
      <c r="D7495" s="588"/>
    </row>
    <row r="7496" spans="1:4" ht="15" x14ac:dyDescent="0.25">
      <c r="A7496" s="588"/>
      <c r="B7496" s="588"/>
      <c r="C7496" s="589"/>
      <c r="D7496" s="588"/>
    </row>
    <row r="7497" spans="1:4" ht="15" x14ac:dyDescent="0.25">
      <c r="A7497" s="588"/>
      <c r="B7497" s="588"/>
      <c r="C7497" s="589"/>
      <c r="D7497" s="588"/>
    </row>
    <row r="7498" spans="1:4" ht="15" x14ac:dyDescent="0.25">
      <c r="A7498" s="588"/>
      <c r="B7498" s="588"/>
      <c r="C7498" s="589"/>
      <c r="D7498" s="588"/>
    </row>
    <row r="7499" spans="1:4" ht="15" x14ac:dyDescent="0.25">
      <c r="A7499" s="588"/>
      <c r="B7499" s="588"/>
      <c r="C7499" s="589"/>
      <c r="D7499" s="588"/>
    </row>
    <row r="7500" spans="1:4" ht="15" x14ac:dyDescent="0.25">
      <c r="A7500" s="588"/>
      <c r="B7500" s="588"/>
      <c r="C7500" s="589"/>
      <c r="D7500" s="588"/>
    </row>
    <row r="7501" spans="1:4" ht="15" x14ac:dyDescent="0.25">
      <c r="A7501" s="588"/>
      <c r="B7501" s="588"/>
      <c r="C7501" s="589"/>
      <c r="D7501" s="588"/>
    </row>
    <row r="7502" spans="1:4" ht="15" x14ac:dyDescent="0.25">
      <c r="A7502" s="588"/>
      <c r="B7502" s="588"/>
      <c r="C7502" s="589"/>
      <c r="D7502" s="588"/>
    </row>
    <row r="7503" spans="1:4" ht="15" x14ac:dyDescent="0.25">
      <c r="A7503" s="588"/>
      <c r="B7503" s="588"/>
      <c r="C7503" s="589"/>
      <c r="D7503" s="588"/>
    </row>
    <row r="7504" spans="1:4" ht="15" x14ac:dyDescent="0.25">
      <c r="A7504" s="588"/>
      <c r="B7504" s="588"/>
      <c r="C7504" s="589"/>
      <c r="D7504" s="588"/>
    </row>
    <row r="7505" spans="1:4" ht="15" x14ac:dyDescent="0.25">
      <c r="A7505" s="588"/>
      <c r="B7505" s="588"/>
      <c r="C7505" s="589"/>
      <c r="D7505" s="588"/>
    </row>
    <row r="7506" spans="1:4" ht="15" x14ac:dyDescent="0.25">
      <c r="A7506" s="588"/>
      <c r="B7506" s="588"/>
      <c r="C7506" s="589"/>
      <c r="D7506" s="588"/>
    </row>
    <row r="7507" spans="1:4" ht="15" x14ac:dyDescent="0.25">
      <c r="A7507" s="588"/>
      <c r="B7507" s="588"/>
      <c r="C7507" s="589"/>
      <c r="D7507" s="588"/>
    </row>
    <row r="7508" spans="1:4" ht="15" x14ac:dyDescent="0.25">
      <c r="A7508" s="588"/>
      <c r="B7508" s="588"/>
      <c r="C7508" s="589"/>
      <c r="D7508" s="588"/>
    </row>
    <row r="7509" spans="1:4" ht="15" x14ac:dyDescent="0.25">
      <c r="A7509" s="588"/>
      <c r="B7509" s="588"/>
      <c r="C7509" s="589"/>
      <c r="D7509" s="588"/>
    </row>
    <row r="7510" spans="1:4" ht="15" x14ac:dyDescent="0.25">
      <c r="A7510" s="588"/>
      <c r="B7510" s="588"/>
      <c r="C7510" s="589"/>
      <c r="D7510" s="588"/>
    </row>
    <row r="7511" spans="1:4" ht="15" x14ac:dyDescent="0.25">
      <c r="A7511" s="588"/>
      <c r="B7511" s="588"/>
      <c r="C7511" s="589"/>
      <c r="D7511" s="588"/>
    </row>
    <row r="7512" spans="1:4" ht="15" x14ac:dyDescent="0.25">
      <c r="A7512" s="588"/>
      <c r="B7512" s="588"/>
      <c r="C7512" s="589"/>
      <c r="D7512" s="588"/>
    </row>
    <row r="7513" spans="1:4" ht="15" x14ac:dyDescent="0.25">
      <c r="A7513" s="588"/>
      <c r="B7513" s="588"/>
      <c r="C7513" s="589"/>
      <c r="D7513" s="588"/>
    </row>
    <row r="7514" spans="1:4" ht="15" x14ac:dyDescent="0.25">
      <c r="A7514" s="588"/>
      <c r="B7514" s="588"/>
      <c r="C7514" s="589"/>
      <c r="D7514" s="588"/>
    </row>
    <row r="7515" spans="1:4" ht="15" x14ac:dyDescent="0.25">
      <c r="A7515" s="588"/>
      <c r="B7515" s="588"/>
      <c r="C7515" s="589"/>
      <c r="D7515" s="588"/>
    </row>
    <row r="7516" spans="1:4" ht="15" x14ac:dyDescent="0.25">
      <c r="A7516" s="588"/>
      <c r="B7516" s="588"/>
      <c r="C7516" s="589"/>
      <c r="D7516" s="588"/>
    </row>
    <row r="7517" spans="1:4" ht="15" x14ac:dyDescent="0.25">
      <c r="A7517" s="588"/>
      <c r="B7517" s="588"/>
      <c r="C7517" s="589"/>
      <c r="D7517" s="588"/>
    </row>
    <row r="7518" spans="1:4" ht="15" x14ac:dyDescent="0.25">
      <c r="A7518" s="588"/>
      <c r="B7518" s="588"/>
      <c r="C7518" s="589"/>
      <c r="D7518" s="588"/>
    </row>
    <row r="7519" spans="1:4" ht="15" x14ac:dyDescent="0.25">
      <c r="A7519" s="588"/>
      <c r="B7519" s="588"/>
      <c r="C7519" s="589"/>
      <c r="D7519" s="588"/>
    </row>
    <row r="7520" spans="1:4" ht="15" x14ac:dyDescent="0.25">
      <c r="A7520" s="588"/>
      <c r="B7520" s="588"/>
      <c r="C7520" s="589"/>
      <c r="D7520" s="588"/>
    </row>
    <row r="7521" spans="1:4" ht="15" x14ac:dyDescent="0.25">
      <c r="A7521" s="588"/>
      <c r="B7521" s="588"/>
      <c r="C7521" s="589"/>
      <c r="D7521" s="588"/>
    </row>
    <row r="7522" spans="1:4" ht="15" x14ac:dyDescent="0.25">
      <c r="A7522" s="588"/>
      <c r="B7522" s="588"/>
      <c r="C7522" s="589"/>
      <c r="D7522" s="588"/>
    </row>
    <row r="7523" spans="1:4" ht="15" x14ac:dyDescent="0.25">
      <c r="A7523" s="588"/>
      <c r="B7523" s="588"/>
      <c r="C7523" s="589"/>
      <c r="D7523" s="588"/>
    </row>
    <row r="7524" spans="1:4" ht="15" x14ac:dyDescent="0.25">
      <c r="A7524" s="588"/>
      <c r="B7524" s="588"/>
      <c r="C7524" s="589"/>
      <c r="D7524" s="588"/>
    </row>
    <row r="7525" spans="1:4" ht="15" x14ac:dyDescent="0.25">
      <c r="A7525" s="588"/>
      <c r="B7525" s="588"/>
      <c r="C7525" s="589"/>
      <c r="D7525" s="588"/>
    </row>
    <row r="7526" spans="1:4" ht="15" x14ac:dyDescent="0.25">
      <c r="A7526" s="588"/>
      <c r="B7526" s="588"/>
      <c r="C7526" s="589"/>
      <c r="D7526" s="588"/>
    </row>
    <row r="7527" spans="1:4" ht="15" x14ac:dyDescent="0.25">
      <c r="A7527" s="588"/>
      <c r="B7527" s="588"/>
      <c r="C7527" s="589"/>
      <c r="D7527" s="588"/>
    </row>
    <row r="7528" spans="1:4" ht="15" x14ac:dyDescent="0.25">
      <c r="A7528" s="588"/>
      <c r="B7528" s="588"/>
      <c r="C7528" s="589"/>
      <c r="D7528" s="588"/>
    </row>
    <row r="7529" spans="1:4" ht="15" x14ac:dyDescent="0.25">
      <c r="A7529" s="588"/>
      <c r="B7529" s="588"/>
      <c r="C7529" s="589"/>
      <c r="D7529" s="588"/>
    </row>
    <row r="7530" spans="1:4" ht="15" x14ac:dyDescent="0.25">
      <c r="A7530" s="588"/>
      <c r="B7530" s="588"/>
      <c r="C7530" s="589"/>
      <c r="D7530" s="588"/>
    </row>
    <row r="7531" spans="1:4" ht="15" x14ac:dyDescent="0.25">
      <c r="A7531" s="588"/>
      <c r="B7531" s="588"/>
      <c r="C7531" s="589"/>
      <c r="D7531" s="588"/>
    </row>
    <row r="7532" spans="1:4" ht="15" x14ac:dyDescent="0.25">
      <c r="A7532" s="588"/>
      <c r="B7532" s="588"/>
      <c r="C7532" s="589"/>
      <c r="D7532" s="588"/>
    </row>
    <row r="7533" spans="1:4" ht="15" x14ac:dyDescent="0.25">
      <c r="A7533" s="588"/>
      <c r="B7533" s="588"/>
      <c r="C7533" s="589"/>
      <c r="D7533" s="588"/>
    </row>
    <row r="7534" spans="1:4" ht="15" x14ac:dyDescent="0.25">
      <c r="A7534" s="588"/>
      <c r="B7534" s="588"/>
      <c r="C7534" s="589"/>
      <c r="D7534" s="588"/>
    </row>
    <row r="7535" spans="1:4" ht="15" x14ac:dyDescent="0.25">
      <c r="A7535" s="588"/>
      <c r="B7535" s="588"/>
      <c r="C7535" s="589"/>
      <c r="D7535" s="588"/>
    </row>
    <row r="7536" spans="1:4" ht="15" x14ac:dyDescent="0.25">
      <c r="A7536" s="588"/>
      <c r="B7536" s="588"/>
      <c r="C7536" s="589"/>
      <c r="D7536" s="588"/>
    </row>
    <row r="7537" spans="1:4" ht="15" x14ac:dyDescent="0.25">
      <c r="A7537" s="588"/>
      <c r="B7537" s="588"/>
      <c r="C7537" s="589"/>
      <c r="D7537" s="588"/>
    </row>
    <row r="7538" spans="1:4" ht="15" x14ac:dyDescent="0.25">
      <c r="A7538" s="588"/>
      <c r="B7538" s="588"/>
      <c r="C7538" s="589"/>
      <c r="D7538" s="588"/>
    </row>
    <row r="7539" spans="1:4" ht="15" x14ac:dyDescent="0.25">
      <c r="A7539" s="588"/>
      <c r="B7539" s="588"/>
      <c r="C7539" s="589"/>
      <c r="D7539" s="588"/>
    </row>
    <row r="7540" spans="1:4" ht="15" x14ac:dyDescent="0.25">
      <c r="A7540" s="588"/>
      <c r="B7540" s="588"/>
      <c r="C7540" s="589"/>
      <c r="D7540" s="588"/>
    </row>
    <row r="7541" spans="1:4" ht="15" x14ac:dyDescent="0.25">
      <c r="A7541" s="588"/>
      <c r="B7541" s="588"/>
      <c r="C7541" s="589"/>
      <c r="D7541" s="588"/>
    </row>
    <row r="7542" spans="1:4" ht="15" x14ac:dyDescent="0.25">
      <c r="A7542" s="588"/>
      <c r="B7542" s="588"/>
      <c r="C7542" s="589"/>
      <c r="D7542" s="588"/>
    </row>
    <row r="7543" spans="1:4" ht="15" x14ac:dyDescent="0.25">
      <c r="A7543" s="588"/>
      <c r="B7543" s="588"/>
      <c r="C7543" s="589"/>
      <c r="D7543" s="588"/>
    </row>
    <row r="7544" spans="1:4" ht="15" x14ac:dyDescent="0.25">
      <c r="A7544" s="588"/>
      <c r="B7544" s="588"/>
      <c r="C7544" s="589"/>
      <c r="D7544" s="588"/>
    </row>
    <row r="7545" spans="1:4" ht="15" x14ac:dyDescent="0.25">
      <c r="A7545" s="588"/>
      <c r="B7545" s="588"/>
      <c r="C7545" s="589"/>
      <c r="D7545" s="588"/>
    </row>
    <row r="7546" spans="1:4" ht="15" x14ac:dyDescent="0.25">
      <c r="A7546" s="588"/>
      <c r="B7546" s="588"/>
      <c r="C7546" s="589"/>
      <c r="D7546" s="588"/>
    </row>
    <row r="7547" spans="1:4" ht="15" x14ac:dyDescent="0.25">
      <c r="A7547" s="588"/>
      <c r="B7547" s="588"/>
      <c r="C7547" s="589"/>
      <c r="D7547" s="588"/>
    </row>
    <row r="7548" spans="1:4" ht="15" x14ac:dyDescent="0.25">
      <c r="A7548" s="588"/>
      <c r="B7548" s="588"/>
      <c r="C7548" s="589"/>
      <c r="D7548" s="588"/>
    </row>
    <row r="7549" spans="1:4" ht="15" x14ac:dyDescent="0.25">
      <c r="A7549" s="588"/>
      <c r="B7549" s="588"/>
      <c r="C7549" s="589"/>
      <c r="D7549" s="588"/>
    </row>
    <row r="7550" spans="1:4" ht="15" x14ac:dyDescent="0.25">
      <c r="A7550" s="588"/>
      <c r="B7550" s="588"/>
      <c r="C7550" s="589"/>
      <c r="D7550" s="588"/>
    </row>
    <row r="7551" spans="1:4" ht="15" x14ac:dyDescent="0.25">
      <c r="A7551" s="588"/>
      <c r="B7551" s="588"/>
      <c r="C7551" s="589"/>
      <c r="D7551" s="588"/>
    </row>
    <row r="7552" spans="1:4" ht="15" x14ac:dyDescent="0.25">
      <c r="A7552" s="588"/>
      <c r="B7552" s="588"/>
      <c r="C7552" s="589"/>
      <c r="D7552" s="588"/>
    </row>
    <row r="7553" spans="1:4" ht="15" x14ac:dyDescent="0.25">
      <c r="A7553" s="588"/>
      <c r="B7553" s="588"/>
      <c r="C7553" s="589"/>
      <c r="D7553" s="588"/>
    </row>
    <row r="7554" spans="1:4" ht="15" x14ac:dyDescent="0.25">
      <c r="A7554" s="588"/>
      <c r="B7554" s="588"/>
      <c r="C7554" s="589"/>
      <c r="D7554" s="588"/>
    </row>
    <row r="7555" spans="1:4" ht="15" x14ac:dyDescent="0.25">
      <c r="A7555" s="588"/>
      <c r="B7555" s="588"/>
      <c r="C7555" s="589"/>
      <c r="D7555" s="588"/>
    </row>
    <row r="7556" spans="1:4" ht="15" x14ac:dyDescent="0.25">
      <c r="A7556" s="588"/>
      <c r="B7556" s="588"/>
      <c r="C7556" s="589"/>
      <c r="D7556" s="588"/>
    </row>
    <row r="7557" spans="1:4" ht="15" x14ac:dyDescent="0.25">
      <c r="A7557" s="588"/>
      <c r="B7557" s="588"/>
      <c r="C7557" s="589"/>
      <c r="D7557" s="588"/>
    </row>
    <row r="7558" spans="1:4" ht="15" x14ac:dyDescent="0.25">
      <c r="A7558" s="588"/>
      <c r="B7558" s="588"/>
      <c r="C7558" s="589"/>
      <c r="D7558" s="588"/>
    </row>
    <row r="7559" spans="1:4" ht="15" x14ac:dyDescent="0.25">
      <c r="A7559" s="588"/>
      <c r="B7559" s="588"/>
      <c r="C7559" s="589"/>
      <c r="D7559" s="588"/>
    </row>
    <row r="7560" spans="1:4" ht="15" x14ac:dyDescent="0.25">
      <c r="A7560" s="588"/>
      <c r="B7560" s="588"/>
      <c r="C7560" s="589"/>
      <c r="D7560" s="588"/>
    </row>
    <row r="7561" spans="1:4" ht="15" x14ac:dyDescent="0.25">
      <c r="A7561" s="588"/>
      <c r="B7561" s="588"/>
      <c r="C7561" s="589"/>
      <c r="D7561" s="588"/>
    </row>
    <row r="7562" spans="1:4" ht="15" x14ac:dyDescent="0.25">
      <c r="A7562" s="588"/>
      <c r="B7562" s="588"/>
      <c r="C7562" s="589"/>
      <c r="D7562" s="588"/>
    </row>
    <row r="7563" spans="1:4" ht="15" x14ac:dyDescent="0.25">
      <c r="A7563" s="588"/>
      <c r="B7563" s="588"/>
      <c r="C7563" s="589"/>
      <c r="D7563" s="588"/>
    </row>
    <row r="7564" spans="1:4" ht="15" x14ac:dyDescent="0.25">
      <c r="A7564" s="588"/>
      <c r="B7564" s="588"/>
      <c r="C7564" s="589"/>
      <c r="D7564" s="588"/>
    </row>
    <row r="7565" spans="1:4" ht="15" x14ac:dyDescent="0.25">
      <c r="A7565" s="588"/>
      <c r="B7565" s="588"/>
      <c r="C7565" s="589"/>
      <c r="D7565" s="588"/>
    </row>
    <row r="7566" spans="1:4" ht="15" x14ac:dyDescent="0.25">
      <c r="A7566" s="588"/>
      <c r="B7566" s="588"/>
      <c r="C7566" s="589"/>
      <c r="D7566" s="588"/>
    </row>
    <row r="7567" spans="1:4" ht="15" x14ac:dyDescent="0.25">
      <c r="A7567" s="588"/>
      <c r="B7567" s="588"/>
      <c r="C7567" s="589"/>
      <c r="D7567" s="588"/>
    </row>
    <row r="7568" spans="1:4" ht="15" x14ac:dyDescent="0.25">
      <c r="A7568" s="588"/>
      <c r="B7568" s="588"/>
      <c r="C7568" s="589"/>
      <c r="D7568" s="588"/>
    </row>
    <row r="7569" spans="1:4" ht="15" x14ac:dyDescent="0.25">
      <c r="A7569" s="588"/>
      <c r="B7569" s="588"/>
      <c r="C7569" s="589"/>
      <c r="D7569" s="588"/>
    </row>
    <row r="7570" spans="1:4" ht="15" x14ac:dyDescent="0.25">
      <c r="A7570" s="588"/>
      <c r="B7570" s="588"/>
      <c r="C7570" s="589"/>
      <c r="D7570" s="588"/>
    </row>
    <row r="7571" spans="1:4" ht="15" x14ac:dyDescent="0.25">
      <c r="A7571" s="588"/>
      <c r="B7571" s="588"/>
      <c r="C7571" s="589"/>
      <c r="D7571" s="588"/>
    </row>
    <row r="7572" spans="1:4" ht="15" x14ac:dyDescent="0.25">
      <c r="A7572" s="588"/>
      <c r="B7572" s="588"/>
      <c r="C7572" s="589"/>
      <c r="D7572" s="588"/>
    </row>
    <row r="7573" spans="1:4" ht="15" x14ac:dyDescent="0.25">
      <c r="A7573" s="588"/>
      <c r="B7573" s="588"/>
      <c r="C7573" s="589"/>
      <c r="D7573" s="588"/>
    </row>
    <row r="7574" spans="1:4" ht="15" x14ac:dyDescent="0.25">
      <c r="A7574" s="588"/>
      <c r="B7574" s="588"/>
      <c r="C7574" s="589"/>
      <c r="D7574" s="588"/>
    </row>
    <row r="7575" spans="1:4" ht="15" x14ac:dyDescent="0.25">
      <c r="A7575" s="588"/>
      <c r="B7575" s="588"/>
      <c r="C7575" s="589"/>
      <c r="D7575" s="588"/>
    </row>
    <row r="7576" spans="1:4" ht="15" x14ac:dyDescent="0.25">
      <c r="A7576" s="588"/>
      <c r="B7576" s="588"/>
      <c r="C7576" s="589"/>
      <c r="D7576" s="588"/>
    </row>
    <row r="7577" spans="1:4" ht="15" x14ac:dyDescent="0.25">
      <c r="A7577" s="588"/>
      <c r="B7577" s="588"/>
      <c r="C7577" s="589"/>
      <c r="D7577" s="588"/>
    </row>
    <row r="7578" spans="1:4" ht="15" x14ac:dyDescent="0.25">
      <c r="A7578" s="588"/>
      <c r="B7578" s="588"/>
      <c r="C7578" s="589"/>
      <c r="D7578" s="588"/>
    </row>
    <row r="7579" spans="1:4" ht="15" x14ac:dyDescent="0.25">
      <c r="A7579" s="588"/>
      <c r="B7579" s="588"/>
      <c r="C7579" s="589"/>
      <c r="D7579" s="588"/>
    </row>
    <row r="7580" spans="1:4" ht="15" x14ac:dyDescent="0.25">
      <c r="A7580" s="588"/>
      <c r="B7580" s="588"/>
      <c r="C7580" s="589"/>
      <c r="D7580" s="588"/>
    </row>
    <row r="7581" spans="1:4" ht="15" x14ac:dyDescent="0.25">
      <c r="A7581" s="588"/>
      <c r="B7581" s="588"/>
      <c r="C7581" s="589"/>
      <c r="D7581" s="588"/>
    </row>
    <row r="7582" spans="1:4" ht="15" x14ac:dyDescent="0.25">
      <c r="A7582" s="588"/>
      <c r="B7582" s="588"/>
      <c r="C7582" s="589"/>
      <c r="D7582" s="588"/>
    </row>
    <row r="7583" spans="1:4" ht="15" x14ac:dyDescent="0.25">
      <c r="A7583" s="588"/>
      <c r="B7583" s="588"/>
      <c r="C7583" s="589"/>
      <c r="D7583" s="588"/>
    </row>
    <row r="7584" spans="1:4" ht="15" x14ac:dyDescent="0.25">
      <c r="A7584" s="588"/>
      <c r="B7584" s="588"/>
      <c r="C7584" s="589"/>
      <c r="D7584" s="588"/>
    </row>
    <row r="7585" spans="1:4" ht="15" x14ac:dyDescent="0.25">
      <c r="A7585" s="588"/>
      <c r="B7585" s="588"/>
      <c r="C7585" s="589"/>
      <c r="D7585" s="588"/>
    </row>
    <row r="7586" spans="1:4" ht="15" x14ac:dyDescent="0.25">
      <c r="A7586" s="588"/>
      <c r="B7586" s="588"/>
      <c r="C7586" s="589"/>
      <c r="D7586" s="588"/>
    </row>
    <row r="7587" spans="1:4" ht="15" x14ac:dyDescent="0.25">
      <c r="A7587" s="588"/>
      <c r="B7587" s="588"/>
      <c r="C7587" s="589"/>
      <c r="D7587" s="588"/>
    </row>
    <row r="7588" spans="1:4" ht="15" x14ac:dyDescent="0.25">
      <c r="A7588" s="588"/>
      <c r="B7588" s="588"/>
      <c r="C7588" s="589"/>
      <c r="D7588" s="588"/>
    </row>
    <row r="7589" spans="1:4" ht="15" x14ac:dyDescent="0.25">
      <c r="A7589" s="588"/>
      <c r="B7589" s="588"/>
      <c r="C7589" s="589"/>
      <c r="D7589" s="588"/>
    </row>
    <row r="7590" spans="1:4" ht="15" x14ac:dyDescent="0.25">
      <c r="A7590" s="588"/>
      <c r="B7590" s="588"/>
      <c r="C7590" s="589"/>
      <c r="D7590" s="588"/>
    </row>
    <row r="7591" spans="1:4" ht="15" x14ac:dyDescent="0.25">
      <c r="A7591" s="588"/>
      <c r="B7591" s="588"/>
      <c r="C7591" s="589"/>
      <c r="D7591" s="588"/>
    </row>
    <row r="7592" spans="1:4" ht="15" x14ac:dyDescent="0.25">
      <c r="A7592" s="588"/>
      <c r="B7592" s="588"/>
      <c r="C7592" s="589"/>
      <c r="D7592" s="588"/>
    </row>
    <row r="7593" spans="1:4" ht="15" x14ac:dyDescent="0.25">
      <c r="A7593" s="588"/>
      <c r="B7593" s="588"/>
      <c r="C7593" s="589"/>
      <c r="D7593" s="588"/>
    </row>
    <row r="7594" spans="1:4" ht="15" x14ac:dyDescent="0.25">
      <c r="A7594" s="588"/>
      <c r="B7594" s="588"/>
      <c r="C7594" s="589"/>
      <c r="D7594" s="588"/>
    </row>
    <row r="7595" spans="1:4" ht="15" x14ac:dyDescent="0.25">
      <c r="A7595" s="588"/>
      <c r="B7595" s="588"/>
      <c r="C7595" s="589"/>
      <c r="D7595" s="588"/>
    </row>
    <row r="7596" spans="1:4" ht="15" x14ac:dyDescent="0.25">
      <c r="A7596" s="588"/>
      <c r="B7596" s="588"/>
      <c r="C7596" s="589"/>
      <c r="D7596" s="588"/>
    </row>
    <row r="7597" spans="1:4" ht="15" x14ac:dyDescent="0.25">
      <c r="A7597" s="588"/>
      <c r="B7597" s="588"/>
      <c r="C7597" s="589"/>
      <c r="D7597" s="588"/>
    </row>
    <row r="7598" spans="1:4" ht="15" x14ac:dyDescent="0.25">
      <c r="A7598" s="588"/>
      <c r="B7598" s="588"/>
      <c r="C7598" s="589"/>
      <c r="D7598" s="588"/>
    </row>
    <row r="7599" spans="1:4" ht="15" x14ac:dyDescent="0.25">
      <c r="A7599" s="588"/>
      <c r="B7599" s="588"/>
      <c r="C7599" s="589"/>
      <c r="D7599" s="588"/>
    </row>
    <row r="7600" spans="1:4" ht="15" x14ac:dyDescent="0.25">
      <c r="A7600" s="588"/>
      <c r="B7600" s="588"/>
      <c r="C7600" s="589"/>
      <c r="D7600" s="588"/>
    </row>
    <row r="7601" spans="1:4" ht="15" x14ac:dyDescent="0.25">
      <c r="A7601" s="588"/>
      <c r="B7601" s="588"/>
      <c r="C7601" s="589"/>
      <c r="D7601" s="588"/>
    </row>
    <row r="7602" spans="1:4" ht="15" x14ac:dyDescent="0.25">
      <c r="A7602" s="588"/>
      <c r="B7602" s="588"/>
      <c r="C7602" s="589"/>
      <c r="D7602" s="588"/>
    </row>
    <row r="7603" spans="1:4" ht="15" x14ac:dyDescent="0.25">
      <c r="A7603" s="588"/>
      <c r="B7603" s="588"/>
      <c r="C7603" s="589"/>
      <c r="D7603" s="588"/>
    </row>
    <row r="7604" spans="1:4" ht="15" x14ac:dyDescent="0.25">
      <c r="A7604" s="588"/>
      <c r="B7604" s="588"/>
      <c r="C7604" s="589"/>
      <c r="D7604" s="588"/>
    </row>
    <row r="7605" spans="1:4" ht="15" x14ac:dyDescent="0.25">
      <c r="A7605" s="588"/>
      <c r="B7605" s="588"/>
      <c r="C7605" s="589"/>
      <c r="D7605" s="588"/>
    </row>
    <row r="7606" spans="1:4" ht="15" x14ac:dyDescent="0.25">
      <c r="A7606" s="588"/>
      <c r="B7606" s="588"/>
      <c r="C7606" s="589"/>
      <c r="D7606" s="588"/>
    </row>
    <row r="7607" spans="1:4" ht="15" x14ac:dyDescent="0.25">
      <c r="A7607" s="588"/>
      <c r="B7607" s="588"/>
      <c r="C7607" s="589"/>
      <c r="D7607" s="588"/>
    </row>
    <row r="7608" spans="1:4" ht="15" x14ac:dyDescent="0.25">
      <c r="A7608" s="588"/>
      <c r="B7608" s="588"/>
      <c r="C7608" s="589"/>
      <c r="D7608" s="588"/>
    </row>
    <row r="7609" spans="1:4" ht="15" x14ac:dyDescent="0.25">
      <c r="A7609" s="588"/>
      <c r="B7609" s="588"/>
      <c r="C7609" s="589"/>
      <c r="D7609" s="588"/>
    </row>
    <row r="7610" spans="1:4" ht="15" x14ac:dyDescent="0.25">
      <c r="A7610" s="588"/>
      <c r="B7610" s="588"/>
      <c r="C7610" s="589"/>
      <c r="D7610" s="588"/>
    </row>
    <row r="7611" spans="1:4" ht="15" x14ac:dyDescent="0.25">
      <c r="A7611" s="588"/>
      <c r="B7611" s="588"/>
      <c r="C7611" s="589"/>
      <c r="D7611" s="588"/>
    </row>
    <row r="7612" spans="1:4" ht="15" x14ac:dyDescent="0.25">
      <c r="A7612" s="588"/>
      <c r="B7612" s="588"/>
      <c r="C7612" s="589"/>
      <c r="D7612" s="588"/>
    </row>
    <row r="7613" spans="1:4" ht="15" x14ac:dyDescent="0.25">
      <c r="A7613" s="588"/>
      <c r="B7613" s="588"/>
      <c r="C7613" s="589"/>
      <c r="D7613" s="588"/>
    </row>
    <row r="7614" spans="1:4" ht="15" x14ac:dyDescent="0.25">
      <c r="A7614" s="588"/>
      <c r="B7614" s="588"/>
      <c r="C7614" s="589"/>
      <c r="D7614" s="588"/>
    </row>
    <row r="7615" spans="1:4" ht="15" x14ac:dyDescent="0.25">
      <c r="A7615" s="588"/>
      <c r="B7615" s="588"/>
      <c r="C7615" s="589"/>
      <c r="D7615" s="588"/>
    </row>
    <row r="7616" spans="1:4" ht="15" x14ac:dyDescent="0.25">
      <c r="A7616" s="588"/>
      <c r="B7616" s="588"/>
      <c r="C7616" s="589"/>
      <c r="D7616" s="588"/>
    </row>
    <row r="7617" spans="1:4" ht="15" x14ac:dyDescent="0.25">
      <c r="A7617" s="588"/>
      <c r="B7617" s="588"/>
      <c r="C7617" s="589"/>
      <c r="D7617" s="588"/>
    </row>
    <row r="7618" spans="1:4" ht="15" x14ac:dyDescent="0.25">
      <c r="A7618" s="588"/>
      <c r="B7618" s="588"/>
      <c r="C7618" s="589"/>
      <c r="D7618" s="588"/>
    </row>
    <row r="7619" spans="1:4" ht="15" x14ac:dyDescent="0.25">
      <c r="A7619" s="588"/>
      <c r="B7619" s="588"/>
      <c r="C7619" s="589"/>
      <c r="D7619" s="588"/>
    </row>
    <row r="7620" spans="1:4" ht="15" x14ac:dyDescent="0.25">
      <c r="A7620" s="588"/>
      <c r="B7620" s="588"/>
      <c r="C7620" s="589"/>
      <c r="D7620" s="588"/>
    </row>
    <row r="7621" spans="1:4" ht="15" x14ac:dyDescent="0.25">
      <c r="A7621" s="588"/>
      <c r="B7621" s="588"/>
      <c r="C7621" s="589"/>
      <c r="D7621" s="588"/>
    </row>
    <row r="7622" spans="1:4" ht="15" x14ac:dyDescent="0.25">
      <c r="A7622" s="588"/>
      <c r="B7622" s="588"/>
      <c r="C7622" s="589"/>
      <c r="D7622" s="588"/>
    </row>
    <row r="7623" spans="1:4" ht="15" x14ac:dyDescent="0.25">
      <c r="A7623" s="588"/>
      <c r="B7623" s="588"/>
      <c r="C7623" s="589"/>
      <c r="D7623" s="588"/>
    </row>
    <row r="7624" spans="1:4" ht="15" x14ac:dyDescent="0.25">
      <c r="A7624" s="588"/>
      <c r="B7624" s="588"/>
      <c r="C7624" s="589"/>
      <c r="D7624" s="588"/>
    </row>
    <row r="7625" spans="1:4" ht="15" x14ac:dyDescent="0.25">
      <c r="A7625" s="588"/>
      <c r="B7625" s="588"/>
      <c r="C7625" s="589"/>
      <c r="D7625" s="588"/>
    </row>
    <row r="7626" spans="1:4" ht="15" x14ac:dyDescent="0.25">
      <c r="A7626" s="588"/>
      <c r="B7626" s="588"/>
      <c r="C7626" s="589"/>
      <c r="D7626" s="588"/>
    </row>
    <row r="7627" spans="1:4" ht="15" x14ac:dyDescent="0.25">
      <c r="A7627" s="588"/>
      <c r="B7627" s="588"/>
      <c r="C7627" s="589"/>
      <c r="D7627" s="588"/>
    </row>
    <row r="7628" spans="1:4" ht="15" x14ac:dyDescent="0.25">
      <c r="A7628" s="588"/>
      <c r="B7628" s="588"/>
      <c r="C7628" s="589"/>
      <c r="D7628" s="588"/>
    </row>
    <row r="7629" spans="1:4" ht="15" x14ac:dyDescent="0.25">
      <c r="A7629" s="588"/>
      <c r="B7629" s="588"/>
      <c r="C7629" s="589"/>
      <c r="D7629" s="588"/>
    </row>
    <row r="7630" spans="1:4" ht="15" x14ac:dyDescent="0.25">
      <c r="A7630" s="588"/>
      <c r="B7630" s="588"/>
      <c r="C7630" s="589"/>
      <c r="D7630" s="588"/>
    </row>
    <row r="7631" spans="1:4" ht="15" x14ac:dyDescent="0.25">
      <c r="A7631" s="588"/>
      <c r="B7631" s="588"/>
      <c r="C7631" s="589"/>
      <c r="D7631" s="588"/>
    </row>
    <row r="7632" spans="1:4" ht="15" x14ac:dyDescent="0.25">
      <c r="A7632" s="588"/>
      <c r="B7632" s="588"/>
      <c r="C7632" s="589"/>
      <c r="D7632" s="588"/>
    </row>
    <row r="7633" spans="1:4" ht="15" x14ac:dyDescent="0.25">
      <c r="A7633" s="588"/>
      <c r="B7633" s="588"/>
      <c r="C7633" s="589"/>
      <c r="D7633" s="588"/>
    </row>
    <row r="7634" spans="1:4" ht="15" x14ac:dyDescent="0.25">
      <c r="A7634" s="588"/>
      <c r="B7634" s="588"/>
      <c r="C7634" s="589"/>
      <c r="D7634" s="588"/>
    </row>
    <row r="7635" spans="1:4" ht="15" x14ac:dyDescent="0.25">
      <c r="A7635" s="588"/>
      <c r="B7635" s="588"/>
      <c r="C7635" s="589"/>
      <c r="D7635" s="588"/>
    </row>
    <row r="7636" spans="1:4" ht="15" x14ac:dyDescent="0.25">
      <c r="A7636" s="588"/>
      <c r="B7636" s="588"/>
      <c r="C7636" s="589"/>
      <c r="D7636" s="588"/>
    </row>
    <row r="7637" spans="1:4" ht="15" x14ac:dyDescent="0.25">
      <c r="A7637" s="588"/>
      <c r="B7637" s="588"/>
      <c r="C7637" s="589"/>
      <c r="D7637" s="588"/>
    </row>
    <row r="7638" spans="1:4" ht="15" x14ac:dyDescent="0.25">
      <c r="A7638" s="588"/>
      <c r="B7638" s="588"/>
      <c r="C7638" s="589"/>
      <c r="D7638" s="588"/>
    </row>
    <row r="7639" spans="1:4" ht="15" x14ac:dyDescent="0.25">
      <c r="A7639" s="588"/>
      <c r="B7639" s="588"/>
      <c r="C7639" s="589"/>
      <c r="D7639" s="588"/>
    </row>
    <row r="7640" spans="1:4" ht="15" x14ac:dyDescent="0.25">
      <c r="A7640" s="588"/>
      <c r="B7640" s="588"/>
      <c r="C7640" s="589"/>
      <c r="D7640" s="588"/>
    </row>
    <row r="7641" spans="1:4" ht="15" x14ac:dyDescent="0.25">
      <c r="A7641" s="588"/>
      <c r="B7641" s="588"/>
      <c r="C7641" s="589"/>
      <c r="D7641" s="588"/>
    </row>
    <row r="7642" spans="1:4" ht="15" x14ac:dyDescent="0.25">
      <c r="A7642" s="588"/>
      <c r="B7642" s="588"/>
      <c r="C7642" s="589"/>
      <c r="D7642" s="588"/>
    </row>
    <row r="7643" spans="1:4" ht="15" x14ac:dyDescent="0.25">
      <c r="A7643" s="588"/>
      <c r="B7643" s="588"/>
      <c r="C7643" s="589"/>
      <c r="D7643" s="588"/>
    </row>
    <row r="7644" spans="1:4" ht="15" x14ac:dyDescent="0.25">
      <c r="A7644" s="588"/>
      <c r="B7644" s="588"/>
      <c r="C7644" s="589"/>
      <c r="D7644" s="588"/>
    </row>
    <row r="7645" spans="1:4" ht="15" x14ac:dyDescent="0.25">
      <c r="A7645" s="588"/>
      <c r="B7645" s="588"/>
      <c r="C7645" s="589"/>
      <c r="D7645" s="588"/>
    </row>
    <row r="7646" spans="1:4" ht="15" x14ac:dyDescent="0.25">
      <c r="A7646" s="588"/>
      <c r="B7646" s="588"/>
      <c r="C7646" s="589"/>
      <c r="D7646" s="588"/>
    </row>
    <row r="7647" spans="1:4" ht="15" x14ac:dyDescent="0.25">
      <c r="A7647" s="588"/>
      <c r="B7647" s="588"/>
      <c r="C7647" s="589"/>
      <c r="D7647" s="588"/>
    </row>
    <row r="7648" spans="1:4" ht="15" x14ac:dyDescent="0.25">
      <c r="A7648" s="588"/>
      <c r="B7648" s="588"/>
      <c r="C7648" s="589"/>
      <c r="D7648" s="588"/>
    </row>
    <row r="7649" spans="1:4" ht="15" x14ac:dyDescent="0.25">
      <c r="A7649" s="588"/>
      <c r="B7649" s="588"/>
      <c r="C7649" s="589"/>
      <c r="D7649" s="588"/>
    </row>
    <row r="7650" spans="1:4" ht="15" x14ac:dyDescent="0.25">
      <c r="A7650" s="588"/>
      <c r="B7650" s="588"/>
      <c r="C7650" s="589"/>
      <c r="D7650" s="588"/>
    </row>
    <row r="7651" spans="1:4" ht="15" x14ac:dyDescent="0.25">
      <c r="A7651" s="588"/>
      <c r="B7651" s="588"/>
      <c r="C7651" s="589"/>
      <c r="D7651" s="588"/>
    </row>
    <row r="7652" spans="1:4" ht="15" x14ac:dyDescent="0.25">
      <c r="A7652" s="588"/>
      <c r="B7652" s="588"/>
      <c r="C7652" s="589"/>
      <c r="D7652" s="588"/>
    </row>
    <row r="7653" spans="1:4" ht="15" x14ac:dyDescent="0.25">
      <c r="A7653" s="588"/>
      <c r="B7653" s="588"/>
      <c r="C7653" s="589"/>
      <c r="D7653" s="588"/>
    </row>
    <row r="7654" spans="1:4" ht="15" x14ac:dyDescent="0.25">
      <c r="A7654" s="588"/>
      <c r="B7654" s="588"/>
      <c r="C7654" s="589"/>
      <c r="D7654" s="588"/>
    </row>
    <row r="7655" spans="1:4" ht="15" x14ac:dyDescent="0.25">
      <c r="A7655" s="588"/>
      <c r="B7655" s="588"/>
      <c r="C7655" s="589"/>
      <c r="D7655" s="588"/>
    </row>
    <row r="7656" spans="1:4" ht="15" x14ac:dyDescent="0.25">
      <c r="A7656" s="588"/>
      <c r="B7656" s="588"/>
      <c r="C7656" s="589"/>
      <c r="D7656" s="588"/>
    </row>
    <row r="7657" spans="1:4" ht="15" x14ac:dyDescent="0.25">
      <c r="A7657" s="588"/>
      <c r="B7657" s="588"/>
      <c r="C7657" s="589"/>
      <c r="D7657" s="588"/>
    </row>
    <row r="7658" spans="1:4" ht="15" x14ac:dyDescent="0.25">
      <c r="A7658" s="588"/>
      <c r="B7658" s="588"/>
      <c r="C7658" s="589"/>
      <c r="D7658" s="588"/>
    </row>
    <row r="7659" spans="1:4" ht="15" x14ac:dyDescent="0.25">
      <c r="A7659" s="588"/>
      <c r="B7659" s="588"/>
      <c r="C7659" s="589"/>
      <c r="D7659" s="588"/>
    </row>
    <row r="7660" spans="1:4" ht="15" x14ac:dyDescent="0.25">
      <c r="A7660" s="588"/>
      <c r="B7660" s="588"/>
      <c r="C7660" s="589"/>
      <c r="D7660" s="588"/>
    </row>
    <row r="7661" spans="1:4" ht="15" x14ac:dyDescent="0.25">
      <c r="A7661" s="588"/>
      <c r="B7661" s="588"/>
      <c r="C7661" s="589"/>
      <c r="D7661" s="588"/>
    </row>
    <row r="7662" spans="1:4" ht="15" x14ac:dyDescent="0.25">
      <c r="A7662" s="588"/>
      <c r="B7662" s="588"/>
      <c r="C7662" s="589"/>
      <c r="D7662" s="588"/>
    </row>
    <row r="7663" spans="1:4" ht="15" x14ac:dyDescent="0.25">
      <c r="A7663" s="588"/>
      <c r="B7663" s="588"/>
      <c r="C7663" s="589"/>
      <c r="D7663" s="588"/>
    </row>
    <row r="7664" spans="1:4" ht="15" x14ac:dyDescent="0.25">
      <c r="A7664" s="588"/>
      <c r="B7664" s="588"/>
      <c r="C7664" s="589"/>
      <c r="D7664" s="588"/>
    </row>
    <row r="7665" spans="1:4" ht="15" x14ac:dyDescent="0.25">
      <c r="A7665" s="588"/>
      <c r="B7665" s="588"/>
      <c r="C7665" s="589"/>
      <c r="D7665" s="588"/>
    </row>
    <row r="7666" spans="1:4" ht="15" x14ac:dyDescent="0.25">
      <c r="A7666" s="588"/>
      <c r="B7666" s="588"/>
      <c r="C7666" s="589"/>
      <c r="D7666" s="588"/>
    </row>
    <row r="7667" spans="1:4" ht="15" x14ac:dyDescent="0.25">
      <c r="A7667" s="588"/>
      <c r="B7667" s="588"/>
      <c r="C7667" s="589"/>
      <c r="D7667" s="588"/>
    </row>
    <row r="7668" spans="1:4" ht="15" x14ac:dyDescent="0.25">
      <c r="A7668" s="588"/>
      <c r="B7668" s="588"/>
      <c r="C7668" s="589"/>
      <c r="D7668" s="588"/>
    </row>
    <row r="7669" spans="1:4" ht="15" x14ac:dyDescent="0.25">
      <c r="A7669" s="588"/>
      <c r="B7669" s="588"/>
      <c r="C7669" s="589"/>
      <c r="D7669" s="588"/>
    </row>
    <row r="7670" spans="1:4" ht="15" x14ac:dyDescent="0.25">
      <c r="A7670" s="588"/>
      <c r="B7670" s="588"/>
      <c r="C7670" s="589"/>
      <c r="D7670" s="588"/>
    </row>
    <row r="7671" spans="1:4" ht="15" x14ac:dyDescent="0.25">
      <c r="A7671" s="588"/>
      <c r="B7671" s="588"/>
      <c r="C7671" s="589"/>
      <c r="D7671" s="588"/>
    </row>
    <row r="7672" spans="1:4" ht="15" x14ac:dyDescent="0.25">
      <c r="A7672" s="588"/>
      <c r="B7672" s="588"/>
      <c r="C7672" s="589"/>
      <c r="D7672" s="588"/>
    </row>
    <row r="7673" spans="1:4" ht="15" x14ac:dyDescent="0.25">
      <c r="A7673" s="588"/>
      <c r="B7673" s="588"/>
      <c r="C7673" s="589"/>
      <c r="D7673" s="588"/>
    </row>
    <row r="7674" spans="1:4" ht="15" x14ac:dyDescent="0.25">
      <c r="A7674" s="588"/>
      <c r="B7674" s="588"/>
      <c r="C7674" s="589"/>
      <c r="D7674" s="588"/>
    </row>
    <row r="7675" spans="1:4" ht="15" x14ac:dyDescent="0.25">
      <c r="A7675" s="588"/>
      <c r="B7675" s="588"/>
      <c r="C7675" s="589"/>
      <c r="D7675" s="588"/>
    </row>
    <row r="7676" spans="1:4" ht="15" x14ac:dyDescent="0.25">
      <c r="A7676" s="588"/>
      <c r="B7676" s="588"/>
      <c r="C7676" s="589"/>
      <c r="D7676" s="588"/>
    </row>
    <row r="7677" spans="1:4" ht="15" x14ac:dyDescent="0.25">
      <c r="A7677" s="588"/>
      <c r="B7677" s="588"/>
      <c r="C7677" s="589"/>
      <c r="D7677" s="588"/>
    </row>
    <row r="7678" spans="1:4" ht="15" x14ac:dyDescent="0.25">
      <c r="A7678" s="588"/>
      <c r="B7678" s="588"/>
      <c r="C7678" s="589"/>
      <c r="D7678" s="588"/>
    </row>
    <row r="7679" spans="1:4" ht="15" x14ac:dyDescent="0.25">
      <c r="A7679" s="588"/>
      <c r="B7679" s="588"/>
      <c r="C7679" s="589"/>
      <c r="D7679" s="588"/>
    </row>
    <row r="7680" spans="1:4" ht="15" x14ac:dyDescent="0.25">
      <c r="A7680" s="588"/>
      <c r="B7680" s="588"/>
      <c r="C7680" s="589"/>
      <c r="D7680" s="588"/>
    </row>
    <row r="7681" spans="1:4" ht="15" x14ac:dyDescent="0.25">
      <c r="A7681" s="588"/>
      <c r="B7681" s="588"/>
      <c r="C7681" s="589"/>
      <c r="D7681" s="588"/>
    </row>
    <row r="7682" spans="1:4" ht="15" x14ac:dyDescent="0.25">
      <c r="A7682" s="588"/>
      <c r="B7682" s="588"/>
      <c r="C7682" s="589"/>
      <c r="D7682" s="588"/>
    </row>
    <row r="7683" spans="1:4" ht="15" x14ac:dyDescent="0.25">
      <c r="A7683" s="588"/>
      <c r="B7683" s="588"/>
      <c r="C7683" s="589"/>
      <c r="D7683" s="588"/>
    </row>
    <row r="7684" spans="1:4" ht="15" x14ac:dyDescent="0.25">
      <c r="A7684" s="588"/>
      <c r="B7684" s="588"/>
      <c r="C7684" s="589"/>
      <c r="D7684" s="588"/>
    </row>
    <row r="7685" spans="1:4" ht="15" x14ac:dyDescent="0.25">
      <c r="A7685" s="588"/>
      <c r="B7685" s="588"/>
      <c r="C7685" s="589"/>
      <c r="D7685" s="588"/>
    </row>
    <row r="7686" spans="1:4" ht="15" x14ac:dyDescent="0.25">
      <c r="A7686" s="588"/>
      <c r="B7686" s="588"/>
      <c r="C7686" s="589"/>
      <c r="D7686" s="588"/>
    </row>
    <row r="7687" spans="1:4" ht="15" x14ac:dyDescent="0.25">
      <c r="A7687" s="588"/>
      <c r="B7687" s="588"/>
      <c r="C7687" s="589"/>
      <c r="D7687" s="588"/>
    </row>
    <row r="7688" spans="1:4" ht="15" x14ac:dyDescent="0.25">
      <c r="A7688" s="588"/>
      <c r="B7688" s="588"/>
      <c r="C7688" s="589"/>
      <c r="D7688" s="588"/>
    </row>
    <row r="7689" spans="1:4" ht="15" x14ac:dyDescent="0.25">
      <c r="A7689" s="588"/>
      <c r="B7689" s="588"/>
      <c r="C7689" s="589"/>
      <c r="D7689" s="588"/>
    </row>
    <row r="7690" spans="1:4" ht="15" x14ac:dyDescent="0.25">
      <c r="A7690" s="588"/>
      <c r="B7690" s="588"/>
      <c r="C7690" s="589"/>
      <c r="D7690" s="588"/>
    </row>
    <row r="7691" spans="1:4" ht="15" x14ac:dyDescent="0.25">
      <c r="A7691" s="588"/>
      <c r="B7691" s="588"/>
      <c r="C7691" s="589"/>
      <c r="D7691" s="588"/>
    </row>
    <row r="7692" spans="1:4" ht="15" x14ac:dyDescent="0.25">
      <c r="A7692" s="588"/>
      <c r="B7692" s="588"/>
      <c r="C7692" s="589"/>
      <c r="D7692" s="588"/>
    </row>
    <row r="7693" spans="1:4" ht="15" x14ac:dyDescent="0.25">
      <c r="A7693" s="588"/>
      <c r="B7693" s="588"/>
      <c r="C7693" s="589"/>
      <c r="D7693" s="588"/>
    </row>
    <row r="7694" spans="1:4" ht="15" x14ac:dyDescent="0.25">
      <c r="A7694" s="588"/>
      <c r="B7694" s="588"/>
      <c r="C7694" s="589"/>
      <c r="D7694" s="588"/>
    </row>
    <row r="7695" spans="1:4" ht="15" x14ac:dyDescent="0.25">
      <c r="A7695" s="588"/>
      <c r="B7695" s="588"/>
      <c r="C7695" s="589"/>
      <c r="D7695" s="588"/>
    </row>
    <row r="7696" spans="1:4" ht="15" x14ac:dyDescent="0.25">
      <c r="A7696" s="588"/>
      <c r="B7696" s="588"/>
      <c r="C7696" s="589"/>
      <c r="D7696" s="588"/>
    </row>
    <row r="7697" spans="1:4" ht="15" x14ac:dyDescent="0.25">
      <c r="A7697" s="588"/>
      <c r="B7697" s="588"/>
      <c r="C7697" s="589"/>
      <c r="D7697" s="588"/>
    </row>
    <row r="7698" spans="1:4" ht="15" x14ac:dyDescent="0.25">
      <c r="A7698" s="588"/>
      <c r="B7698" s="588"/>
      <c r="C7698" s="589"/>
      <c r="D7698" s="588"/>
    </row>
    <row r="7699" spans="1:4" ht="15" x14ac:dyDescent="0.25">
      <c r="A7699" s="588"/>
      <c r="B7699" s="588"/>
      <c r="C7699" s="589"/>
      <c r="D7699" s="588"/>
    </row>
    <row r="7700" spans="1:4" ht="15" x14ac:dyDescent="0.25">
      <c r="A7700" s="588"/>
      <c r="B7700" s="588"/>
      <c r="C7700" s="589"/>
      <c r="D7700" s="588"/>
    </row>
    <row r="7701" spans="1:4" ht="15" x14ac:dyDescent="0.25">
      <c r="A7701" s="588"/>
      <c r="B7701" s="588"/>
      <c r="C7701" s="589"/>
      <c r="D7701" s="588"/>
    </row>
    <row r="7702" spans="1:4" ht="15" x14ac:dyDescent="0.25">
      <c r="A7702" s="588"/>
      <c r="B7702" s="588"/>
      <c r="C7702" s="589"/>
      <c r="D7702" s="588"/>
    </row>
    <row r="7703" spans="1:4" ht="15" x14ac:dyDescent="0.25">
      <c r="A7703" s="588"/>
      <c r="B7703" s="588"/>
      <c r="C7703" s="589"/>
      <c r="D7703" s="588"/>
    </row>
    <row r="7704" spans="1:4" ht="15" x14ac:dyDescent="0.25">
      <c r="A7704" s="588"/>
      <c r="B7704" s="588"/>
      <c r="C7704" s="589"/>
      <c r="D7704" s="588"/>
    </row>
    <row r="7705" spans="1:4" ht="15" x14ac:dyDescent="0.25">
      <c r="A7705" s="588"/>
      <c r="B7705" s="588"/>
      <c r="C7705" s="589"/>
      <c r="D7705" s="588"/>
    </row>
    <row r="7706" spans="1:4" ht="15" x14ac:dyDescent="0.25">
      <c r="A7706" s="588"/>
      <c r="B7706" s="588"/>
      <c r="C7706" s="589"/>
      <c r="D7706" s="588"/>
    </row>
    <row r="7707" spans="1:4" ht="15" x14ac:dyDescent="0.25">
      <c r="A7707" s="588"/>
      <c r="B7707" s="588"/>
      <c r="C7707" s="589"/>
      <c r="D7707" s="588"/>
    </row>
    <row r="7708" spans="1:4" ht="15" x14ac:dyDescent="0.25">
      <c r="A7708" s="588"/>
      <c r="B7708" s="588"/>
      <c r="C7708" s="589"/>
      <c r="D7708" s="588"/>
    </row>
    <row r="7709" spans="1:4" ht="15" x14ac:dyDescent="0.25">
      <c r="A7709" s="588"/>
      <c r="B7709" s="588"/>
      <c r="C7709" s="589"/>
      <c r="D7709" s="588"/>
    </row>
    <row r="7710" spans="1:4" ht="15" x14ac:dyDescent="0.25">
      <c r="A7710" s="588"/>
      <c r="B7710" s="588"/>
      <c r="C7710" s="589"/>
      <c r="D7710" s="588"/>
    </row>
    <row r="7711" spans="1:4" ht="15" x14ac:dyDescent="0.25">
      <c r="A7711" s="588"/>
      <c r="B7711" s="588"/>
      <c r="C7711" s="589"/>
      <c r="D7711" s="588"/>
    </row>
    <row r="7712" spans="1:4" ht="15" x14ac:dyDescent="0.25">
      <c r="A7712" s="588"/>
      <c r="B7712" s="588"/>
      <c r="C7712" s="589"/>
      <c r="D7712" s="588"/>
    </row>
    <row r="7713" spans="1:4" ht="15" x14ac:dyDescent="0.25">
      <c r="A7713" s="588"/>
      <c r="B7713" s="588"/>
      <c r="C7713" s="589"/>
      <c r="D7713" s="588"/>
    </row>
    <row r="7714" spans="1:4" ht="15" x14ac:dyDescent="0.25">
      <c r="A7714" s="588"/>
      <c r="B7714" s="588"/>
      <c r="C7714" s="589"/>
      <c r="D7714" s="588"/>
    </row>
    <row r="7715" spans="1:4" ht="15" x14ac:dyDescent="0.25">
      <c r="A7715" s="588"/>
      <c r="B7715" s="588"/>
      <c r="C7715" s="589"/>
      <c r="D7715" s="588"/>
    </row>
    <row r="7716" spans="1:4" ht="15" x14ac:dyDescent="0.25">
      <c r="A7716" s="588"/>
      <c r="B7716" s="588"/>
      <c r="C7716" s="589"/>
      <c r="D7716" s="588"/>
    </row>
    <row r="7717" spans="1:4" ht="15" x14ac:dyDescent="0.25">
      <c r="A7717" s="588"/>
      <c r="B7717" s="588"/>
      <c r="C7717" s="589"/>
      <c r="D7717" s="588"/>
    </row>
    <row r="7718" spans="1:4" ht="15" x14ac:dyDescent="0.25">
      <c r="A7718" s="588"/>
      <c r="B7718" s="588"/>
      <c r="C7718" s="589"/>
      <c r="D7718" s="588"/>
    </row>
    <row r="7719" spans="1:4" ht="15" x14ac:dyDescent="0.25">
      <c r="A7719" s="588"/>
      <c r="B7719" s="588"/>
      <c r="C7719" s="589"/>
      <c r="D7719" s="588"/>
    </row>
    <row r="7720" spans="1:4" ht="15" x14ac:dyDescent="0.25">
      <c r="A7720" s="588"/>
      <c r="B7720" s="588"/>
      <c r="C7720" s="589"/>
      <c r="D7720" s="588"/>
    </row>
    <row r="7721" spans="1:4" ht="15" x14ac:dyDescent="0.25">
      <c r="A7721" s="588"/>
      <c r="B7721" s="588"/>
      <c r="C7721" s="589"/>
      <c r="D7721" s="588"/>
    </row>
    <row r="7722" spans="1:4" ht="15" x14ac:dyDescent="0.25">
      <c r="A7722" s="588"/>
      <c r="B7722" s="588"/>
      <c r="C7722" s="589"/>
      <c r="D7722" s="588"/>
    </row>
    <row r="7723" spans="1:4" ht="15" x14ac:dyDescent="0.25">
      <c r="A7723" s="588"/>
      <c r="B7723" s="588"/>
      <c r="C7723" s="589"/>
      <c r="D7723" s="588"/>
    </row>
    <row r="7724" spans="1:4" ht="15" x14ac:dyDescent="0.25">
      <c r="A7724" s="588"/>
      <c r="B7724" s="588"/>
      <c r="C7724" s="589"/>
      <c r="D7724" s="588"/>
    </row>
    <row r="7725" spans="1:4" ht="15" x14ac:dyDescent="0.25">
      <c r="A7725" s="588"/>
      <c r="B7725" s="588"/>
      <c r="C7725" s="589"/>
      <c r="D7725" s="588"/>
    </row>
    <row r="7726" spans="1:4" ht="15" x14ac:dyDescent="0.25">
      <c r="A7726" s="588"/>
      <c r="B7726" s="588"/>
      <c r="C7726" s="589"/>
      <c r="D7726" s="588"/>
    </row>
    <row r="7727" spans="1:4" ht="15" x14ac:dyDescent="0.25">
      <c r="A7727" s="588"/>
      <c r="B7727" s="588"/>
      <c r="C7727" s="589"/>
      <c r="D7727" s="588"/>
    </row>
    <row r="7728" spans="1:4" ht="15" x14ac:dyDescent="0.25">
      <c r="A7728" s="588"/>
      <c r="B7728" s="588"/>
      <c r="C7728" s="589"/>
      <c r="D7728" s="588"/>
    </row>
    <row r="7729" spans="1:4" ht="15" x14ac:dyDescent="0.25">
      <c r="A7729" s="588"/>
      <c r="B7729" s="588"/>
      <c r="C7729" s="589"/>
      <c r="D7729" s="588"/>
    </row>
    <row r="7730" spans="1:4" ht="15" x14ac:dyDescent="0.25">
      <c r="A7730" s="588"/>
      <c r="B7730" s="588"/>
      <c r="C7730" s="589"/>
      <c r="D7730" s="588"/>
    </row>
    <row r="7731" spans="1:4" ht="15" x14ac:dyDescent="0.25">
      <c r="A7731" s="588"/>
      <c r="B7731" s="588"/>
      <c r="C7731" s="589"/>
      <c r="D7731" s="588"/>
    </row>
    <row r="7732" spans="1:4" ht="15" x14ac:dyDescent="0.25">
      <c r="A7732" s="588"/>
      <c r="B7732" s="588"/>
      <c r="C7732" s="589"/>
      <c r="D7732" s="588"/>
    </row>
    <row r="7733" spans="1:4" ht="15" x14ac:dyDescent="0.25">
      <c r="A7733" s="588"/>
      <c r="B7733" s="588"/>
      <c r="C7733" s="589"/>
      <c r="D7733" s="588"/>
    </row>
    <row r="7734" spans="1:4" ht="15" x14ac:dyDescent="0.25">
      <c r="A7734" s="588"/>
      <c r="B7734" s="588"/>
      <c r="C7734" s="589"/>
      <c r="D7734" s="588"/>
    </row>
    <row r="7735" spans="1:4" ht="15" x14ac:dyDescent="0.25">
      <c r="A7735" s="588"/>
      <c r="B7735" s="588"/>
      <c r="C7735" s="589"/>
      <c r="D7735" s="588"/>
    </row>
    <row r="7736" spans="1:4" ht="15" x14ac:dyDescent="0.25">
      <c r="A7736" s="588"/>
      <c r="B7736" s="588"/>
      <c r="C7736" s="589"/>
      <c r="D7736" s="588"/>
    </row>
    <row r="7737" spans="1:4" ht="15" x14ac:dyDescent="0.25">
      <c r="A7737" s="588"/>
      <c r="B7737" s="588"/>
      <c r="C7737" s="589"/>
      <c r="D7737" s="588"/>
    </row>
    <row r="7738" spans="1:4" ht="15" x14ac:dyDescent="0.25">
      <c r="A7738" s="588"/>
      <c r="B7738" s="588"/>
      <c r="C7738" s="589"/>
      <c r="D7738" s="588"/>
    </row>
    <row r="7739" spans="1:4" ht="15" x14ac:dyDescent="0.25">
      <c r="A7739" s="588"/>
      <c r="B7739" s="588"/>
      <c r="C7739" s="589"/>
      <c r="D7739" s="588"/>
    </row>
    <row r="7740" spans="1:4" ht="15" x14ac:dyDescent="0.25">
      <c r="A7740" s="588"/>
      <c r="B7740" s="588"/>
      <c r="C7740" s="589"/>
      <c r="D7740" s="588"/>
    </row>
    <row r="7741" spans="1:4" ht="15" x14ac:dyDescent="0.25">
      <c r="A7741" s="588"/>
      <c r="B7741" s="588"/>
      <c r="C7741" s="589"/>
      <c r="D7741" s="588"/>
    </row>
    <row r="7742" spans="1:4" ht="15" x14ac:dyDescent="0.25">
      <c r="A7742" s="588"/>
      <c r="B7742" s="588"/>
      <c r="C7742" s="589"/>
      <c r="D7742" s="588"/>
    </row>
    <row r="7743" spans="1:4" ht="15" x14ac:dyDescent="0.25">
      <c r="A7743" s="588"/>
      <c r="B7743" s="588"/>
      <c r="C7743" s="589"/>
      <c r="D7743" s="588"/>
    </row>
    <row r="7744" spans="1:4" ht="15" x14ac:dyDescent="0.25">
      <c r="A7744" s="588"/>
      <c r="B7744" s="588"/>
      <c r="C7744" s="589"/>
      <c r="D7744" s="588"/>
    </row>
    <row r="7745" spans="1:4" ht="15" x14ac:dyDescent="0.25">
      <c r="A7745" s="588"/>
      <c r="B7745" s="588"/>
      <c r="C7745" s="589"/>
      <c r="D7745" s="588"/>
    </row>
    <row r="7746" spans="1:4" ht="15" x14ac:dyDescent="0.25">
      <c r="A7746" s="588"/>
      <c r="B7746" s="588"/>
      <c r="C7746" s="589"/>
      <c r="D7746" s="588"/>
    </row>
    <row r="7747" spans="1:4" ht="15" x14ac:dyDescent="0.25">
      <c r="A7747" s="588"/>
      <c r="B7747" s="588"/>
      <c r="C7747" s="589"/>
      <c r="D7747" s="588"/>
    </row>
    <row r="7748" spans="1:4" ht="15" x14ac:dyDescent="0.25">
      <c r="A7748" s="588"/>
      <c r="B7748" s="588"/>
      <c r="C7748" s="589"/>
      <c r="D7748" s="588"/>
    </row>
    <row r="7749" spans="1:4" ht="15" x14ac:dyDescent="0.25">
      <c r="A7749" s="588"/>
      <c r="B7749" s="588"/>
      <c r="C7749" s="589"/>
      <c r="D7749" s="588"/>
    </row>
    <row r="7750" spans="1:4" ht="15" x14ac:dyDescent="0.25">
      <c r="A7750" s="588"/>
      <c r="B7750" s="588"/>
      <c r="C7750" s="589"/>
      <c r="D7750" s="588"/>
    </row>
    <row r="7751" spans="1:4" ht="15" x14ac:dyDescent="0.25">
      <c r="A7751" s="588"/>
      <c r="B7751" s="588"/>
      <c r="C7751" s="589"/>
      <c r="D7751" s="588"/>
    </row>
    <row r="7752" spans="1:4" ht="15" x14ac:dyDescent="0.25">
      <c r="A7752" s="588"/>
      <c r="B7752" s="588"/>
      <c r="C7752" s="589"/>
      <c r="D7752" s="588"/>
    </row>
    <row r="7753" spans="1:4" ht="15" x14ac:dyDescent="0.25">
      <c r="A7753" s="588"/>
      <c r="B7753" s="588"/>
      <c r="C7753" s="589"/>
      <c r="D7753" s="588"/>
    </row>
    <row r="7754" spans="1:4" ht="15" x14ac:dyDescent="0.25">
      <c r="A7754" s="588"/>
      <c r="B7754" s="588"/>
      <c r="C7754" s="589"/>
      <c r="D7754" s="588"/>
    </row>
    <row r="7755" spans="1:4" ht="15" x14ac:dyDescent="0.25">
      <c r="A7755" s="588"/>
      <c r="B7755" s="588"/>
      <c r="C7755" s="589"/>
      <c r="D7755" s="588"/>
    </row>
    <row r="7756" spans="1:4" ht="15" x14ac:dyDescent="0.25">
      <c r="A7756" s="588"/>
      <c r="B7756" s="588"/>
      <c r="C7756" s="589"/>
      <c r="D7756" s="588"/>
    </row>
    <row r="7757" spans="1:4" ht="15" x14ac:dyDescent="0.25">
      <c r="A7757" s="588"/>
      <c r="B7757" s="588"/>
      <c r="C7757" s="589"/>
      <c r="D7757" s="588"/>
    </row>
    <row r="7758" spans="1:4" ht="15" x14ac:dyDescent="0.25">
      <c r="A7758" s="588"/>
      <c r="B7758" s="588"/>
      <c r="C7758" s="589"/>
      <c r="D7758" s="588"/>
    </row>
    <row r="7759" spans="1:4" ht="15" x14ac:dyDescent="0.25">
      <c r="A7759" s="588"/>
      <c r="B7759" s="588"/>
      <c r="C7759" s="589"/>
      <c r="D7759" s="588"/>
    </row>
    <row r="7760" spans="1:4" ht="15" x14ac:dyDescent="0.25">
      <c r="A7760" s="588"/>
      <c r="B7760" s="588"/>
      <c r="C7760" s="589"/>
      <c r="D7760" s="588"/>
    </row>
    <row r="7761" spans="1:4" ht="15" x14ac:dyDescent="0.25">
      <c r="A7761" s="588"/>
      <c r="B7761" s="588"/>
      <c r="C7761" s="589"/>
      <c r="D7761" s="588"/>
    </row>
    <row r="7762" spans="1:4" ht="15" x14ac:dyDescent="0.25">
      <c r="A7762" s="588"/>
      <c r="B7762" s="588"/>
      <c r="C7762" s="589"/>
      <c r="D7762" s="588"/>
    </row>
    <row r="7763" spans="1:4" ht="15" x14ac:dyDescent="0.25">
      <c r="A7763" s="588"/>
      <c r="B7763" s="588"/>
      <c r="C7763" s="589"/>
      <c r="D7763" s="588"/>
    </row>
    <row r="7764" spans="1:4" ht="15" x14ac:dyDescent="0.25">
      <c r="A7764" s="588"/>
      <c r="B7764" s="588"/>
      <c r="C7764" s="589"/>
      <c r="D7764" s="588"/>
    </row>
    <row r="7765" spans="1:4" ht="15" x14ac:dyDescent="0.25">
      <c r="A7765" s="588"/>
      <c r="B7765" s="588"/>
      <c r="C7765" s="589"/>
      <c r="D7765" s="588"/>
    </row>
    <row r="7766" spans="1:4" ht="15" x14ac:dyDescent="0.25">
      <c r="A7766" s="588"/>
      <c r="B7766" s="588"/>
      <c r="C7766" s="589"/>
      <c r="D7766" s="588"/>
    </row>
    <row r="7767" spans="1:4" ht="15" x14ac:dyDescent="0.25">
      <c r="A7767" s="588"/>
      <c r="B7767" s="588"/>
      <c r="C7767" s="589"/>
      <c r="D7767" s="588"/>
    </row>
    <row r="7768" spans="1:4" ht="15" x14ac:dyDescent="0.25">
      <c r="A7768" s="588"/>
      <c r="B7768" s="588"/>
      <c r="C7768" s="589"/>
      <c r="D7768" s="588"/>
    </row>
    <row r="7769" spans="1:4" ht="15" x14ac:dyDescent="0.25">
      <c r="A7769" s="588"/>
      <c r="B7769" s="588"/>
      <c r="C7769" s="589"/>
      <c r="D7769" s="588"/>
    </row>
    <row r="7770" spans="1:4" ht="15" x14ac:dyDescent="0.25">
      <c r="A7770" s="588"/>
      <c r="B7770" s="588"/>
      <c r="C7770" s="589"/>
      <c r="D7770" s="588"/>
    </row>
    <row r="7771" spans="1:4" ht="15" x14ac:dyDescent="0.25">
      <c r="A7771" s="588"/>
      <c r="B7771" s="588"/>
      <c r="C7771" s="589"/>
      <c r="D7771" s="588"/>
    </row>
    <row r="7772" spans="1:4" ht="15" x14ac:dyDescent="0.25">
      <c r="A7772" s="588"/>
      <c r="B7772" s="588"/>
      <c r="C7772" s="589"/>
      <c r="D7772" s="588"/>
    </row>
    <row r="7773" spans="1:4" ht="15" x14ac:dyDescent="0.25">
      <c r="A7773" s="588"/>
      <c r="B7773" s="588"/>
      <c r="C7773" s="589"/>
      <c r="D7773" s="588"/>
    </row>
    <row r="7774" spans="1:4" ht="15" x14ac:dyDescent="0.25">
      <c r="A7774" s="588"/>
      <c r="B7774" s="588"/>
      <c r="C7774" s="589"/>
      <c r="D7774" s="588"/>
    </row>
    <row r="7775" spans="1:4" ht="15" x14ac:dyDescent="0.25">
      <c r="A7775" s="588"/>
      <c r="B7775" s="588"/>
      <c r="C7775" s="589"/>
      <c r="D7775" s="588"/>
    </row>
    <row r="7776" spans="1:4" ht="15" x14ac:dyDescent="0.25">
      <c r="A7776" s="588"/>
      <c r="B7776" s="588"/>
      <c r="C7776" s="589"/>
      <c r="D7776" s="588"/>
    </row>
    <row r="7777" spans="1:4" ht="15" x14ac:dyDescent="0.25">
      <c r="A7777" s="588"/>
      <c r="B7777" s="588"/>
      <c r="C7777" s="589"/>
      <c r="D7777" s="588"/>
    </row>
    <row r="7778" spans="1:4" ht="15" x14ac:dyDescent="0.25">
      <c r="A7778" s="588"/>
      <c r="B7778" s="588"/>
      <c r="C7778" s="589"/>
      <c r="D7778" s="588"/>
    </row>
    <row r="7779" spans="1:4" ht="15" x14ac:dyDescent="0.25">
      <c r="A7779" s="588"/>
      <c r="B7779" s="588"/>
      <c r="C7779" s="589"/>
      <c r="D7779" s="588"/>
    </row>
    <row r="7780" spans="1:4" ht="15" x14ac:dyDescent="0.25">
      <c r="A7780" s="588"/>
      <c r="B7780" s="588"/>
      <c r="C7780" s="589"/>
      <c r="D7780" s="588"/>
    </row>
    <row r="7781" spans="1:4" ht="15" x14ac:dyDescent="0.25">
      <c r="A7781" s="588"/>
      <c r="B7781" s="588"/>
      <c r="C7781" s="589"/>
      <c r="D7781" s="588"/>
    </row>
    <row r="7782" spans="1:4" ht="15" x14ac:dyDescent="0.25">
      <c r="A7782" s="588"/>
      <c r="B7782" s="588"/>
      <c r="C7782" s="589"/>
      <c r="D7782" s="588"/>
    </row>
    <row r="7783" spans="1:4" ht="15" x14ac:dyDescent="0.25">
      <c r="A7783" s="588"/>
      <c r="B7783" s="588"/>
      <c r="C7783" s="589"/>
      <c r="D7783" s="588"/>
    </row>
    <row r="7784" spans="1:4" ht="15" x14ac:dyDescent="0.25">
      <c r="A7784" s="588"/>
      <c r="B7784" s="588"/>
      <c r="C7784" s="589"/>
      <c r="D7784" s="588"/>
    </row>
    <row r="7785" spans="1:4" ht="15" x14ac:dyDescent="0.25">
      <c r="A7785" s="588"/>
      <c r="B7785" s="588"/>
      <c r="C7785" s="589"/>
      <c r="D7785" s="588"/>
    </row>
    <row r="7786" spans="1:4" ht="15" x14ac:dyDescent="0.25">
      <c r="A7786" s="588"/>
      <c r="B7786" s="588"/>
      <c r="C7786" s="589"/>
      <c r="D7786" s="588"/>
    </row>
    <row r="7787" spans="1:4" ht="15" x14ac:dyDescent="0.25">
      <c r="A7787" s="588"/>
      <c r="B7787" s="588"/>
      <c r="C7787" s="589"/>
      <c r="D7787" s="588"/>
    </row>
    <row r="7788" spans="1:4" ht="15" x14ac:dyDescent="0.25">
      <c r="A7788" s="588"/>
      <c r="B7788" s="588"/>
      <c r="C7788" s="589"/>
      <c r="D7788" s="588"/>
    </row>
    <row r="7789" spans="1:4" ht="15" x14ac:dyDescent="0.25">
      <c r="A7789" s="588"/>
      <c r="B7789" s="588"/>
      <c r="C7789" s="589"/>
      <c r="D7789" s="588"/>
    </row>
    <row r="7790" spans="1:4" ht="15" x14ac:dyDescent="0.25">
      <c r="A7790" s="588"/>
      <c r="B7790" s="588"/>
      <c r="C7790" s="589"/>
      <c r="D7790" s="588"/>
    </row>
    <row r="7791" spans="1:4" ht="15" x14ac:dyDescent="0.25">
      <c r="A7791" s="588"/>
      <c r="B7791" s="588"/>
      <c r="C7791" s="589"/>
      <c r="D7791" s="588"/>
    </row>
    <row r="7792" spans="1:4" ht="15" x14ac:dyDescent="0.25">
      <c r="A7792" s="588"/>
      <c r="B7792" s="588"/>
      <c r="C7792" s="589"/>
      <c r="D7792" s="588"/>
    </row>
    <row r="7793" spans="1:4" ht="15" x14ac:dyDescent="0.25">
      <c r="A7793" s="588"/>
      <c r="B7793" s="588"/>
      <c r="C7793" s="589"/>
      <c r="D7793" s="588"/>
    </row>
    <row r="7794" spans="1:4" ht="15" x14ac:dyDescent="0.25">
      <c r="A7794" s="588"/>
      <c r="B7794" s="588"/>
      <c r="C7794" s="589"/>
      <c r="D7794" s="588"/>
    </row>
    <row r="7795" spans="1:4" ht="15" x14ac:dyDescent="0.25">
      <c r="A7795" s="588"/>
      <c r="B7795" s="588"/>
      <c r="C7795" s="589"/>
      <c r="D7795" s="588"/>
    </row>
    <row r="7796" spans="1:4" ht="15" x14ac:dyDescent="0.25">
      <c r="A7796" s="588"/>
      <c r="B7796" s="588"/>
      <c r="C7796" s="589"/>
      <c r="D7796" s="588"/>
    </row>
    <row r="7797" spans="1:4" ht="15" x14ac:dyDescent="0.25">
      <c r="A7797" s="588"/>
      <c r="B7797" s="588"/>
      <c r="C7797" s="589"/>
      <c r="D7797" s="588"/>
    </row>
    <row r="7798" spans="1:4" ht="15" x14ac:dyDescent="0.25">
      <c r="A7798" s="588"/>
      <c r="B7798" s="588"/>
      <c r="C7798" s="589"/>
      <c r="D7798" s="588"/>
    </row>
    <row r="7799" spans="1:4" ht="15" x14ac:dyDescent="0.25">
      <c r="A7799" s="588"/>
      <c r="B7799" s="588"/>
      <c r="C7799" s="589"/>
      <c r="D7799" s="588"/>
    </row>
    <row r="7800" spans="1:4" ht="15" x14ac:dyDescent="0.25">
      <c r="A7800" s="588"/>
      <c r="B7800" s="588"/>
      <c r="C7800" s="589"/>
      <c r="D7800" s="588"/>
    </row>
    <row r="7801" spans="1:4" ht="15" x14ac:dyDescent="0.25">
      <c r="A7801" s="588"/>
      <c r="B7801" s="588"/>
      <c r="C7801" s="589"/>
      <c r="D7801" s="588"/>
    </row>
    <row r="7802" spans="1:4" ht="15" x14ac:dyDescent="0.25">
      <c r="A7802" s="588"/>
      <c r="B7802" s="588"/>
      <c r="C7802" s="589"/>
      <c r="D7802" s="588"/>
    </row>
    <row r="7803" spans="1:4" ht="15" x14ac:dyDescent="0.25">
      <c r="A7803" s="588"/>
      <c r="B7803" s="588"/>
      <c r="C7803" s="589"/>
      <c r="D7803" s="588"/>
    </row>
    <row r="7804" spans="1:4" ht="15" x14ac:dyDescent="0.25">
      <c r="A7804" s="588"/>
      <c r="B7804" s="588"/>
      <c r="C7804" s="589"/>
      <c r="D7804" s="588"/>
    </row>
    <row r="7805" spans="1:4" ht="15" x14ac:dyDescent="0.25">
      <c r="A7805" s="588"/>
      <c r="B7805" s="588"/>
      <c r="C7805" s="589"/>
      <c r="D7805" s="588"/>
    </row>
    <row r="7806" spans="1:4" ht="15" x14ac:dyDescent="0.25">
      <c r="A7806" s="588"/>
      <c r="B7806" s="588"/>
      <c r="C7806" s="589"/>
      <c r="D7806" s="588"/>
    </row>
    <row r="7807" spans="1:4" ht="15" x14ac:dyDescent="0.25">
      <c r="A7807" s="588"/>
      <c r="B7807" s="588"/>
      <c r="C7807" s="589"/>
      <c r="D7807" s="588"/>
    </row>
    <row r="7808" spans="1:4" ht="15" x14ac:dyDescent="0.25">
      <c r="A7808" s="588"/>
      <c r="B7808" s="588"/>
      <c r="C7808" s="589"/>
      <c r="D7808" s="588"/>
    </row>
    <row r="7809" spans="1:4" ht="15" x14ac:dyDescent="0.25">
      <c r="A7809" s="588"/>
      <c r="B7809" s="588"/>
      <c r="C7809" s="589"/>
      <c r="D7809" s="588"/>
    </row>
    <row r="7810" spans="1:4" ht="15" x14ac:dyDescent="0.25">
      <c r="A7810" s="588"/>
      <c r="B7810" s="588"/>
      <c r="C7810" s="589"/>
      <c r="D7810" s="588"/>
    </row>
    <row r="7811" spans="1:4" ht="15" x14ac:dyDescent="0.25">
      <c r="A7811" s="588"/>
      <c r="B7811" s="588"/>
      <c r="C7811" s="589"/>
      <c r="D7811" s="588"/>
    </row>
    <row r="7812" spans="1:4" ht="15" x14ac:dyDescent="0.25">
      <c r="A7812" s="588"/>
      <c r="B7812" s="588"/>
      <c r="C7812" s="589"/>
      <c r="D7812" s="588"/>
    </row>
    <row r="7813" spans="1:4" ht="15" x14ac:dyDescent="0.25">
      <c r="A7813" s="588"/>
      <c r="B7813" s="588"/>
      <c r="C7813" s="589"/>
      <c r="D7813" s="588"/>
    </row>
    <row r="7814" spans="1:4" ht="15" x14ac:dyDescent="0.25">
      <c r="A7814" s="588"/>
      <c r="B7814" s="588"/>
      <c r="C7814" s="589"/>
      <c r="D7814" s="588"/>
    </row>
    <row r="7815" spans="1:4" ht="15" x14ac:dyDescent="0.25">
      <c r="A7815" s="588"/>
      <c r="B7815" s="588"/>
      <c r="C7815" s="589"/>
      <c r="D7815" s="588"/>
    </row>
    <row r="7816" spans="1:4" ht="15" x14ac:dyDescent="0.25">
      <c r="A7816" s="588"/>
      <c r="B7816" s="588"/>
      <c r="C7816" s="589"/>
      <c r="D7816" s="588"/>
    </row>
    <row r="7817" spans="1:4" ht="15" x14ac:dyDescent="0.25">
      <c r="A7817" s="588"/>
      <c r="B7817" s="588"/>
      <c r="C7817" s="589"/>
      <c r="D7817" s="588"/>
    </row>
    <row r="7818" spans="1:4" ht="15" x14ac:dyDescent="0.25">
      <c r="A7818" s="588"/>
      <c r="B7818" s="588"/>
      <c r="C7818" s="589"/>
      <c r="D7818" s="588"/>
    </row>
    <row r="7819" spans="1:4" ht="15" x14ac:dyDescent="0.25">
      <c r="A7819" s="588"/>
      <c r="B7819" s="588"/>
      <c r="C7819" s="589"/>
      <c r="D7819" s="588"/>
    </row>
    <row r="7820" spans="1:4" ht="15" x14ac:dyDescent="0.25">
      <c r="A7820" s="588"/>
      <c r="B7820" s="588"/>
      <c r="C7820" s="589"/>
      <c r="D7820" s="588"/>
    </row>
    <row r="7821" spans="1:4" ht="15" x14ac:dyDescent="0.25">
      <c r="A7821" s="588"/>
      <c r="B7821" s="588"/>
      <c r="C7821" s="589"/>
      <c r="D7821" s="588"/>
    </row>
    <row r="7822" spans="1:4" ht="15" x14ac:dyDescent="0.25">
      <c r="A7822" s="588"/>
      <c r="B7822" s="588"/>
      <c r="C7822" s="589"/>
      <c r="D7822" s="588"/>
    </row>
    <row r="7823" spans="1:4" ht="15" x14ac:dyDescent="0.25">
      <c r="A7823" s="588"/>
      <c r="B7823" s="588"/>
      <c r="C7823" s="589"/>
      <c r="D7823" s="588"/>
    </row>
    <row r="7824" spans="1:4" ht="15" x14ac:dyDescent="0.25">
      <c r="A7824" s="588"/>
      <c r="B7824" s="588"/>
      <c r="C7824" s="589"/>
      <c r="D7824" s="588"/>
    </row>
    <row r="7825" spans="1:4" ht="15" x14ac:dyDescent="0.25">
      <c r="A7825" s="588"/>
      <c r="B7825" s="588"/>
      <c r="C7825" s="589"/>
      <c r="D7825" s="588"/>
    </row>
    <row r="7826" spans="1:4" ht="15" x14ac:dyDescent="0.25">
      <c r="A7826" s="588"/>
      <c r="B7826" s="588"/>
      <c r="C7826" s="589"/>
      <c r="D7826" s="588"/>
    </row>
    <row r="7827" spans="1:4" ht="15" x14ac:dyDescent="0.25">
      <c r="A7827" s="588"/>
      <c r="B7827" s="588"/>
      <c r="C7827" s="589"/>
      <c r="D7827" s="588"/>
    </row>
    <row r="7828" spans="1:4" ht="15" x14ac:dyDescent="0.25">
      <c r="A7828" s="588"/>
      <c r="B7828" s="588"/>
      <c r="C7828" s="589"/>
      <c r="D7828" s="588"/>
    </row>
    <row r="7829" spans="1:4" ht="15" x14ac:dyDescent="0.25">
      <c r="A7829" s="588"/>
      <c r="B7829" s="588"/>
      <c r="C7829" s="589"/>
      <c r="D7829" s="588"/>
    </row>
    <row r="7830" spans="1:4" ht="15" x14ac:dyDescent="0.25">
      <c r="A7830" s="588"/>
      <c r="B7830" s="588"/>
      <c r="C7830" s="589"/>
      <c r="D7830" s="588"/>
    </row>
    <row r="7831" spans="1:4" ht="15" x14ac:dyDescent="0.25">
      <c r="A7831" s="588"/>
      <c r="B7831" s="588"/>
      <c r="C7831" s="589"/>
      <c r="D7831" s="588"/>
    </row>
    <row r="7832" spans="1:4" ht="15" x14ac:dyDescent="0.25">
      <c r="A7832" s="588"/>
      <c r="B7832" s="588"/>
      <c r="C7832" s="589"/>
      <c r="D7832" s="588"/>
    </row>
    <row r="7833" spans="1:4" ht="15" x14ac:dyDescent="0.25">
      <c r="A7833" s="588"/>
      <c r="B7833" s="588"/>
      <c r="C7833" s="589"/>
      <c r="D7833" s="588"/>
    </row>
    <row r="7834" spans="1:4" ht="15" x14ac:dyDescent="0.25">
      <c r="A7834" s="588"/>
      <c r="B7834" s="588"/>
      <c r="C7834" s="589"/>
      <c r="D7834" s="588"/>
    </row>
    <row r="7835" spans="1:4" ht="15" x14ac:dyDescent="0.25">
      <c r="A7835" s="588"/>
      <c r="B7835" s="588"/>
      <c r="C7835" s="589"/>
      <c r="D7835" s="588"/>
    </row>
    <row r="7836" spans="1:4" ht="15" x14ac:dyDescent="0.25">
      <c r="A7836" s="588"/>
      <c r="B7836" s="588"/>
      <c r="C7836" s="589"/>
      <c r="D7836" s="588"/>
    </row>
    <row r="7837" spans="1:4" ht="15" x14ac:dyDescent="0.25">
      <c r="A7837" s="588"/>
      <c r="B7837" s="588"/>
      <c r="C7837" s="589"/>
      <c r="D7837" s="588"/>
    </row>
    <row r="7838" spans="1:4" ht="15" x14ac:dyDescent="0.25">
      <c r="A7838" s="588"/>
      <c r="B7838" s="588"/>
      <c r="C7838" s="589"/>
      <c r="D7838" s="588"/>
    </row>
    <row r="7839" spans="1:4" ht="15" x14ac:dyDescent="0.25">
      <c r="A7839" s="588"/>
      <c r="B7839" s="588"/>
      <c r="C7839" s="589"/>
      <c r="D7839" s="588"/>
    </row>
    <row r="7840" spans="1:4" ht="15" x14ac:dyDescent="0.25">
      <c r="A7840" s="588"/>
      <c r="B7840" s="588"/>
      <c r="C7840" s="589"/>
      <c r="D7840" s="588"/>
    </row>
    <row r="7841" spans="1:4" ht="15" x14ac:dyDescent="0.25">
      <c r="A7841" s="588"/>
      <c r="B7841" s="588"/>
      <c r="C7841" s="589"/>
      <c r="D7841" s="588"/>
    </row>
    <row r="7842" spans="1:4" ht="15" x14ac:dyDescent="0.25">
      <c r="A7842" s="588"/>
      <c r="B7842" s="588"/>
      <c r="C7842" s="589"/>
      <c r="D7842" s="588"/>
    </row>
    <row r="7843" spans="1:4" ht="15" x14ac:dyDescent="0.25">
      <c r="A7843" s="588"/>
      <c r="B7843" s="588"/>
      <c r="C7843" s="589"/>
      <c r="D7843" s="588"/>
    </row>
    <row r="7844" spans="1:4" ht="15" x14ac:dyDescent="0.25">
      <c r="A7844" s="588"/>
      <c r="B7844" s="588"/>
      <c r="C7844" s="589"/>
      <c r="D7844" s="588"/>
    </row>
    <row r="7845" spans="1:4" ht="15" x14ac:dyDescent="0.25">
      <c r="A7845" s="588"/>
      <c r="B7845" s="588"/>
      <c r="C7845" s="589"/>
      <c r="D7845" s="588"/>
    </row>
    <row r="7846" spans="1:4" ht="15" x14ac:dyDescent="0.25">
      <c r="A7846" s="588"/>
      <c r="B7846" s="588"/>
      <c r="C7846" s="589"/>
      <c r="D7846" s="588"/>
    </row>
    <row r="7847" spans="1:4" ht="15" x14ac:dyDescent="0.25">
      <c r="A7847" s="588"/>
      <c r="B7847" s="588"/>
      <c r="C7847" s="589"/>
      <c r="D7847" s="588"/>
    </row>
    <row r="7848" spans="1:4" ht="15" x14ac:dyDescent="0.25">
      <c r="A7848" s="588"/>
      <c r="B7848" s="588"/>
      <c r="C7848" s="589"/>
      <c r="D7848" s="588"/>
    </row>
    <row r="7849" spans="1:4" ht="15" x14ac:dyDescent="0.25">
      <c r="A7849" s="588"/>
      <c r="B7849" s="588"/>
      <c r="C7849" s="589"/>
      <c r="D7849" s="588"/>
    </row>
    <row r="7850" spans="1:4" ht="15" x14ac:dyDescent="0.25">
      <c r="A7850" s="588"/>
      <c r="B7850" s="588"/>
      <c r="C7850" s="589"/>
      <c r="D7850" s="588"/>
    </row>
    <row r="7851" spans="1:4" ht="15" x14ac:dyDescent="0.25">
      <c r="A7851" s="588"/>
      <c r="B7851" s="588"/>
      <c r="C7851" s="589"/>
      <c r="D7851" s="588"/>
    </row>
    <row r="7852" spans="1:4" ht="15" x14ac:dyDescent="0.25">
      <c r="A7852" s="588"/>
      <c r="B7852" s="588"/>
      <c r="C7852" s="589"/>
      <c r="D7852" s="588"/>
    </row>
    <row r="7853" spans="1:4" ht="15" x14ac:dyDescent="0.25">
      <c r="A7853" s="588"/>
      <c r="B7853" s="588"/>
      <c r="C7853" s="589"/>
      <c r="D7853" s="588"/>
    </row>
    <row r="7854" spans="1:4" ht="15" x14ac:dyDescent="0.25">
      <c r="A7854" s="588"/>
      <c r="B7854" s="588"/>
      <c r="C7854" s="589"/>
      <c r="D7854" s="588"/>
    </row>
    <row r="7855" spans="1:4" ht="15" x14ac:dyDescent="0.25">
      <c r="A7855" s="588"/>
      <c r="B7855" s="588"/>
      <c r="C7855" s="589"/>
      <c r="D7855" s="588"/>
    </row>
    <row r="7856" spans="1:4" ht="15" x14ac:dyDescent="0.25">
      <c r="A7856" s="588"/>
      <c r="B7856" s="588"/>
      <c r="C7856" s="589"/>
      <c r="D7856" s="588"/>
    </row>
    <row r="7857" spans="1:4" ht="15" x14ac:dyDescent="0.25">
      <c r="A7857" s="588"/>
      <c r="B7857" s="588"/>
      <c r="C7857" s="589"/>
      <c r="D7857" s="588"/>
    </row>
    <row r="7858" spans="1:4" ht="15" x14ac:dyDescent="0.25">
      <c r="A7858" s="588"/>
      <c r="B7858" s="588"/>
      <c r="C7858" s="589"/>
      <c r="D7858" s="588"/>
    </row>
    <row r="7859" spans="1:4" ht="15" x14ac:dyDescent="0.25">
      <c r="A7859" s="588"/>
      <c r="B7859" s="588"/>
      <c r="C7859" s="589"/>
      <c r="D7859" s="588"/>
    </row>
    <row r="7860" spans="1:4" ht="15" x14ac:dyDescent="0.25">
      <c r="A7860" s="588"/>
      <c r="B7860" s="588"/>
      <c r="C7860" s="589"/>
      <c r="D7860" s="588"/>
    </row>
    <row r="7861" spans="1:4" ht="15" x14ac:dyDescent="0.25">
      <c r="A7861" s="588"/>
      <c r="B7861" s="588"/>
      <c r="C7861" s="589"/>
      <c r="D7861" s="588"/>
    </row>
    <row r="7862" spans="1:4" ht="15" x14ac:dyDescent="0.25">
      <c r="A7862" s="588"/>
      <c r="B7862" s="588"/>
      <c r="C7862" s="589"/>
      <c r="D7862" s="588"/>
    </row>
    <row r="7863" spans="1:4" ht="15" x14ac:dyDescent="0.25">
      <c r="A7863" s="588"/>
      <c r="B7863" s="588"/>
      <c r="C7863" s="589"/>
      <c r="D7863" s="588"/>
    </row>
    <row r="7864" spans="1:4" ht="15" x14ac:dyDescent="0.25">
      <c r="A7864" s="588"/>
      <c r="B7864" s="588"/>
      <c r="C7864" s="589"/>
      <c r="D7864" s="588"/>
    </row>
    <row r="7865" spans="1:4" ht="15" x14ac:dyDescent="0.25">
      <c r="A7865" s="588"/>
      <c r="B7865" s="588"/>
      <c r="C7865" s="589"/>
      <c r="D7865" s="588"/>
    </row>
    <row r="7866" spans="1:4" ht="15" x14ac:dyDescent="0.25">
      <c r="A7866" s="588"/>
      <c r="B7866" s="588"/>
      <c r="C7866" s="589"/>
      <c r="D7866" s="588"/>
    </row>
    <row r="7867" spans="1:4" ht="15" x14ac:dyDescent="0.25">
      <c r="A7867" s="588"/>
      <c r="B7867" s="588"/>
      <c r="C7867" s="589"/>
      <c r="D7867" s="588"/>
    </row>
    <row r="7868" spans="1:4" ht="15" x14ac:dyDescent="0.25">
      <c r="A7868" s="588"/>
      <c r="B7868" s="588"/>
      <c r="C7868" s="589"/>
      <c r="D7868" s="588"/>
    </row>
    <row r="7869" spans="1:4" ht="15" x14ac:dyDescent="0.25">
      <c r="A7869" s="588"/>
      <c r="B7869" s="588"/>
      <c r="C7869" s="589"/>
      <c r="D7869" s="588"/>
    </row>
    <row r="7870" spans="1:4" ht="15" x14ac:dyDescent="0.25">
      <c r="A7870" s="588"/>
      <c r="B7870" s="588"/>
      <c r="C7870" s="589"/>
      <c r="D7870" s="588"/>
    </row>
    <row r="7871" spans="1:4" ht="15" x14ac:dyDescent="0.25">
      <c r="A7871" s="588"/>
      <c r="B7871" s="588"/>
      <c r="C7871" s="589"/>
      <c r="D7871" s="588"/>
    </row>
    <row r="7872" spans="1:4" ht="15" x14ac:dyDescent="0.25">
      <c r="A7872" s="588"/>
      <c r="B7872" s="588"/>
      <c r="C7872" s="589"/>
      <c r="D7872" s="588"/>
    </row>
    <row r="7873" spans="1:4" ht="15" x14ac:dyDescent="0.25">
      <c r="A7873" s="588"/>
      <c r="B7873" s="588"/>
      <c r="C7873" s="589"/>
      <c r="D7873" s="588"/>
    </row>
    <row r="7874" spans="1:4" ht="15" x14ac:dyDescent="0.25">
      <c r="A7874" s="588"/>
      <c r="B7874" s="588"/>
      <c r="C7874" s="589"/>
      <c r="D7874" s="588"/>
    </row>
    <row r="7875" spans="1:4" ht="15" x14ac:dyDescent="0.25">
      <c r="A7875" s="588"/>
      <c r="B7875" s="588"/>
      <c r="C7875" s="589"/>
      <c r="D7875" s="588"/>
    </row>
    <row r="7876" spans="1:4" ht="15" x14ac:dyDescent="0.25">
      <c r="A7876" s="588"/>
      <c r="B7876" s="588"/>
      <c r="C7876" s="589"/>
      <c r="D7876" s="588"/>
    </row>
    <row r="7877" spans="1:4" ht="15" x14ac:dyDescent="0.25">
      <c r="A7877" s="588"/>
      <c r="B7877" s="588"/>
      <c r="C7877" s="589"/>
      <c r="D7877" s="588"/>
    </row>
    <row r="7878" spans="1:4" ht="15" x14ac:dyDescent="0.25">
      <c r="A7878" s="588"/>
      <c r="B7878" s="588"/>
      <c r="C7878" s="589"/>
      <c r="D7878" s="588"/>
    </row>
    <row r="7879" spans="1:4" ht="15" x14ac:dyDescent="0.25">
      <c r="A7879" s="588"/>
      <c r="B7879" s="588"/>
      <c r="C7879" s="589"/>
      <c r="D7879" s="588"/>
    </row>
    <row r="7880" spans="1:4" ht="15" x14ac:dyDescent="0.25">
      <c r="A7880" s="588"/>
      <c r="B7880" s="588"/>
      <c r="C7880" s="589"/>
      <c r="D7880" s="588"/>
    </row>
    <row r="7881" spans="1:4" ht="15" x14ac:dyDescent="0.25">
      <c r="A7881" s="588"/>
      <c r="B7881" s="588"/>
      <c r="C7881" s="589"/>
      <c r="D7881" s="588"/>
    </row>
    <row r="7882" spans="1:4" ht="15" x14ac:dyDescent="0.25">
      <c r="A7882" s="588"/>
      <c r="B7882" s="588"/>
      <c r="C7882" s="589"/>
      <c r="D7882" s="588"/>
    </row>
    <row r="7883" spans="1:4" ht="15" x14ac:dyDescent="0.25">
      <c r="A7883" s="588"/>
      <c r="B7883" s="588"/>
      <c r="C7883" s="589"/>
      <c r="D7883" s="588"/>
    </row>
    <row r="7884" spans="1:4" ht="15" x14ac:dyDescent="0.25">
      <c r="A7884" s="588"/>
      <c r="B7884" s="588"/>
      <c r="C7884" s="589"/>
      <c r="D7884" s="588"/>
    </row>
    <row r="7885" spans="1:4" ht="15" x14ac:dyDescent="0.25">
      <c r="A7885" s="588"/>
      <c r="B7885" s="588"/>
      <c r="C7885" s="589"/>
      <c r="D7885" s="588"/>
    </row>
    <row r="7886" spans="1:4" ht="15" x14ac:dyDescent="0.25">
      <c r="A7886" s="588"/>
      <c r="B7886" s="588"/>
      <c r="C7886" s="589"/>
      <c r="D7886" s="588"/>
    </row>
    <row r="7887" spans="1:4" ht="15" x14ac:dyDescent="0.25">
      <c r="A7887" s="588"/>
      <c r="B7887" s="588"/>
      <c r="C7887" s="589"/>
      <c r="D7887" s="588"/>
    </row>
    <row r="7888" spans="1:4" ht="15" x14ac:dyDescent="0.25">
      <c r="A7888" s="588"/>
      <c r="B7888" s="588"/>
      <c r="C7888" s="589"/>
      <c r="D7888" s="588"/>
    </row>
    <row r="7889" spans="1:4" ht="15" x14ac:dyDescent="0.25">
      <c r="A7889" s="588"/>
      <c r="B7889" s="588"/>
      <c r="C7889" s="589"/>
      <c r="D7889" s="588"/>
    </row>
    <row r="7890" spans="1:4" ht="15" x14ac:dyDescent="0.25">
      <c r="A7890" s="588"/>
      <c r="B7890" s="588"/>
      <c r="C7890" s="589"/>
      <c r="D7890" s="588"/>
    </row>
    <row r="7891" spans="1:4" ht="15" x14ac:dyDescent="0.25">
      <c r="A7891" s="588"/>
      <c r="B7891" s="588"/>
      <c r="C7891" s="589"/>
      <c r="D7891" s="588"/>
    </row>
    <row r="7892" spans="1:4" ht="15" x14ac:dyDescent="0.25">
      <c r="A7892" s="588"/>
      <c r="B7892" s="588"/>
      <c r="C7892" s="589"/>
      <c r="D7892" s="588"/>
    </row>
    <row r="7893" spans="1:4" ht="15" x14ac:dyDescent="0.25">
      <c r="A7893" s="588"/>
      <c r="B7893" s="588"/>
      <c r="C7893" s="589"/>
      <c r="D7893" s="588"/>
    </row>
    <row r="7894" spans="1:4" ht="15" x14ac:dyDescent="0.25">
      <c r="A7894" s="588"/>
      <c r="B7894" s="588"/>
      <c r="C7894" s="589"/>
      <c r="D7894" s="588"/>
    </row>
    <row r="7895" spans="1:4" ht="15" x14ac:dyDescent="0.25">
      <c r="A7895" s="588"/>
      <c r="B7895" s="588"/>
      <c r="C7895" s="589"/>
      <c r="D7895" s="588"/>
    </row>
    <row r="7896" spans="1:4" ht="15" x14ac:dyDescent="0.25">
      <c r="A7896" s="588"/>
      <c r="B7896" s="588"/>
      <c r="C7896" s="589"/>
      <c r="D7896" s="588"/>
    </row>
    <row r="7897" spans="1:4" ht="15" x14ac:dyDescent="0.25">
      <c r="A7897" s="588"/>
      <c r="B7897" s="588"/>
      <c r="C7897" s="589"/>
      <c r="D7897" s="588"/>
    </row>
    <row r="7898" spans="1:4" ht="15" x14ac:dyDescent="0.25">
      <c r="A7898" s="588"/>
      <c r="B7898" s="588"/>
      <c r="C7898" s="589"/>
      <c r="D7898" s="588"/>
    </row>
    <row r="7899" spans="1:4" ht="15" x14ac:dyDescent="0.25">
      <c r="A7899" s="588"/>
      <c r="B7899" s="588"/>
      <c r="C7899" s="589"/>
      <c r="D7899" s="588"/>
    </row>
    <row r="7900" spans="1:4" ht="15" x14ac:dyDescent="0.25">
      <c r="A7900" s="588"/>
      <c r="B7900" s="588"/>
      <c r="C7900" s="589"/>
      <c r="D7900" s="588"/>
    </row>
    <row r="7901" spans="1:4" ht="15" x14ac:dyDescent="0.25">
      <c r="A7901" s="588"/>
      <c r="B7901" s="588"/>
      <c r="C7901" s="589"/>
      <c r="D7901" s="588"/>
    </row>
    <row r="7902" spans="1:4" ht="15" x14ac:dyDescent="0.25">
      <c r="A7902" s="588"/>
      <c r="B7902" s="588"/>
      <c r="C7902" s="589"/>
      <c r="D7902" s="588"/>
    </row>
    <row r="7903" spans="1:4" ht="15" x14ac:dyDescent="0.25">
      <c r="A7903" s="588"/>
      <c r="B7903" s="588"/>
      <c r="C7903" s="589"/>
      <c r="D7903" s="588"/>
    </row>
    <row r="7904" spans="1:4" ht="15" x14ac:dyDescent="0.25">
      <c r="A7904" s="588"/>
      <c r="B7904" s="588"/>
      <c r="C7904" s="589"/>
      <c r="D7904" s="588"/>
    </row>
    <row r="7905" spans="1:4" ht="15" x14ac:dyDescent="0.25">
      <c r="A7905" s="588"/>
      <c r="B7905" s="588"/>
      <c r="C7905" s="589"/>
      <c r="D7905" s="588"/>
    </row>
    <row r="7906" spans="1:4" ht="15" x14ac:dyDescent="0.25">
      <c r="A7906" s="588"/>
      <c r="B7906" s="588"/>
      <c r="C7906" s="589"/>
      <c r="D7906" s="588"/>
    </row>
    <row r="7907" spans="1:4" ht="15" x14ac:dyDescent="0.25">
      <c r="A7907" s="588"/>
      <c r="B7907" s="588"/>
      <c r="C7907" s="589"/>
      <c r="D7907" s="588"/>
    </row>
    <row r="7908" spans="1:4" ht="15" x14ac:dyDescent="0.25">
      <c r="A7908" s="588"/>
      <c r="B7908" s="588"/>
      <c r="C7908" s="589"/>
      <c r="D7908" s="588"/>
    </row>
    <row r="7909" spans="1:4" ht="15" x14ac:dyDescent="0.25">
      <c r="A7909" s="588"/>
      <c r="B7909" s="588"/>
      <c r="C7909" s="589"/>
      <c r="D7909" s="588"/>
    </row>
    <row r="7910" spans="1:4" ht="15" x14ac:dyDescent="0.25">
      <c r="A7910" s="588"/>
      <c r="B7910" s="588"/>
      <c r="C7910" s="589"/>
      <c r="D7910" s="588"/>
    </row>
    <row r="7911" spans="1:4" ht="15" x14ac:dyDescent="0.25">
      <c r="A7911" s="588"/>
      <c r="B7911" s="588"/>
      <c r="C7911" s="589"/>
      <c r="D7911" s="588"/>
    </row>
    <row r="7912" spans="1:4" ht="15" x14ac:dyDescent="0.25">
      <c r="A7912" s="588"/>
      <c r="B7912" s="588"/>
      <c r="C7912" s="589"/>
      <c r="D7912" s="588"/>
    </row>
    <row r="7913" spans="1:4" ht="15" x14ac:dyDescent="0.25">
      <c r="A7913" s="588"/>
      <c r="B7913" s="588"/>
      <c r="C7913" s="589"/>
      <c r="D7913" s="588"/>
    </row>
    <row r="7914" spans="1:4" ht="15" x14ac:dyDescent="0.25">
      <c r="A7914" s="588"/>
      <c r="B7914" s="588"/>
      <c r="C7914" s="589"/>
      <c r="D7914" s="588"/>
    </row>
    <row r="7915" spans="1:4" ht="15" x14ac:dyDescent="0.25">
      <c r="A7915" s="588"/>
      <c r="B7915" s="588"/>
      <c r="C7915" s="589"/>
      <c r="D7915" s="588"/>
    </row>
    <row r="7916" spans="1:4" ht="15" x14ac:dyDescent="0.25">
      <c r="A7916" s="588"/>
      <c r="B7916" s="588"/>
      <c r="C7916" s="589"/>
      <c r="D7916" s="588"/>
    </row>
    <row r="7917" spans="1:4" ht="15" x14ac:dyDescent="0.25">
      <c r="A7917" s="588"/>
      <c r="B7917" s="588"/>
      <c r="C7917" s="589"/>
      <c r="D7917" s="588"/>
    </row>
    <row r="7918" spans="1:4" ht="15" x14ac:dyDescent="0.25">
      <c r="A7918" s="588"/>
      <c r="B7918" s="588"/>
      <c r="C7918" s="589"/>
      <c r="D7918" s="588"/>
    </row>
    <row r="7919" spans="1:4" ht="15" x14ac:dyDescent="0.25">
      <c r="A7919" s="588"/>
      <c r="B7919" s="588"/>
      <c r="C7919" s="589"/>
      <c r="D7919" s="588"/>
    </row>
    <row r="7920" spans="1:4" ht="15" x14ac:dyDescent="0.25">
      <c r="A7920" s="588"/>
      <c r="B7920" s="588"/>
      <c r="C7920" s="589"/>
      <c r="D7920" s="588"/>
    </row>
    <row r="7921" spans="1:4" ht="15" x14ac:dyDescent="0.25">
      <c r="A7921" s="588"/>
      <c r="B7921" s="588"/>
      <c r="C7921" s="589"/>
      <c r="D7921" s="588"/>
    </row>
    <row r="7922" spans="1:4" ht="15" x14ac:dyDescent="0.25">
      <c r="A7922" s="588"/>
      <c r="B7922" s="588"/>
      <c r="C7922" s="589"/>
      <c r="D7922" s="588"/>
    </row>
    <row r="7923" spans="1:4" ht="15" x14ac:dyDescent="0.25">
      <c r="A7923" s="588"/>
      <c r="B7923" s="588"/>
      <c r="C7923" s="589"/>
      <c r="D7923" s="588"/>
    </row>
    <row r="7924" spans="1:4" ht="15" x14ac:dyDescent="0.25">
      <c r="A7924" s="588"/>
      <c r="B7924" s="588"/>
      <c r="C7924" s="589"/>
      <c r="D7924" s="588"/>
    </row>
    <row r="7925" spans="1:4" ht="15" x14ac:dyDescent="0.25">
      <c r="A7925" s="588"/>
      <c r="B7925" s="588"/>
      <c r="C7925" s="589"/>
      <c r="D7925" s="588"/>
    </row>
    <row r="7926" spans="1:4" ht="15" x14ac:dyDescent="0.25">
      <c r="A7926" s="588"/>
      <c r="B7926" s="588"/>
      <c r="C7926" s="589"/>
      <c r="D7926" s="588"/>
    </row>
    <row r="7927" spans="1:4" ht="15" x14ac:dyDescent="0.25">
      <c r="A7927" s="588"/>
      <c r="B7927" s="588"/>
      <c r="C7927" s="589"/>
      <c r="D7927" s="588"/>
    </row>
    <row r="7928" spans="1:4" ht="15" x14ac:dyDescent="0.25">
      <c r="A7928" s="588"/>
      <c r="B7928" s="588"/>
      <c r="C7928" s="589"/>
      <c r="D7928" s="588"/>
    </row>
    <row r="7929" spans="1:4" ht="15" x14ac:dyDescent="0.25">
      <c r="A7929" s="588"/>
      <c r="B7929" s="588"/>
      <c r="C7929" s="589"/>
      <c r="D7929" s="588"/>
    </row>
    <row r="7930" spans="1:4" ht="15" x14ac:dyDescent="0.25">
      <c r="A7930" s="588"/>
      <c r="B7930" s="588"/>
      <c r="C7930" s="589"/>
      <c r="D7930" s="588"/>
    </row>
    <row r="7931" spans="1:4" ht="15" x14ac:dyDescent="0.25">
      <c r="A7931" s="588"/>
      <c r="B7931" s="588"/>
      <c r="C7931" s="589"/>
      <c r="D7931" s="588"/>
    </row>
    <row r="7932" spans="1:4" ht="15" x14ac:dyDescent="0.25">
      <c r="A7932" s="588"/>
      <c r="B7932" s="588"/>
      <c r="C7932" s="589"/>
      <c r="D7932" s="588"/>
    </row>
    <row r="7933" spans="1:4" ht="15" x14ac:dyDescent="0.25">
      <c r="A7933" s="588"/>
      <c r="B7933" s="588"/>
      <c r="C7933" s="589"/>
      <c r="D7933" s="588"/>
    </row>
    <row r="7934" spans="1:4" ht="15" x14ac:dyDescent="0.25">
      <c r="A7934" s="588"/>
      <c r="B7934" s="588"/>
      <c r="C7934" s="589"/>
      <c r="D7934" s="588"/>
    </row>
    <row r="7935" spans="1:4" ht="15" x14ac:dyDescent="0.25">
      <c r="A7935" s="588"/>
      <c r="B7935" s="588"/>
      <c r="C7935" s="589"/>
      <c r="D7935" s="588"/>
    </row>
    <row r="7936" spans="1:4" ht="15" x14ac:dyDescent="0.25">
      <c r="A7936" s="588"/>
      <c r="B7936" s="588"/>
      <c r="C7936" s="589"/>
      <c r="D7936" s="588"/>
    </row>
    <row r="7937" spans="1:4" ht="15" x14ac:dyDescent="0.25">
      <c r="A7937" s="588"/>
      <c r="B7937" s="588"/>
      <c r="C7937" s="589"/>
      <c r="D7937" s="588"/>
    </row>
    <row r="7938" spans="1:4" ht="15" x14ac:dyDescent="0.25">
      <c r="A7938" s="588"/>
      <c r="B7938" s="588"/>
      <c r="C7938" s="589"/>
      <c r="D7938" s="588"/>
    </row>
    <row r="7939" spans="1:4" ht="15" x14ac:dyDescent="0.25">
      <c r="A7939" s="588"/>
      <c r="B7939" s="588"/>
      <c r="C7939" s="589"/>
      <c r="D7939" s="588"/>
    </row>
    <row r="7940" spans="1:4" ht="15" x14ac:dyDescent="0.25">
      <c r="A7940" s="588"/>
      <c r="B7940" s="588"/>
      <c r="C7940" s="589"/>
      <c r="D7940" s="588"/>
    </row>
    <row r="7941" spans="1:4" ht="15" x14ac:dyDescent="0.25">
      <c r="A7941" s="588"/>
      <c r="B7941" s="588"/>
      <c r="C7941" s="589"/>
      <c r="D7941" s="588"/>
    </row>
    <row r="7942" spans="1:4" ht="15" x14ac:dyDescent="0.25">
      <c r="A7942" s="588"/>
      <c r="B7942" s="588"/>
      <c r="C7942" s="589"/>
      <c r="D7942" s="588"/>
    </row>
    <row r="7943" spans="1:4" ht="15" x14ac:dyDescent="0.25">
      <c r="A7943" s="588"/>
      <c r="B7943" s="588"/>
      <c r="C7943" s="589"/>
      <c r="D7943" s="588"/>
    </row>
    <row r="7944" spans="1:4" ht="15" x14ac:dyDescent="0.25">
      <c r="A7944" s="588"/>
      <c r="B7944" s="588"/>
      <c r="C7944" s="589"/>
      <c r="D7944" s="588"/>
    </row>
    <row r="7945" spans="1:4" ht="15" x14ac:dyDescent="0.25">
      <c r="A7945" s="588"/>
      <c r="B7945" s="588"/>
      <c r="C7945" s="589"/>
      <c r="D7945" s="588"/>
    </row>
    <row r="7946" spans="1:4" ht="15" x14ac:dyDescent="0.25">
      <c r="A7946" s="588"/>
      <c r="B7946" s="588"/>
      <c r="C7946" s="589"/>
      <c r="D7946" s="588"/>
    </row>
    <row r="7947" spans="1:4" ht="15" x14ac:dyDescent="0.25">
      <c r="A7947" s="588"/>
      <c r="B7947" s="588"/>
      <c r="C7947" s="589"/>
      <c r="D7947" s="588"/>
    </row>
    <row r="7948" spans="1:4" ht="15" x14ac:dyDescent="0.25">
      <c r="A7948" s="588"/>
      <c r="B7948" s="588"/>
      <c r="C7948" s="589"/>
      <c r="D7948" s="588"/>
    </row>
    <row r="7949" spans="1:4" ht="15" x14ac:dyDescent="0.25">
      <c r="A7949" s="588"/>
      <c r="B7949" s="588"/>
      <c r="C7949" s="589"/>
      <c r="D7949" s="588"/>
    </row>
    <row r="7950" spans="1:4" ht="15" x14ac:dyDescent="0.25">
      <c r="A7950" s="588"/>
      <c r="B7950" s="588"/>
      <c r="C7950" s="589"/>
      <c r="D7950" s="588"/>
    </row>
    <row r="7951" spans="1:4" ht="15" x14ac:dyDescent="0.25">
      <c r="A7951" s="588"/>
      <c r="B7951" s="588"/>
      <c r="C7951" s="589"/>
      <c r="D7951" s="588"/>
    </row>
    <row r="7952" spans="1:4" ht="15" x14ac:dyDescent="0.25">
      <c r="A7952" s="588"/>
      <c r="B7952" s="588"/>
      <c r="C7952" s="589"/>
      <c r="D7952" s="588"/>
    </row>
    <row r="7953" spans="1:4" ht="15" x14ac:dyDescent="0.25">
      <c r="A7953" s="588"/>
      <c r="B7953" s="588"/>
      <c r="C7953" s="589"/>
      <c r="D7953" s="588"/>
    </row>
    <row r="7954" spans="1:4" ht="15" x14ac:dyDescent="0.25">
      <c r="A7954" s="588"/>
      <c r="B7954" s="588"/>
      <c r="C7954" s="589"/>
      <c r="D7954" s="588"/>
    </row>
    <row r="7955" spans="1:4" ht="15" x14ac:dyDescent="0.25">
      <c r="A7955" s="588"/>
      <c r="B7955" s="588"/>
      <c r="C7955" s="589"/>
      <c r="D7955" s="588"/>
    </row>
    <row r="7956" spans="1:4" ht="15" x14ac:dyDescent="0.25">
      <c r="A7956" s="588"/>
      <c r="B7956" s="588"/>
      <c r="C7956" s="589"/>
      <c r="D7956" s="588"/>
    </row>
    <row r="7957" spans="1:4" ht="15" x14ac:dyDescent="0.25">
      <c r="A7957" s="588"/>
      <c r="B7957" s="588"/>
      <c r="C7957" s="589"/>
      <c r="D7957" s="588"/>
    </row>
    <row r="7958" spans="1:4" ht="15" x14ac:dyDescent="0.25">
      <c r="A7958" s="588"/>
      <c r="B7958" s="588"/>
      <c r="C7958" s="589"/>
      <c r="D7958" s="588"/>
    </row>
    <row r="7959" spans="1:4" ht="15" x14ac:dyDescent="0.25">
      <c r="A7959" s="588"/>
      <c r="B7959" s="588"/>
      <c r="C7959" s="589"/>
      <c r="D7959" s="588"/>
    </row>
    <row r="7960" spans="1:4" ht="15" x14ac:dyDescent="0.25">
      <c r="A7960" s="588"/>
      <c r="B7960" s="588"/>
      <c r="C7960" s="589"/>
      <c r="D7960" s="588"/>
    </row>
    <row r="7961" spans="1:4" ht="15" x14ac:dyDescent="0.25">
      <c r="A7961" s="588"/>
      <c r="B7961" s="588"/>
      <c r="C7961" s="589"/>
      <c r="D7961" s="588"/>
    </row>
    <row r="7962" spans="1:4" ht="15" x14ac:dyDescent="0.25">
      <c r="A7962" s="588"/>
      <c r="B7962" s="588"/>
      <c r="C7962" s="589"/>
      <c r="D7962" s="588"/>
    </row>
    <row r="7963" spans="1:4" ht="15" x14ac:dyDescent="0.25">
      <c r="A7963" s="588"/>
      <c r="B7963" s="588"/>
      <c r="C7963" s="589"/>
      <c r="D7963" s="588"/>
    </row>
    <row r="7964" spans="1:4" ht="15" x14ac:dyDescent="0.25">
      <c r="A7964" s="588"/>
      <c r="B7964" s="588"/>
      <c r="C7964" s="589"/>
      <c r="D7964" s="588"/>
    </row>
    <row r="7965" spans="1:4" ht="15" x14ac:dyDescent="0.25">
      <c r="A7965" s="588"/>
      <c r="B7965" s="588"/>
      <c r="C7965" s="589"/>
      <c r="D7965" s="588"/>
    </row>
    <row r="7966" spans="1:4" ht="15" x14ac:dyDescent="0.25">
      <c r="A7966" s="588"/>
      <c r="B7966" s="588"/>
      <c r="C7966" s="589"/>
      <c r="D7966" s="588"/>
    </row>
    <row r="7967" spans="1:4" ht="15" x14ac:dyDescent="0.25">
      <c r="A7967" s="588"/>
      <c r="B7967" s="588"/>
      <c r="C7967" s="589"/>
      <c r="D7967" s="588"/>
    </row>
    <row r="7968" spans="1:4" ht="15" x14ac:dyDescent="0.25">
      <c r="A7968" s="588"/>
      <c r="B7968" s="588"/>
      <c r="C7968" s="589"/>
      <c r="D7968" s="588"/>
    </row>
    <row r="7969" spans="1:4" ht="15" x14ac:dyDescent="0.25">
      <c r="A7969" s="588"/>
      <c r="B7969" s="588"/>
      <c r="C7969" s="589"/>
      <c r="D7969" s="588"/>
    </row>
    <row r="7970" spans="1:4" ht="15" x14ac:dyDescent="0.25">
      <c r="A7970" s="588"/>
      <c r="B7970" s="588"/>
      <c r="C7970" s="589"/>
      <c r="D7970" s="588"/>
    </row>
    <row r="7971" spans="1:4" ht="15" x14ac:dyDescent="0.25">
      <c r="A7971" s="588"/>
      <c r="B7971" s="588"/>
      <c r="C7971" s="589"/>
      <c r="D7971" s="588"/>
    </row>
    <row r="7972" spans="1:4" ht="15" x14ac:dyDescent="0.25">
      <c r="A7972" s="588"/>
      <c r="B7972" s="588"/>
      <c r="C7972" s="589"/>
      <c r="D7972" s="588"/>
    </row>
    <row r="7973" spans="1:4" ht="15" x14ac:dyDescent="0.25">
      <c r="A7973" s="588"/>
      <c r="B7973" s="588"/>
      <c r="C7973" s="589"/>
      <c r="D7973" s="588"/>
    </row>
    <row r="7974" spans="1:4" ht="15" x14ac:dyDescent="0.25">
      <c r="A7974" s="588"/>
      <c r="B7974" s="588"/>
      <c r="C7974" s="589"/>
      <c r="D7974" s="588"/>
    </row>
    <row r="7975" spans="1:4" ht="15" x14ac:dyDescent="0.25">
      <c r="A7975" s="588"/>
      <c r="B7975" s="588"/>
      <c r="C7975" s="589"/>
      <c r="D7975" s="588"/>
    </row>
    <row r="7976" spans="1:4" ht="15" x14ac:dyDescent="0.25">
      <c r="A7976" s="588"/>
      <c r="B7976" s="588"/>
      <c r="C7976" s="589"/>
      <c r="D7976" s="588"/>
    </row>
    <row r="7977" spans="1:4" ht="15" x14ac:dyDescent="0.25">
      <c r="A7977" s="588"/>
      <c r="B7977" s="588"/>
      <c r="C7977" s="589"/>
      <c r="D7977" s="588"/>
    </row>
    <row r="7978" spans="1:4" ht="15" x14ac:dyDescent="0.25">
      <c r="A7978" s="588"/>
      <c r="B7978" s="588"/>
      <c r="C7978" s="589"/>
      <c r="D7978" s="588"/>
    </row>
    <row r="7979" spans="1:4" ht="15" x14ac:dyDescent="0.25">
      <c r="A7979" s="588"/>
      <c r="B7979" s="588"/>
      <c r="C7979" s="589"/>
      <c r="D7979" s="588"/>
    </row>
    <row r="7980" spans="1:4" ht="15" x14ac:dyDescent="0.25">
      <c r="A7980" s="588"/>
      <c r="B7980" s="588"/>
      <c r="C7980" s="589"/>
      <c r="D7980" s="588"/>
    </row>
    <row r="7981" spans="1:4" ht="15" x14ac:dyDescent="0.25">
      <c r="A7981" s="588"/>
      <c r="B7981" s="588"/>
      <c r="C7981" s="589"/>
      <c r="D7981" s="588"/>
    </row>
    <row r="7982" spans="1:4" ht="15" x14ac:dyDescent="0.25">
      <c r="A7982" s="588"/>
      <c r="B7982" s="588"/>
      <c r="C7982" s="589"/>
      <c r="D7982" s="588"/>
    </row>
    <row r="7983" spans="1:4" ht="15" x14ac:dyDescent="0.25">
      <c r="A7983" s="588"/>
      <c r="B7983" s="588"/>
      <c r="C7983" s="589"/>
      <c r="D7983" s="588"/>
    </row>
    <row r="7984" spans="1:4" ht="15" x14ac:dyDescent="0.25">
      <c r="A7984" s="588"/>
      <c r="B7984" s="588"/>
      <c r="C7984" s="589"/>
      <c r="D7984" s="588"/>
    </row>
    <row r="7985" spans="1:4" ht="15" x14ac:dyDescent="0.25">
      <c r="A7985" s="588"/>
      <c r="B7985" s="588"/>
      <c r="C7985" s="589"/>
      <c r="D7985" s="588"/>
    </row>
    <row r="7986" spans="1:4" ht="15" x14ac:dyDescent="0.25">
      <c r="A7986" s="588"/>
      <c r="B7986" s="588"/>
      <c r="C7986" s="589"/>
      <c r="D7986" s="588"/>
    </row>
    <row r="7987" spans="1:4" ht="15" x14ac:dyDescent="0.25">
      <c r="A7987" s="588"/>
      <c r="B7987" s="588"/>
      <c r="C7987" s="589"/>
      <c r="D7987" s="588"/>
    </row>
    <row r="7988" spans="1:4" ht="15" x14ac:dyDescent="0.25">
      <c r="A7988" s="588"/>
      <c r="B7988" s="588"/>
      <c r="C7988" s="589"/>
      <c r="D7988" s="588"/>
    </row>
    <row r="7989" spans="1:4" ht="15" x14ac:dyDescent="0.25">
      <c r="A7989" s="588"/>
      <c r="B7989" s="588"/>
      <c r="C7989" s="589"/>
      <c r="D7989" s="588"/>
    </row>
    <row r="7990" spans="1:4" ht="15" x14ac:dyDescent="0.25">
      <c r="A7990" s="588"/>
      <c r="B7990" s="588"/>
      <c r="C7990" s="589"/>
      <c r="D7990" s="588"/>
    </row>
    <row r="7991" spans="1:4" ht="15" x14ac:dyDescent="0.25">
      <c r="A7991" s="588"/>
      <c r="B7991" s="588"/>
      <c r="C7991" s="589"/>
      <c r="D7991" s="588"/>
    </row>
    <row r="7992" spans="1:4" ht="15" x14ac:dyDescent="0.25">
      <c r="A7992" s="588"/>
      <c r="B7992" s="588"/>
      <c r="C7992" s="589"/>
      <c r="D7992" s="588"/>
    </row>
    <row r="7993" spans="1:4" ht="15" x14ac:dyDescent="0.25">
      <c r="A7993" s="588"/>
      <c r="B7993" s="588"/>
      <c r="C7993" s="589"/>
      <c r="D7993" s="588"/>
    </row>
    <row r="7994" spans="1:4" ht="15" x14ac:dyDescent="0.25">
      <c r="A7994" s="588"/>
      <c r="B7994" s="588"/>
      <c r="C7994" s="589"/>
      <c r="D7994" s="588"/>
    </row>
    <row r="7995" spans="1:4" ht="15" x14ac:dyDescent="0.25">
      <c r="A7995" s="588"/>
      <c r="B7995" s="588"/>
      <c r="C7995" s="589"/>
      <c r="D7995" s="588"/>
    </row>
    <row r="7996" spans="1:4" ht="15" x14ac:dyDescent="0.25">
      <c r="A7996" s="588"/>
      <c r="B7996" s="588"/>
      <c r="C7996" s="589"/>
      <c r="D7996" s="588"/>
    </row>
    <row r="7997" spans="1:4" ht="15" x14ac:dyDescent="0.25">
      <c r="A7997" s="588"/>
      <c r="B7997" s="588"/>
      <c r="C7997" s="589"/>
      <c r="D7997" s="588"/>
    </row>
    <row r="7998" spans="1:4" ht="15" x14ac:dyDescent="0.25">
      <c r="A7998" s="588"/>
      <c r="B7998" s="588"/>
      <c r="C7998" s="589"/>
      <c r="D7998" s="588"/>
    </row>
    <row r="7999" spans="1:4" ht="15" x14ac:dyDescent="0.25">
      <c r="A7999" s="588"/>
      <c r="B7999" s="588"/>
      <c r="C7999" s="589"/>
      <c r="D7999" s="588"/>
    </row>
    <row r="8000" spans="1:4" ht="15" x14ac:dyDescent="0.25">
      <c r="A8000" s="588"/>
      <c r="B8000" s="588"/>
      <c r="C8000" s="589"/>
      <c r="D8000" s="588"/>
    </row>
    <row r="8001" spans="1:4" ht="15" x14ac:dyDescent="0.25">
      <c r="A8001" s="588"/>
      <c r="B8001" s="588"/>
      <c r="C8001" s="589"/>
      <c r="D8001" s="588"/>
    </row>
    <row r="8002" spans="1:4" ht="15" x14ac:dyDescent="0.25">
      <c r="A8002" s="588"/>
      <c r="B8002" s="588"/>
      <c r="C8002" s="589"/>
      <c r="D8002" s="588"/>
    </row>
    <row r="8003" spans="1:4" ht="15" x14ac:dyDescent="0.25">
      <c r="A8003" s="588"/>
      <c r="B8003" s="588"/>
      <c r="C8003" s="589"/>
      <c r="D8003" s="588"/>
    </row>
    <row r="8004" spans="1:4" ht="15" x14ac:dyDescent="0.25">
      <c r="A8004" s="588"/>
      <c r="B8004" s="588"/>
      <c r="C8004" s="589"/>
      <c r="D8004" s="588"/>
    </row>
    <row r="8005" spans="1:4" ht="15" x14ac:dyDescent="0.25">
      <c r="A8005" s="588"/>
      <c r="B8005" s="588"/>
      <c r="C8005" s="589"/>
      <c r="D8005" s="588"/>
    </row>
    <row r="8006" spans="1:4" ht="15" x14ac:dyDescent="0.25">
      <c r="A8006" s="588"/>
      <c r="B8006" s="588"/>
      <c r="C8006" s="589"/>
      <c r="D8006" s="588"/>
    </row>
    <row r="8007" spans="1:4" ht="15" x14ac:dyDescent="0.25">
      <c r="A8007" s="588"/>
      <c r="B8007" s="588"/>
      <c r="C8007" s="589"/>
      <c r="D8007" s="588"/>
    </row>
    <row r="8008" spans="1:4" ht="15" x14ac:dyDescent="0.25">
      <c r="A8008" s="588"/>
      <c r="B8008" s="588"/>
      <c r="C8008" s="589"/>
      <c r="D8008" s="588"/>
    </row>
    <row r="8009" spans="1:4" ht="15" x14ac:dyDescent="0.25">
      <c r="A8009" s="588"/>
      <c r="B8009" s="588"/>
      <c r="C8009" s="589"/>
      <c r="D8009" s="588"/>
    </row>
    <row r="8010" spans="1:4" ht="15" x14ac:dyDescent="0.25">
      <c r="A8010" s="588"/>
      <c r="B8010" s="588"/>
      <c r="C8010" s="589"/>
      <c r="D8010" s="588"/>
    </row>
    <row r="8011" spans="1:4" ht="15" x14ac:dyDescent="0.25">
      <c r="A8011" s="588"/>
      <c r="B8011" s="588"/>
      <c r="C8011" s="589"/>
      <c r="D8011" s="588"/>
    </row>
    <row r="8012" spans="1:4" ht="15" x14ac:dyDescent="0.25">
      <c r="A8012" s="588"/>
      <c r="B8012" s="588"/>
      <c r="C8012" s="589"/>
      <c r="D8012" s="588"/>
    </row>
    <row r="8013" spans="1:4" ht="15" x14ac:dyDescent="0.25">
      <c r="A8013" s="588"/>
      <c r="B8013" s="588"/>
      <c r="C8013" s="589"/>
      <c r="D8013" s="588"/>
    </row>
    <row r="8014" spans="1:4" ht="15" x14ac:dyDescent="0.25">
      <c r="A8014" s="588"/>
      <c r="B8014" s="588"/>
      <c r="C8014" s="589"/>
      <c r="D8014" s="588"/>
    </row>
    <row r="8015" spans="1:4" ht="15" x14ac:dyDescent="0.25">
      <c r="A8015" s="588"/>
      <c r="B8015" s="588"/>
      <c r="C8015" s="589"/>
      <c r="D8015" s="588"/>
    </row>
    <row r="8016" spans="1:4" ht="15" x14ac:dyDescent="0.25">
      <c r="A8016" s="588"/>
      <c r="B8016" s="588"/>
      <c r="C8016" s="589"/>
      <c r="D8016" s="588"/>
    </row>
    <row r="8017" spans="1:4" ht="15" x14ac:dyDescent="0.25">
      <c r="A8017" s="588"/>
      <c r="B8017" s="588"/>
      <c r="C8017" s="589"/>
      <c r="D8017" s="588"/>
    </row>
    <row r="8018" spans="1:4" ht="15" x14ac:dyDescent="0.25">
      <c r="A8018" s="588"/>
      <c r="B8018" s="588"/>
      <c r="C8018" s="589"/>
      <c r="D8018" s="588"/>
    </row>
    <row r="8019" spans="1:4" ht="15" x14ac:dyDescent="0.25">
      <c r="A8019" s="588"/>
      <c r="B8019" s="588"/>
      <c r="C8019" s="589"/>
      <c r="D8019" s="588"/>
    </row>
    <row r="8020" spans="1:4" ht="15" x14ac:dyDescent="0.25">
      <c r="A8020" s="588"/>
      <c r="B8020" s="588"/>
      <c r="C8020" s="589"/>
      <c r="D8020" s="588"/>
    </row>
    <row r="8021" spans="1:4" ht="15" x14ac:dyDescent="0.25">
      <c r="A8021" s="588"/>
      <c r="B8021" s="588"/>
      <c r="C8021" s="589"/>
      <c r="D8021" s="588"/>
    </row>
    <row r="8022" spans="1:4" ht="15" x14ac:dyDescent="0.25">
      <c r="A8022" s="588"/>
      <c r="B8022" s="588"/>
      <c r="C8022" s="589"/>
      <c r="D8022" s="588"/>
    </row>
    <row r="8023" spans="1:4" ht="15" x14ac:dyDescent="0.25">
      <c r="A8023" s="588"/>
      <c r="B8023" s="588"/>
      <c r="C8023" s="589"/>
      <c r="D8023" s="588"/>
    </row>
    <row r="8024" spans="1:4" ht="15" x14ac:dyDescent="0.25">
      <c r="A8024" s="588"/>
      <c r="B8024" s="588"/>
      <c r="C8024" s="589"/>
      <c r="D8024" s="588"/>
    </row>
    <row r="8025" spans="1:4" ht="15" x14ac:dyDescent="0.25">
      <c r="A8025" s="588"/>
      <c r="B8025" s="588"/>
      <c r="C8025" s="589"/>
      <c r="D8025" s="588"/>
    </row>
    <row r="8026" spans="1:4" ht="15" x14ac:dyDescent="0.25">
      <c r="A8026" s="588"/>
      <c r="B8026" s="588"/>
      <c r="C8026" s="589"/>
      <c r="D8026" s="588"/>
    </row>
    <row r="8027" spans="1:4" ht="15" x14ac:dyDescent="0.25">
      <c r="A8027" s="588"/>
      <c r="B8027" s="588"/>
      <c r="C8027" s="589"/>
      <c r="D8027" s="588"/>
    </row>
    <row r="8028" spans="1:4" ht="15" x14ac:dyDescent="0.25">
      <c r="A8028" s="588"/>
      <c r="B8028" s="588"/>
      <c r="C8028" s="589"/>
      <c r="D8028" s="588"/>
    </row>
    <row r="8029" spans="1:4" ht="15" x14ac:dyDescent="0.25">
      <c r="A8029" s="588"/>
      <c r="B8029" s="588"/>
      <c r="C8029" s="589"/>
      <c r="D8029" s="588"/>
    </row>
    <row r="8030" spans="1:4" ht="15" x14ac:dyDescent="0.25">
      <c r="A8030" s="588"/>
      <c r="B8030" s="588"/>
      <c r="C8030" s="589"/>
      <c r="D8030" s="588"/>
    </row>
    <row r="8031" spans="1:4" ht="15" x14ac:dyDescent="0.25">
      <c r="A8031" s="588"/>
      <c r="B8031" s="588"/>
      <c r="C8031" s="589"/>
      <c r="D8031" s="588"/>
    </row>
    <row r="8032" spans="1:4" ht="15" x14ac:dyDescent="0.25">
      <c r="A8032" s="588"/>
      <c r="B8032" s="588"/>
      <c r="C8032" s="589"/>
      <c r="D8032" s="588"/>
    </row>
    <row r="8033" spans="1:4" ht="15" x14ac:dyDescent="0.25">
      <c r="A8033" s="588"/>
      <c r="B8033" s="588"/>
      <c r="C8033" s="589"/>
      <c r="D8033" s="588"/>
    </row>
    <row r="8034" spans="1:4" ht="15" x14ac:dyDescent="0.25">
      <c r="A8034" s="588"/>
      <c r="B8034" s="588"/>
      <c r="C8034" s="589"/>
      <c r="D8034" s="588"/>
    </row>
    <row r="8035" spans="1:4" ht="15" x14ac:dyDescent="0.25">
      <c r="A8035" s="588"/>
      <c r="B8035" s="588"/>
      <c r="C8035" s="589"/>
      <c r="D8035" s="588"/>
    </row>
    <row r="8036" spans="1:4" ht="15" x14ac:dyDescent="0.25">
      <c r="A8036" s="588"/>
      <c r="B8036" s="588"/>
      <c r="C8036" s="589"/>
      <c r="D8036" s="588"/>
    </row>
    <row r="8037" spans="1:4" ht="15" x14ac:dyDescent="0.25">
      <c r="A8037" s="588"/>
      <c r="B8037" s="588"/>
      <c r="C8037" s="589"/>
      <c r="D8037" s="588"/>
    </row>
    <row r="8038" spans="1:4" ht="15" x14ac:dyDescent="0.25">
      <c r="A8038" s="588"/>
      <c r="B8038" s="588"/>
      <c r="C8038" s="589"/>
      <c r="D8038" s="588"/>
    </row>
    <row r="8039" spans="1:4" ht="15" x14ac:dyDescent="0.25">
      <c r="A8039" s="588"/>
      <c r="B8039" s="588"/>
      <c r="C8039" s="589"/>
      <c r="D8039" s="588"/>
    </row>
    <row r="8040" spans="1:4" ht="15" x14ac:dyDescent="0.25">
      <c r="A8040" s="588"/>
      <c r="B8040" s="588"/>
      <c r="C8040" s="589"/>
      <c r="D8040" s="588"/>
    </row>
    <row r="8041" spans="1:4" ht="15" x14ac:dyDescent="0.25">
      <c r="A8041" s="588"/>
      <c r="B8041" s="588"/>
      <c r="C8041" s="589"/>
      <c r="D8041" s="588"/>
    </row>
    <row r="8042" spans="1:4" ht="15" x14ac:dyDescent="0.25">
      <c r="A8042" s="588"/>
      <c r="B8042" s="588"/>
      <c r="C8042" s="589"/>
      <c r="D8042" s="588"/>
    </row>
    <row r="8043" spans="1:4" ht="15" x14ac:dyDescent="0.25">
      <c r="A8043" s="588"/>
      <c r="B8043" s="588"/>
      <c r="C8043" s="589"/>
      <c r="D8043" s="588"/>
    </row>
    <row r="8044" spans="1:4" ht="15" x14ac:dyDescent="0.25">
      <c r="A8044" s="588"/>
      <c r="B8044" s="588"/>
      <c r="C8044" s="589"/>
      <c r="D8044" s="588"/>
    </row>
    <row r="8045" spans="1:4" ht="15" x14ac:dyDescent="0.25">
      <c r="A8045" s="588"/>
      <c r="B8045" s="588"/>
      <c r="C8045" s="589"/>
      <c r="D8045" s="588"/>
    </row>
    <row r="8046" spans="1:4" ht="15" x14ac:dyDescent="0.25">
      <c r="A8046" s="588"/>
      <c r="B8046" s="588"/>
      <c r="C8046" s="589"/>
      <c r="D8046" s="588"/>
    </row>
    <row r="8047" spans="1:4" ht="15" x14ac:dyDescent="0.25">
      <c r="A8047" s="588"/>
      <c r="B8047" s="588"/>
      <c r="C8047" s="589"/>
      <c r="D8047" s="588"/>
    </row>
    <row r="8048" spans="1:4" ht="15" x14ac:dyDescent="0.25">
      <c r="A8048" s="588"/>
      <c r="B8048" s="588"/>
      <c r="C8048" s="589"/>
      <c r="D8048" s="588"/>
    </row>
    <row r="8049" spans="1:4" ht="15" x14ac:dyDescent="0.25">
      <c r="A8049" s="588"/>
      <c r="B8049" s="588"/>
      <c r="C8049" s="589"/>
      <c r="D8049" s="588"/>
    </row>
    <row r="8050" spans="1:4" ht="15" x14ac:dyDescent="0.25">
      <c r="A8050" s="588"/>
      <c r="B8050" s="588"/>
      <c r="C8050" s="589"/>
      <c r="D8050" s="588"/>
    </row>
    <row r="8051" spans="1:4" ht="15" x14ac:dyDescent="0.25">
      <c r="A8051" s="588"/>
      <c r="B8051" s="588"/>
      <c r="C8051" s="589"/>
      <c r="D8051" s="588"/>
    </row>
    <row r="8052" spans="1:4" ht="15" x14ac:dyDescent="0.25">
      <c r="A8052" s="588"/>
      <c r="B8052" s="588"/>
      <c r="C8052" s="589"/>
      <c r="D8052" s="588"/>
    </row>
    <row r="8053" spans="1:4" ht="15" x14ac:dyDescent="0.25">
      <c r="A8053" s="588"/>
      <c r="B8053" s="588"/>
      <c r="C8053" s="589"/>
      <c r="D8053" s="588"/>
    </row>
    <row r="8054" spans="1:4" ht="15" x14ac:dyDescent="0.25">
      <c r="A8054" s="588"/>
      <c r="B8054" s="588"/>
      <c r="C8054" s="589"/>
      <c r="D8054" s="588"/>
    </row>
    <row r="8055" spans="1:4" ht="15" x14ac:dyDescent="0.25">
      <c r="A8055" s="588"/>
      <c r="B8055" s="588"/>
      <c r="C8055" s="589"/>
      <c r="D8055" s="588"/>
    </row>
    <row r="8056" spans="1:4" ht="15" x14ac:dyDescent="0.25">
      <c r="A8056" s="588"/>
      <c r="B8056" s="588"/>
      <c r="C8056" s="589"/>
      <c r="D8056" s="588"/>
    </row>
    <row r="8057" spans="1:4" ht="15" x14ac:dyDescent="0.25">
      <c r="A8057" s="588"/>
      <c r="B8057" s="588"/>
      <c r="C8057" s="589"/>
      <c r="D8057" s="588"/>
    </row>
    <row r="8058" spans="1:4" ht="15" x14ac:dyDescent="0.25">
      <c r="A8058" s="588"/>
      <c r="B8058" s="588"/>
      <c r="C8058" s="589"/>
      <c r="D8058" s="588"/>
    </row>
    <row r="8059" spans="1:4" ht="15" x14ac:dyDescent="0.25">
      <c r="A8059" s="588"/>
      <c r="B8059" s="588"/>
      <c r="C8059" s="589"/>
      <c r="D8059" s="588"/>
    </row>
    <row r="8060" spans="1:4" ht="15" x14ac:dyDescent="0.25">
      <c r="A8060" s="588"/>
      <c r="B8060" s="588"/>
      <c r="C8060" s="589"/>
      <c r="D8060" s="588"/>
    </row>
    <row r="8061" spans="1:4" ht="15" x14ac:dyDescent="0.25">
      <c r="A8061" s="588"/>
      <c r="B8061" s="588"/>
      <c r="C8061" s="589"/>
      <c r="D8061" s="588"/>
    </row>
    <row r="8062" spans="1:4" ht="15" x14ac:dyDescent="0.25">
      <c r="A8062" s="588"/>
      <c r="B8062" s="588"/>
      <c r="C8062" s="589"/>
      <c r="D8062" s="588"/>
    </row>
    <row r="8063" spans="1:4" ht="15" x14ac:dyDescent="0.25">
      <c r="A8063" s="588"/>
      <c r="B8063" s="588"/>
      <c r="C8063" s="589"/>
      <c r="D8063" s="588"/>
    </row>
    <row r="8064" spans="1:4" ht="15" x14ac:dyDescent="0.25">
      <c r="A8064" s="588"/>
      <c r="B8064" s="588"/>
      <c r="C8064" s="589"/>
      <c r="D8064" s="588"/>
    </row>
    <row r="8065" spans="1:4" ht="15" x14ac:dyDescent="0.25">
      <c r="A8065" s="588"/>
      <c r="B8065" s="588"/>
      <c r="C8065" s="589"/>
      <c r="D8065" s="588"/>
    </row>
    <row r="8066" spans="1:4" ht="15" x14ac:dyDescent="0.25">
      <c r="A8066" s="588"/>
      <c r="B8066" s="588"/>
      <c r="C8066" s="589"/>
      <c r="D8066" s="588"/>
    </row>
    <row r="8067" spans="1:4" ht="15" x14ac:dyDescent="0.25">
      <c r="A8067" s="588"/>
      <c r="B8067" s="588"/>
      <c r="C8067" s="589"/>
      <c r="D8067" s="588"/>
    </row>
    <row r="8068" spans="1:4" ht="15" x14ac:dyDescent="0.25">
      <c r="A8068" s="588"/>
      <c r="B8068" s="588"/>
      <c r="C8068" s="589"/>
      <c r="D8068" s="588"/>
    </row>
    <row r="8069" spans="1:4" ht="15" x14ac:dyDescent="0.25">
      <c r="A8069" s="588"/>
      <c r="B8069" s="588"/>
      <c r="C8069" s="589"/>
      <c r="D8069" s="588"/>
    </row>
    <row r="8070" spans="1:4" ht="15" x14ac:dyDescent="0.25">
      <c r="A8070" s="588"/>
      <c r="B8070" s="588"/>
      <c r="C8070" s="589"/>
      <c r="D8070" s="588"/>
    </row>
    <row r="8071" spans="1:4" ht="15" x14ac:dyDescent="0.25">
      <c r="A8071" s="588"/>
      <c r="B8071" s="588"/>
      <c r="C8071" s="589"/>
      <c r="D8071" s="588"/>
    </row>
    <row r="8072" spans="1:4" ht="15" x14ac:dyDescent="0.25">
      <c r="A8072" s="588"/>
      <c r="B8072" s="588"/>
      <c r="C8072" s="589"/>
      <c r="D8072" s="588"/>
    </row>
    <row r="8073" spans="1:4" ht="15" x14ac:dyDescent="0.25">
      <c r="A8073" s="588"/>
      <c r="B8073" s="588"/>
      <c r="C8073" s="589"/>
      <c r="D8073" s="588"/>
    </row>
    <row r="8074" spans="1:4" ht="15" x14ac:dyDescent="0.25">
      <c r="A8074" s="588"/>
      <c r="B8074" s="588"/>
      <c r="C8074" s="589"/>
      <c r="D8074" s="588"/>
    </row>
    <row r="8075" spans="1:4" ht="15" x14ac:dyDescent="0.25">
      <c r="A8075" s="588"/>
      <c r="B8075" s="588"/>
      <c r="C8075" s="589"/>
      <c r="D8075" s="588"/>
    </row>
    <row r="8076" spans="1:4" ht="15" x14ac:dyDescent="0.25">
      <c r="A8076" s="588"/>
      <c r="B8076" s="588"/>
      <c r="C8076" s="589"/>
      <c r="D8076" s="588"/>
    </row>
    <row r="8077" spans="1:4" ht="15" x14ac:dyDescent="0.25">
      <c r="A8077" s="588"/>
      <c r="B8077" s="588"/>
      <c r="C8077" s="589"/>
      <c r="D8077" s="588"/>
    </row>
    <row r="8078" spans="1:4" ht="15" x14ac:dyDescent="0.25">
      <c r="A8078" s="588"/>
      <c r="B8078" s="588"/>
      <c r="C8078" s="589"/>
      <c r="D8078" s="588"/>
    </row>
    <row r="8079" spans="1:4" ht="15" x14ac:dyDescent="0.25">
      <c r="A8079" s="588"/>
      <c r="B8079" s="588"/>
      <c r="C8079" s="589"/>
      <c r="D8079" s="588"/>
    </row>
    <row r="8080" spans="1:4" ht="15" x14ac:dyDescent="0.25">
      <c r="A8080" s="588"/>
      <c r="B8080" s="588"/>
      <c r="C8080" s="589"/>
      <c r="D8080" s="588"/>
    </row>
    <row r="8081" spans="1:4" ht="15" x14ac:dyDescent="0.25">
      <c r="A8081" s="588"/>
      <c r="B8081" s="588"/>
      <c r="C8081" s="589"/>
      <c r="D8081" s="588"/>
    </row>
    <row r="8082" spans="1:4" ht="15" x14ac:dyDescent="0.25">
      <c r="A8082" s="588"/>
      <c r="B8082" s="588"/>
      <c r="C8082" s="589"/>
      <c r="D8082" s="588"/>
    </row>
    <row r="8083" spans="1:4" ht="15" x14ac:dyDescent="0.25">
      <c r="A8083" s="588"/>
      <c r="B8083" s="588"/>
      <c r="C8083" s="589"/>
      <c r="D8083" s="588"/>
    </row>
    <row r="8084" spans="1:4" ht="15" x14ac:dyDescent="0.25">
      <c r="A8084" s="588"/>
      <c r="B8084" s="588"/>
      <c r="C8084" s="589"/>
      <c r="D8084" s="588"/>
    </row>
    <row r="8085" spans="1:4" ht="15" x14ac:dyDescent="0.25">
      <c r="A8085" s="588"/>
      <c r="B8085" s="588"/>
      <c r="C8085" s="589"/>
      <c r="D8085" s="588"/>
    </row>
    <row r="8086" spans="1:4" ht="15" x14ac:dyDescent="0.25">
      <c r="A8086" s="588"/>
      <c r="B8086" s="588"/>
      <c r="C8086" s="589"/>
      <c r="D8086" s="588"/>
    </row>
    <row r="8087" spans="1:4" ht="15" x14ac:dyDescent="0.25">
      <c r="A8087" s="588"/>
      <c r="B8087" s="588"/>
      <c r="C8087" s="589"/>
      <c r="D8087" s="588"/>
    </row>
    <row r="8088" spans="1:4" ht="15" x14ac:dyDescent="0.25">
      <c r="A8088" s="588"/>
      <c r="B8088" s="588"/>
      <c r="C8088" s="589"/>
      <c r="D8088" s="588"/>
    </row>
    <row r="8089" spans="1:4" ht="15" x14ac:dyDescent="0.25">
      <c r="A8089" s="588"/>
      <c r="B8089" s="588"/>
      <c r="C8089" s="589"/>
      <c r="D8089" s="588"/>
    </row>
    <row r="8090" spans="1:4" ht="15" x14ac:dyDescent="0.25">
      <c r="A8090" s="588"/>
      <c r="B8090" s="588"/>
      <c r="C8090" s="589"/>
      <c r="D8090" s="588"/>
    </row>
    <row r="8091" spans="1:4" ht="15" x14ac:dyDescent="0.25">
      <c r="A8091" s="588"/>
      <c r="B8091" s="588"/>
      <c r="C8091" s="589"/>
      <c r="D8091" s="588"/>
    </row>
    <row r="8092" spans="1:4" ht="15" x14ac:dyDescent="0.25">
      <c r="A8092" s="588"/>
      <c r="B8092" s="588"/>
      <c r="C8092" s="589"/>
      <c r="D8092" s="588"/>
    </row>
    <row r="8093" spans="1:4" ht="15" x14ac:dyDescent="0.25">
      <c r="A8093" s="588"/>
      <c r="B8093" s="588"/>
      <c r="C8093" s="589"/>
      <c r="D8093" s="588"/>
    </row>
    <row r="8094" spans="1:4" ht="15" x14ac:dyDescent="0.25">
      <c r="A8094" s="588"/>
      <c r="B8094" s="588"/>
      <c r="C8094" s="589"/>
      <c r="D8094" s="588"/>
    </row>
    <row r="8095" spans="1:4" ht="15" x14ac:dyDescent="0.25">
      <c r="A8095" s="588"/>
      <c r="B8095" s="588"/>
      <c r="C8095" s="589"/>
      <c r="D8095" s="588"/>
    </row>
    <row r="8096" spans="1:4" ht="15" x14ac:dyDescent="0.25">
      <c r="A8096" s="588"/>
      <c r="B8096" s="588"/>
      <c r="C8096" s="589"/>
      <c r="D8096" s="588"/>
    </row>
    <row r="8097" spans="1:4" ht="15" x14ac:dyDescent="0.25">
      <c r="A8097" s="588"/>
      <c r="B8097" s="588"/>
      <c r="C8097" s="589"/>
      <c r="D8097" s="588"/>
    </row>
    <row r="8098" spans="1:4" ht="15" x14ac:dyDescent="0.25">
      <c r="A8098" s="588"/>
      <c r="B8098" s="588"/>
      <c r="C8098" s="589"/>
      <c r="D8098" s="588"/>
    </row>
    <row r="8099" spans="1:4" ht="15" x14ac:dyDescent="0.25">
      <c r="A8099" s="588"/>
      <c r="B8099" s="588"/>
      <c r="C8099" s="589"/>
      <c r="D8099" s="588"/>
    </row>
    <row r="8100" spans="1:4" ht="15" x14ac:dyDescent="0.25">
      <c r="A8100" s="588"/>
      <c r="B8100" s="588"/>
      <c r="C8100" s="589"/>
      <c r="D8100" s="588"/>
    </row>
    <row r="8101" spans="1:4" ht="15" x14ac:dyDescent="0.25">
      <c r="A8101" s="588"/>
      <c r="B8101" s="588"/>
      <c r="C8101" s="589"/>
      <c r="D8101" s="588"/>
    </row>
    <row r="8102" spans="1:4" ht="15" x14ac:dyDescent="0.25">
      <c r="A8102" s="588"/>
      <c r="B8102" s="588"/>
      <c r="C8102" s="589"/>
      <c r="D8102" s="588"/>
    </row>
    <row r="8103" spans="1:4" ht="15" x14ac:dyDescent="0.25">
      <c r="A8103" s="588"/>
      <c r="B8103" s="588"/>
      <c r="C8103" s="589"/>
      <c r="D8103" s="588"/>
    </row>
    <row r="8104" spans="1:4" ht="15" x14ac:dyDescent="0.25">
      <c r="A8104" s="588"/>
      <c r="B8104" s="588"/>
      <c r="C8104" s="589"/>
      <c r="D8104" s="588"/>
    </row>
    <row r="8105" spans="1:4" ht="15" x14ac:dyDescent="0.25">
      <c r="A8105" s="588"/>
      <c r="B8105" s="588"/>
      <c r="C8105" s="589"/>
      <c r="D8105" s="588"/>
    </row>
    <row r="8106" spans="1:4" ht="15" x14ac:dyDescent="0.25">
      <c r="A8106" s="588"/>
      <c r="B8106" s="588"/>
      <c r="C8106" s="589"/>
      <c r="D8106" s="588"/>
    </row>
    <row r="8107" spans="1:4" ht="15" x14ac:dyDescent="0.25">
      <c r="A8107" s="588"/>
      <c r="B8107" s="588"/>
      <c r="C8107" s="589"/>
      <c r="D8107" s="588"/>
    </row>
    <row r="8108" spans="1:4" ht="15" x14ac:dyDescent="0.25">
      <c r="A8108" s="588"/>
      <c r="B8108" s="588"/>
      <c r="C8108" s="589"/>
      <c r="D8108" s="588"/>
    </row>
    <row r="8109" spans="1:4" ht="15" x14ac:dyDescent="0.25">
      <c r="A8109" s="588"/>
      <c r="B8109" s="588"/>
      <c r="C8109" s="589"/>
      <c r="D8109" s="588"/>
    </row>
    <row r="8110" spans="1:4" ht="15" x14ac:dyDescent="0.25">
      <c r="A8110" s="588"/>
      <c r="B8110" s="588"/>
      <c r="C8110" s="589"/>
      <c r="D8110" s="588"/>
    </row>
    <row r="8111" spans="1:4" ht="15" x14ac:dyDescent="0.25">
      <c r="A8111" s="588"/>
      <c r="B8111" s="588"/>
      <c r="C8111" s="589"/>
      <c r="D8111" s="588"/>
    </row>
    <row r="8112" spans="1:4" ht="15" x14ac:dyDescent="0.25">
      <c r="A8112" s="588"/>
      <c r="B8112" s="588"/>
      <c r="C8112" s="589"/>
      <c r="D8112" s="588"/>
    </row>
    <row r="8113" spans="1:4" ht="15" x14ac:dyDescent="0.25">
      <c r="A8113" s="588"/>
      <c r="B8113" s="588"/>
      <c r="C8113" s="589"/>
      <c r="D8113" s="588"/>
    </row>
    <row r="8114" spans="1:4" ht="15" x14ac:dyDescent="0.25">
      <c r="A8114" s="588"/>
      <c r="B8114" s="588"/>
      <c r="C8114" s="589"/>
      <c r="D8114" s="588"/>
    </row>
    <row r="8115" spans="1:4" ht="15" x14ac:dyDescent="0.25">
      <c r="A8115" s="588"/>
      <c r="B8115" s="588"/>
      <c r="C8115" s="589"/>
      <c r="D8115" s="588"/>
    </row>
    <row r="8116" spans="1:4" ht="15" x14ac:dyDescent="0.25">
      <c r="A8116" s="588"/>
      <c r="B8116" s="588"/>
      <c r="C8116" s="589"/>
      <c r="D8116" s="588"/>
    </row>
    <row r="8117" spans="1:4" ht="15" x14ac:dyDescent="0.25">
      <c r="A8117" s="588"/>
      <c r="B8117" s="588"/>
      <c r="C8117" s="589"/>
      <c r="D8117" s="588"/>
    </row>
    <row r="8118" spans="1:4" ht="15" x14ac:dyDescent="0.25">
      <c r="A8118" s="588"/>
      <c r="B8118" s="588"/>
      <c r="C8118" s="589"/>
      <c r="D8118" s="588"/>
    </row>
    <row r="8119" spans="1:4" ht="15" x14ac:dyDescent="0.25">
      <c r="A8119" s="588"/>
      <c r="B8119" s="588"/>
      <c r="C8119" s="589"/>
      <c r="D8119" s="588"/>
    </row>
    <row r="8120" spans="1:4" ht="15" x14ac:dyDescent="0.25">
      <c r="A8120" s="588"/>
      <c r="B8120" s="588"/>
      <c r="C8120" s="589"/>
      <c r="D8120" s="588"/>
    </row>
    <row r="8121" spans="1:4" ht="15" x14ac:dyDescent="0.25">
      <c r="A8121" s="588"/>
      <c r="B8121" s="588"/>
      <c r="C8121" s="589"/>
      <c r="D8121" s="588"/>
    </row>
    <row r="8122" spans="1:4" ht="15" x14ac:dyDescent="0.25">
      <c r="A8122" s="588"/>
      <c r="B8122" s="588"/>
      <c r="C8122" s="589"/>
      <c r="D8122" s="588"/>
    </row>
    <row r="8123" spans="1:4" ht="15" x14ac:dyDescent="0.25">
      <c r="A8123" s="588"/>
      <c r="B8123" s="588"/>
      <c r="C8123" s="589"/>
      <c r="D8123" s="588"/>
    </row>
    <row r="8124" spans="1:4" ht="15" x14ac:dyDescent="0.25">
      <c r="A8124" s="588"/>
      <c r="B8124" s="588"/>
      <c r="C8124" s="589"/>
      <c r="D8124" s="588"/>
    </row>
    <row r="8125" spans="1:4" ht="15" x14ac:dyDescent="0.25">
      <c r="A8125" s="588"/>
      <c r="B8125" s="588"/>
      <c r="C8125" s="589"/>
      <c r="D8125" s="588"/>
    </row>
    <row r="8126" spans="1:4" ht="15" x14ac:dyDescent="0.25">
      <c r="A8126" s="588"/>
      <c r="B8126" s="588"/>
      <c r="C8126" s="589"/>
      <c r="D8126" s="588"/>
    </row>
    <row r="8127" spans="1:4" ht="15" x14ac:dyDescent="0.25">
      <c r="A8127" s="588"/>
      <c r="B8127" s="588"/>
      <c r="C8127" s="589"/>
      <c r="D8127" s="588"/>
    </row>
    <row r="8128" spans="1:4" ht="15" x14ac:dyDescent="0.25">
      <c r="A8128" s="588"/>
      <c r="B8128" s="588"/>
      <c r="C8128" s="589"/>
      <c r="D8128" s="588"/>
    </row>
    <row r="8129" spans="1:4" ht="15" x14ac:dyDescent="0.25">
      <c r="A8129" s="588"/>
      <c r="B8129" s="588"/>
      <c r="C8129" s="589"/>
      <c r="D8129" s="588"/>
    </row>
    <row r="8130" spans="1:4" ht="15" x14ac:dyDescent="0.25">
      <c r="A8130" s="588"/>
      <c r="B8130" s="588"/>
      <c r="C8130" s="589"/>
      <c r="D8130" s="588"/>
    </row>
    <row r="8131" spans="1:4" ht="15" x14ac:dyDescent="0.25">
      <c r="A8131" s="588"/>
      <c r="B8131" s="588"/>
      <c r="C8131" s="589"/>
      <c r="D8131" s="588"/>
    </row>
    <row r="8132" spans="1:4" ht="15" x14ac:dyDescent="0.25">
      <c r="A8132" s="588"/>
      <c r="B8132" s="588"/>
      <c r="C8132" s="589"/>
      <c r="D8132" s="588"/>
    </row>
    <row r="8133" spans="1:4" ht="15" x14ac:dyDescent="0.25">
      <c r="A8133" s="588"/>
      <c r="B8133" s="588"/>
      <c r="C8133" s="589"/>
      <c r="D8133" s="588"/>
    </row>
    <row r="8134" spans="1:4" ht="15" x14ac:dyDescent="0.25">
      <c r="A8134" s="588"/>
      <c r="B8134" s="588"/>
      <c r="C8134" s="589"/>
      <c r="D8134" s="588"/>
    </row>
    <row r="8135" spans="1:4" ht="15" x14ac:dyDescent="0.25">
      <c r="A8135" s="588"/>
      <c r="B8135" s="588"/>
      <c r="C8135" s="589"/>
      <c r="D8135" s="588"/>
    </row>
    <row r="8136" spans="1:4" ht="15" x14ac:dyDescent="0.25">
      <c r="A8136" s="588"/>
      <c r="B8136" s="588"/>
      <c r="C8136" s="589"/>
      <c r="D8136" s="588"/>
    </row>
    <row r="8137" spans="1:4" ht="15" x14ac:dyDescent="0.25">
      <c r="A8137" s="588"/>
      <c r="B8137" s="588"/>
      <c r="C8137" s="589"/>
      <c r="D8137" s="588"/>
    </row>
    <row r="8138" spans="1:4" ht="15" x14ac:dyDescent="0.25">
      <c r="A8138" s="588"/>
      <c r="B8138" s="588"/>
      <c r="C8138" s="589"/>
      <c r="D8138" s="588"/>
    </row>
    <row r="8139" spans="1:4" ht="15" x14ac:dyDescent="0.25">
      <c r="A8139" s="588"/>
      <c r="B8139" s="588"/>
      <c r="C8139" s="589"/>
      <c r="D8139" s="588"/>
    </row>
    <row r="8140" spans="1:4" ht="15" x14ac:dyDescent="0.25">
      <c r="A8140" s="588"/>
      <c r="B8140" s="588"/>
      <c r="C8140" s="589"/>
      <c r="D8140" s="588"/>
    </row>
    <row r="8141" spans="1:4" ht="15" x14ac:dyDescent="0.25">
      <c r="A8141" s="588"/>
      <c r="B8141" s="588"/>
      <c r="C8141" s="589"/>
      <c r="D8141" s="588"/>
    </row>
    <row r="8142" spans="1:4" ht="15" x14ac:dyDescent="0.25">
      <c r="A8142" s="588"/>
      <c r="B8142" s="588"/>
      <c r="C8142" s="589"/>
      <c r="D8142" s="588"/>
    </row>
    <row r="8143" spans="1:4" ht="15" x14ac:dyDescent="0.25">
      <c r="A8143" s="588"/>
      <c r="B8143" s="588"/>
      <c r="C8143" s="589"/>
      <c r="D8143" s="588"/>
    </row>
    <row r="8144" spans="1:4" ht="15" x14ac:dyDescent="0.25">
      <c r="A8144" s="588"/>
      <c r="B8144" s="588"/>
      <c r="C8144" s="589"/>
      <c r="D8144" s="588"/>
    </row>
    <row r="8145" spans="1:4" ht="15" x14ac:dyDescent="0.25">
      <c r="A8145" s="588"/>
      <c r="B8145" s="588"/>
      <c r="C8145" s="589"/>
      <c r="D8145" s="588"/>
    </row>
    <row r="8146" spans="1:4" ht="15" x14ac:dyDescent="0.25">
      <c r="A8146" s="588"/>
      <c r="B8146" s="588"/>
      <c r="C8146" s="589"/>
      <c r="D8146" s="588"/>
    </row>
    <row r="8147" spans="1:4" ht="15" x14ac:dyDescent="0.25">
      <c r="A8147" s="588"/>
      <c r="B8147" s="588"/>
      <c r="C8147" s="589"/>
      <c r="D8147" s="588"/>
    </row>
    <row r="8148" spans="1:4" ht="15" x14ac:dyDescent="0.25">
      <c r="A8148" s="588"/>
      <c r="B8148" s="588"/>
      <c r="C8148" s="589"/>
      <c r="D8148" s="588"/>
    </row>
    <row r="8149" spans="1:4" ht="15" x14ac:dyDescent="0.25">
      <c r="A8149" s="588"/>
      <c r="B8149" s="588"/>
      <c r="C8149" s="589"/>
      <c r="D8149" s="588"/>
    </row>
    <row r="8150" spans="1:4" ht="15" x14ac:dyDescent="0.25">
      <c r="A8150" s="588"/>
      <c r="B8150" s="588"/>
      <c r="C8150" s="589"/>
      <c r="D8150" s="588"/>
    </row>
    <row r="8151" spans="1:4" ht="15" x14ac:dyDescent="0.25">
      <c r="A8151" s="588"/>
      <c r="B8151" s="588"/>
      <c r="C8151" s="589"/>
      <c r="D8151" s="588"/>
    </row>
    <row r="8152" spans="1:4" ht="15" x14ac:dyDescent="0.25">
      <c r="A8152" s="588"/>
      <c r="B8152" s="588"/>
      <c r="C8152" s="589"/>
      <c r="D8152" s="588"/>
    </row>
    <row r="8153" spans="1:4" ht="15" x14ac:dyDescent="0.25">
      <c r="A8153" s="588"/>
      <c r="B8153" s="588"/>
      <c r="C8153" s="589"/>
      <c r="D8153" s="588"/>
    </row>
    <row r="8154" spans="1:4" ht="15" x14ac:dyDescent="0.25">
      <c r="A8154" s="588"/>
      <c r="B8154" s="588"/>
      <c r="C8154" s="589"/>
      <c r="D8154" s="588"/>
    </row>
    <row r="8155" spans="1:4" ht="15" x14ac:dyDescent="0.25">
      <c r="A8155" s="588"/>
      <c r="B8155" s="588"/>
      <c r="C8155" s="589"/>
      <c r="D8155" s="588"/>
    </row>
    <row r="8156" spans="1:4" ht="15" x14ac:dyDescent="0.25">
      <c r="A8156" s="588"/>
      <c r="B8156" s="588"/>
      <c r="C8156" s="589"/>
      <c r="D8156" s="588"/>
    </row>
    <row r="8157" spans="1:4" ht="15" x14ac:dyDescent="0.25">
      <c r="A8157" s="588"/>
      <c r="B8157" s="588"/>
      <c r="C8157" s="589"/>
      <c r="D8157" s="588"/>
    </row>
    <row r="8158" spans="1:4" ht="15" x14ac:dyDescent="0.25">
      <c r="A8158" s="588"/>
      <c r="B8158" s="588"/>
      <c r="C8158" s="589"/>
      <c r="D8158" s="588"/>
    </row>
    <row r="8159" spans="1:4" ht="15" x14ac:dyDescent="0.25">
      <c r="A8159" s="588"/>
      <c r="B8159" s="588"/>
      <c r="C8159" s="589"/>
      <c r="D8159" s="588"/>
    </row>
    <row r="8160" spans="1:4" ht="15" x14ac:dyDescent="0.25">
      <c r="A8160" s="588"/>
      <c r="B8160" s="588"/>
      <c r="C8160" s="589"/>
      <c r="D8160" s="588"/>
    </row>
    <row r="8161" spans="1:4" ht="15" x14ac:dyDescent="0.25">
      <c r="A8161" s="588"/>
      <c r="B8161" s="588"/>
      <c r="C8161" s="589"/>
      <c r="D8161" s="588"/>
    </row>
    <row r="8162" spans="1:4" ht="15" x14ac:dyDescent="0.25">
      <c r="A8162" s="588"/>
      <c r="B8162" s="588"/>
      <c r="C8162" s="589"/>
      <c r="D8162" s="588"/>
    </row>
    <row r="8163" spans="1:4" ht="15" x14ac:dyDescent="0.25">
      <c r="A8163" s="588"/>
      <c r="B8163" s="588"/>
      <c r="C8163" s="589"/>
      <c r="D8163" s="588"/>
    </row>
    <row r="8164" spans="1:4" ht="15" x14ac:dyDescent="0.25">
      <c r="A8164" s="588"/>
      <c r="B8164" s="588"/>
      <c r="C8164" s="589"/>
      <c r="D8164" s="588"/>
    </row>
    <row r="8165" spans="1:4" ht="15" x14ac:dyDescent="0.25">
      <c r="A8165" s="588"/>
      <c r="B8165" s="588"/>
      <c r="C8165" s="589"/>
      <c r="D8165" s="588"/>
    </row>
    <row r="8166" spans="1:4" ht="15" x14ac:dyDescent="0.25">
      <c r="A8166" s="588"/>
      <c r="B8166" s="588"/>
      <c r="C8166" s="589"/>
      <c r="D8166" s="588"/>
    </row>
    <row r="8167" spans="1:4" ht="15" x14ac:dyDescent="0.25">
      <c r="A8167" s="588"/>
      <c r="B8167" s="588"/>
      <c r="C8167" s="589"/>
      <c r="D8167" s="588"/>
    </row>
    <row r="8168" spans="1:4" ht="15" x14ac:dyDescent="0.25">
      <c r="A8168" s="588"/>
      <c r="B8168" s="588"/>
      <c r="C8168" s="589"/>
      <c r="D8168" s="588"/>
    </row>
    <row r="8169" spans="1:4" ht="15" x14ac:dyDescent="0.25">
      <c r="A8169" s="588"/>
      <c r="B8169" s="588"/>
      <c r="C8169" s="589"/>
      <c r="D8169" s="588"/>
    </row>
    <row r="8170" spans="1:4" ht="15" x14ac:dyDescent="0.25">
      <c r="A8170" s="588"/>
      <c r="B8170" s="588"/>
      <c r="C8170" s="589"/>
      <c r="D8170" s="588"/>
    </row>
    <row r="8171" spans="1:4" ht="15" x14ac:dyDescent="0.25">
      <c r="A8171" s="588"/>
      <c r="B8171" s="588"/>
      <c r="C8171" s="589"/>
      <c r="D8171" s="588"/>
    </row>
    <row r="8172" spans="1:4" ht="15" x14ac:dyDescent="0.25">
      <c r="A8172" s="588"/>
      <c r="B8172" s="588"/>
      <c r="C8172" s="589"/>
      <c r="D8172" s="588"/>
    </row>
    <row r="8173" spans="1:4" ht="15" x14ac:dyDescent="0.25">
      <c r="A8173" s="588"/>
      <c r="B8173" s="588"/>
      <c r="C8173" s="589"/>
      <c r="D8173" s="588"/>
    </row>
    <row r="8174" spans="1:4" ht="15" x14ac:dyDescent="0.25">
      <c r="A8174" s="588"/>
      <c r="B8174" s="588"/>
      <c r="C8174" s="589"/>
      <c r="D8174" s="588"/>
    </row>
    <row r="8175" spans="1:4" ht="15" x14ac:dyDescent="0.25">
      <c r="A8175" s="588"/>
      <c r="B8175" s="588"/>
      <c r="C8175" s="589"/>
      <c r="D8175" s="588"/>
    </row>
    <row r="8176" spans="1:4" ht="15" x14ac:dyDescent="0.25">
      <c r="A8176" s="588"/>
      <c r="B8176" s="588"/>
      <c r="C8176" s="589"/>
      <c r="D8176" s="588"/>
    </row>
    <row r="8177" spans="1:4" ht="15" x14ac:dyDescent="0.25">
      <c r="A8177" s="588"/>
      <c r="B8177" s="588"/>
      <c r="C8177" s="589"/>
      <c r="D8177" s="588"/>
    </row>
    <row r="8178" spans="1:4" ht="15" x14ac:dyDescent="0.25">
      <c r="A8178" s="588"/>
      <c r="B8178" s="588"/>
      <c r="C8178" s="589"/>
      <c r="D8178" s="588"/>
    </row>
    <row r="8179" spans="1:4" ht="15" x14ac:dyDescent="0.25">
      <c r="A8179" s="588"/>
      <c r="B8179" s="588"/>
      <c r="C8179" s="589"/>
      <c r="D8179" s="588"/>
    </row>
    <row r="8180" spans="1:4" ht="15" x14ac:dyDescent="0.25">
      <c r="A8180" s="588"/>
      <c r="B8180" s="588"/>
      <c r="C8180" s="589"/>
      <c r="D8180" s="588"/>
    </row>
    <row r="8181" spans="1:4" ht="15" x14ac:dyDescent="0.25">
      <c r="A8181" s="588"/>
      <c r="B8181" s="588"/>
      <c r="C8181" s="589"/>
      <c r="D8181" s="588"/>
    </row>
    <row r="8182" spans="1:4" ht="15" x14ac:dyDescent="0.25">
      <c r="A8182" s="588"/>
      <c r="B8182" s="588"/>
      <c r="C8182" s="589"/>
      <c r="D8182" s="588"/>
    </row>
    <row r="8183" spans="1:4" ht="15" x14ac:dyDescent="0.25">
      <c r="A8183" s="588"/>
      <c r="B8183" s="588"/>
      <c r="C8183" s="589"/>
      <c r="D8183" s="588"/>
    </row>
    <row r="8184" spans="1:4" ht="15" x14ac:dyDescent="0.25">
      <c r="A8184" s="588"/>
      <c r="B8184" s="588"/>
      <c r="C8184" s="589"/>
      <c r="D8184" s="588"/>
    </row>
    <row r="8185" spans="1:4" ht="15" x14ac:dyDescent="0.25">
      <c r="A8185" s="588"/>
      <c r="B8185" s="588"/>
      <c r="C8185" s="589"/>
      <c r="D8185" s="588"/>
    </row>
    <row r="8186" spans="1:4" ht="15" x14ac:dyDescent="0.25">
      <c r="A8186" s="588"/>
      <c r="B8186" s="588"/>
      <c r="C8186" s="589"/>
      <c r="D8186" s="588"/>
    </row>
    <row r="8187" spans="1:4" ht="15" x14ac:dyDescent="0.25">
      <c r="A8187" s="588"/>
      <c r="B8187" s="588"/>
      <c r="C8187" s="589"/>
      <c r="D8187" s="588"/>
    </row>
    <row r="8188" spans="1:4" ht="15" x14ac:dyDescent="0.25">
      <c r="A8188" s="588"/>
      <c r="B8188" s="588"/>
      <c r="C8188" s="589"/>
      <c r="D8188" s="588"/>
    </row>
    <row r="8189" spans="1:4" ht="15" x14ac:dyDescent="0.25">
      <c r="A8189" s="588"/>
      <c r="B8189" s="588"/>
      <c r="C8189" s="589"/>
      <c r="D8189" s="588"/>
    </row>
    <row r="8190" spans="1:4" ht="15" x14ac:dyDescent="0.25">
      <c r="A8190" s="588"/>
      <c r="B8190" s="588"/>
      <c r="C8190" s="589"/>
      <c r="D8190" s="588"/>
    </row>
    <row r="8191" spans="1:4" ht="15" x14ac:dyDescent="0.25">
      <c r="A8191" s="588"/>
      <c r="B8191" s="588"/>
      <c r="C8191" s="589"/>
      <c r="D8191" s="588"/>
    </row>
    <row r="8192" spans="1:4" ht="15" x14ac:dyDescent="0.25">
      <c r="A8192" s="588"/>
      <c r="B8192" s="588"/>
      <c r="C8192" s="589"/>
      <c r="D8192" s="588"/>
    </row>
    <row r="8193" spans="1:4" ht="15" x14ac:dyDescent="0.25">
      <c r="A8193" s="588"/>
      <c r="B8193" s="588"/>
      <c r="C8193" s="589"/>
      <c r="D8193" s="588"/>
    </row>
    <row r="8194" spans="1:4" ht="15" x14ac:dyDescent="0.25">
      <c r="A8194" s="588"/>
      <c r="B8194" s="588"/>
      <c r="C8194" s="589"/>
      <c r="D8194" s="588"/>
    </row>
    <row r="8195" spans="1:4" ht="15" x14ac:dyDescent="0.25">
      <c r="A8195" s="588"/>
      <c r="B8195" s="588"/>
      <c r="C8195" s="589"/>
      <c r="D8195" s="588"/>
    </row>
    <row r="8196" spans="1:4" ht="15" x14ac:dyDescent="0.25">
      <c r="A8196" s="588"/>
      <c r="B8196" s="588"/>
      <c r="C8196" s="589"/>
      <c r="D8196" s="588"/>
    </row>
    <row r="8197" spans="1:4" ht="15" x14ac:dyDescent="0.25">
      <c r="A8197" s="588"/>
      <c r="B8197" s="588"/>
      <c r="C8197" s="589"/>
      <c r="D8197" s="588"/>
    </row>
    <row r="8198" spans="1:4" ht="15" x14ac:dyDescent="0.25">
      <c r="A8198" s="588"/>
      <c r="B8198" s="588"/>
      <c r="C8198" s="589"/>
      <c r="D8198" s="588"/>
    </row>
    <row r="8199" spans="1:4" ht="15" x14ac:dyDescent="0.25">
      <c r="A8199" s="588"/>
      <c r="B8199" s="588"/>
      <c r="C8199" s="589"/>
      <c r="D8199" s="588"/>
    </row>
    <row r="8200" spans="1:4" ht="15" x14ac:dyDescent="0.25">
      <c r="A8200" s="588"/>
      <c r="B8200" s="588"/>
      <c r="C8200" s="589"/>
      <c r="D8200" s="588"/>
    </row>
    <row r="8201" spans="1:4" ht="15" x14ac:dyDescent="0.25">
      <c r="A8201" s="588"/>
      <c r="B8201" s="588"/>
      <c r="C8201" s="589"/>
      <c r="D8201" s="588"/>
    </row>
    <row r="8202" spans="1:4" ht="15" x14ac:dyDescent="0.25">
      <c r="A8202" s="588"/>
      <c r="B8202" s="588"/>
      <c r="C8202" s="589"/>
      <c r="D8202" s="588"/>
    </row>
    <row r="8203" spans="1:4" ht="15" x14ac:dyDescent="0.25">
      <c r="A8203" s="588"/>
      <c r="B8203" s="588"/>
      <c r="C8203" s="589"/>
      <c r="D8203" s="588"/>
    </row>
    <row r="8204" spans="1:4" ht="15" x14ac:dyDescent="0.25">
      <c r="A8204" s="588"/>
      <c r="B8204" s="588"/>
      <c r="C8204" s="589"/>
      <c r="D8204" s="588"/>
    </row>
    <row r="8205" spans="1:4" ht="15" x14ac:dyDescent="0.25">
      <c r="A8205" s="588"/>
      <c r="B8205" s="588"/>
      <c r="C8205" s="589"/>
      <c r="D8205" s="588"/>
    </row>
    <row r="8206" spans="1:4" ht="15" x14ac:dyDescent="0.25">
      <c r="A8206" s="588"/>
      <c r="B8206" s="588"/>
      <c r="C8206" s="589"/>
      <c r="D8206" s="588"/>
    </row>
    <row r="8207" spans="1:4" ht="15" x14ac:dyDescent="0.25">
      <c r="A8207" s="588"/>
      <c r="B8207" s="588"/>
      <c r="C8207" s="589"/>
      <c r="D8207" s="588"/>
    </row>
    <row r="8208" spans="1:4" ht="15" x14ac:dyDescent="0.25">
      <c r="A8208" s="588"/>
      <c r="B8208" s="588"/>
      <c r="C8208" s="589"/>
      <c r="D8208" s="588"/>
    </row>
    <row r="8209" spans="1:4" ht="15" x14ac:dyDescent="0.25">
      <c r="A8209" s="588"/>
      <c r="B8209" s="588"/>
      <c r="C8209" s="589"/>
      <c r="D8209" s="588"/>
    </row>
    <row r="8210" spans="1:4" ht="15" x14ac:dyDescent="0.25">
      <c r="A8210" s="588"/>
      <c r="B8210" s="588"/>
      <c r="C8210" s="589"/>
      <c r="D8210" s="588"/>
    </row>
    <row r="8211" spans="1:4" ht="15" x14ac:dyDescent="0.25">
      <c r="A8211" s="588"/>
      <c r="B8211" s="588"/>
      <c r="C8211" s="589"/>
      <c r="D8211" s="588"/>
    </row>
    <row r="8212" spans="1:4" ht="15" x14ac:dyDescent="0.25">
      <c r="A8212" s="588"/>
      <c r="B8212" s="588"/>
      <c r="C8212" s="589"/>
      <c r="D8212" s="588"/>
    </row>
    <row r="8213" spans="1:4" ht="15" x14ac:dyDescent="0.25">
      <c r="A8213" s="588"/>
      <c r="B8213" s="588"/>
      <c r="C8213" s="589"/>
      <c r="D8213" s="588"/>
    </row>
    <row r="8214" spans="1:4" ht="15" x14ac:dyDescent="0.25">
      <c r="A8214" s="588"/>
      <c r="B8214" s="588"/>
      <c r="C8214" s="589"/>
      <c r="D8214" s="588"/>
    </row>
    <row r="8215" spans="1:4" ht="15" x14ac:dyDescent="0.25">
      <c r="A8215" s="588"/>
      <c r="B8215" s="588"/>
      <c r="C8215" s="589"/>
      <c r="D8215" s="588"/>
    </row>
    <row r="8216" spans="1:4" ht="15" x14ac:dyDescent="0.25">
      <c r="A8216" s="588"/>
      <c r="B8216" s="588"/>
      <c r="C8216" s="589"/>
      <c r="D8216" s="588"/>
    </row>
    <row r="8217" spans="1:4" ht="15" x14ac:dyDescent="0.25">
      <c r="A8217" s="588"/>
      <c r="B8217" s="588"/>
      <c r="C8217" s="589"/>
      <c r="D8217" s="588"/>
    </row>
    <row r="8218" spans="1:4" ht="15" x14ac:dyDescent="0.25">
      <c r="A8218" s="588"/>
      <c r="B8218" s="588"/>
      <c r="C8218" s="589"/>
      <c r="D8218" s="588"/>
    </row>
    <row r="8219" spans="1:4" ht="15" x14ac:dyDescent="0.25">
      <c r="A8219" s="588"/>
      <c r="B8219" s="588"/>
      <c r="C8219" s="589"/>
      <c r="D8219" s="588"/>
    </row>
    <row r="8220" spans="1:4" ht="15" x14ac:dyDescent="0.25">
      <c r="A8220" s="588"/>
      <c r="B8220" s="588"/>
      <c r="C8220" s="589"/>
      <c r="D8220" s="588"/>
    </row>
    <row r="8221" spans="1:4" ht="15" x14ac:dyDescent="0.25">
      <c r="A8221" s="588"/>
      <c r="B8221" s="588"/>
      <c r="C8221" s="589"/>
      <c r="D8221" s="588"/>
    </row>
    <row r="8222" spans="1:4" ht="15" x14ac:dyDescent="0.25">
      <c r="A8222" s="588"/>
      <c r="B8222" s="588"/>
      <c r="C8222" s="589"/>
      <c r="D8222" s="588"/>
    </row>
    <row r="8223" spans="1:4" ht="15" x14ac:dyDescent="0.25">
      <c r="A8223" s="588"/>
      <c r="B8223" s="588"/>
      <c r="C8223" s="589"/>
      <c r="D8223" s="588"/>
    </row>
    <row r="8224" spans="1:4" ht="15" x14ac:dyDescent="0.25">
      <c r="A8224" s="588"/>
      <c r="B8224" s="588"/>
      <c r="C8224" s="589"/>
      <c r="D8224" s="588"/>
    </row>
    <row r="8225" spans="1:4" ht="15" x14ac:dyDescent="0.25">
      <c r="A8225" s="588"/>
      <c r="B8225" s="588"/>
      <c r="C8225" s="589"/>
      <c r="D8225" s="588"/>
    </row>
    <row r="8226" spans="1:4" ht="15" x14ac:dyDescent="0.25">
      <c r="A8226" s="588"/>
      <c r="B8226" s="588"/>
      <c r="C8226" s="589"/>
      <c r="D8226" s="588"/>
    </row>
    <row r="8227" spans="1:4" ht="15" x14ac:dyDescent="0.25">
      <c r="A8227" s="588"/>
      <c r="B8227" s="588"/>
      <c r="C8227" s="589"/>
      <c r="D8227" s="588"/>
    </row>
    <row r="8228" spans="1:4" ht="15" x14ac:dyDescent="0.25">
      <c r="A8228" s="588"/>
      <c r="B8228" s="588"/>
      <c r="C8228" s="589"/>
      <c r="D8228" s="588"/>
    </row>
    <row r="8229" spans="1:4" ht="15" x14ac:dyDescent="0.25">
      <c r="A8229" s="588"/>
      <c r="B8229" s="588"/>
      <c r="C8229" s="589"/>
      <c r="D8229" s="588"/>
    </row>
    <row r="8230" spans="1:4" ht="15" x14ac:dyDescent="0.25">
      <c r="A8230" s="588"/>
      <c r="B8230" s="588"/>
      <c r="C8230" s="589"/>
      <c r="D8230" s="588"/>
    </row>
    <row r="8231" spans="1:4" ht="15" x14ac:dyDescent="0.25">
      <c r="A8231" s="588"/>
      <c r="B8231" s="588"/>
      <c r="C8231" s="589"/>
      <c r="D8231" s="588"/>
    </row>
    <row r="8232" spans="1:4" ht="15" x14ac:dyDescent="0.25">
      <c r="A8232" s="588"/>
      <c r="B8232" s="588"/>
      <c r="C8232" s="589"/>
      <c r="D8232" s="588"/>
    </row>
    <row r="8233" spans="1:4" ht="15" x14ac:dyDescent="0.25">
      <c r="A8233" s="588"/>
      <c r="B8233" s="588"/>
      <c r="C8233" s="589"/>
      <c r="D8233" s="588"/>
    </row>
    <row r="8234" spans="1:4" ht="15" x14ac:dyDescent="0.25">
      <c r="A8234" s="588"/>
      <c r="B8234" s="588"/>
      <c r="C8234" s="589"/>
      <c r="D8234" s="588"/>
    </row>
    <row r="8235" spans="1:4" ht="15" x14ac:dyDescent="0.25">
      <c r="A8235" s="588"/>
      <c r="B8235" s="588"/>
      <c r="C8235" s="589"/>
      <c r="D8235" s="588"/>
    </row>
    <row r="8236" spans="1:4" ht="15" x14ac:dyDescent="0.25">
      <c r="A8236" s="588"/>
      <c r="B8236" s="588"/>
      <c r="C8236" s="589"/>
      <c r="D8236" s="588"/>
    </row>
    <row r="8237" spans="1:4" ht="15" x14ac:dyDescent="0.25">
      <c r="A8237" s="588"/>
      <c r="B8237" s="588"/>
      <c r="C8237" s="589"/>
      <c r="D8237" s="588"/>
    </row>
    <row r="8238" spans="1:4" ht="15" x14ac:dyDescent="0.25">
      <c r="A8238" s="588"/>
      <c r="B8238" s="588"/>
      <c r="C8238" s="589"/>
      <c r="D8238" s="588"/>
    </row>
    <row r="8239" spans="1:4" ht="15" x14ac:dyDescent="0.25">
      <c r="A8239" s="588"/>
      <c r="B8239" s="588"/>
      <c r="C8239" s="589"/>
      <c r="D8239" s="588"/>
    </row>
    <row r="8240" spans="1:4" ht="15" x14ac:dyDescent="0.25">
      <c r="A8240" s="588"/>
      <c r="B8240" s="588"/>
      <c r="C8240" s="589"/>
      <c r="D8240" s="588"/>
    </row>
    <row r="8241" spans="1:4" ht="15" x14ac:dyDescent="0.25">
      <c r="A8241" s="588"/>
      <c r="B8241" s="588"/>
      <c r="C8241" s="589"/>
      <c r="D8241" s="588"/>
    </row>
    <row r="8242" spans="1:4" ht="15" x14ac:dyDescent="0.25">
      <c r="A8242" s="588"/>
      <c r="B8242" s="588"/>
      <c r="C8242" s="589"/>
      <c r="D8242" s="588"/>
    </row>
    <row r="8243" spans="1:4" ht="15" x14ac:dyDescent="0.25">
      <c r="A8243" s="588"/>
      <c r="B8243" s="588"/>
      <c r="C8243" s="589"/>
      <c r="D8243" s="588"/>
    </row>
    <row r="8244" spans="1:4" ht="15" x14ac:dyDescent="0.25">
      <c r="A8244" s="588"/>
      <c r="B8244" s="588"/>
      <c r="C8244" s="589"/>
      <c r="D8244" s="588"/>
    </row>
    <row r="8245" spans="1:4" ht="15" x14ac:dyDescent="0.25">
      <c r="A8245" s="588"/>
      <c r="B8245" s="588"/>
      <c r="C8245" s="589"/>
      <c r="D8245" s="588"/>
    </row>
    <row r="8246" spans="1:4" ht="15" x14ac:dyDescent="0.25">
      <c r="A8246" s="588"/>
      <c r="B8246" s="588"/>
      <c r="C8246" s="589"/>
      <c r="D8246" s="588"/>
    </row>
    <row r="8247" spans="1:4" ht="15" x14ac:dyDescent="0.25">
      <c r="A8247" s="588"/>
      <c r="B8247" s="588"/>
      <c r="C8247" s="589"/>
      <c r="D8247" s="588"/>
    </row>
    <row r="8248" spans="1:4" ht="15" x14ac:dyDescent="0.25">
      <c r="A8248" s="588"/>
      <c r="B8248" s="588"/>
      <c r="C8248" s="589"/>
      <c r="D8248" s="588"/>
    </row>
    <row r="8249" spans="1:4" ht="15" x14ac:dyDescent="0.25">
      <c r="A8249" s="588"/>
      <c r="B8249" s="588"/>
      <c r="C8249" s="589"/>
      <c r="D8249" s="588"/>
    </row>
    <row r="8250" spans="1:4" ht="15" x14ac:dyDescent="0.25">
      <c r="A8250" s="588"/>
      <c r="B8250" s="588"/>
      <c r="C8250" s="589"/>
      <c r="D8250" s="588"/>
    </row>
    <row r="8251" spans="1:4" ht="15" x14ac:dyDescent="0.25">
      <c r="A8251" s="588"/>
      <c r="B8251" s="588"/>
      <c r="C8251" s="589"/>
      <c r="D8251" s="588"/>
    </row>
    <row r="8252" spans="1:4" ht="15" x14ac:dyDescent="0.25">
      <c r="A8252" s="588"/>
      <c r="B8252" s="588"/>
      <c r="C8252" s="589"/>
      <c r="D8252" s="588"/>
    </row>
    <row r="8253" spans="1:4" ht="15" x14ac:dyDescent="0.25">
      <c r="A8253" s="588"/>
      <c r="B8253" s="588"/>
      <c r="C8253" s="589"/>
      <c r="D8253" s="588"/>
    </row>
    <row r="8254" spans="1:4" ht="15" x14ac:dyDescent="0.25">
      <c r="A8254" s="588"/>
      <c r="B8254" s="588"/>
      <c r="C8254" s="589"/>
      <c r="D8254" s="588"/>
    </row>
    <row r="8255" spans="1:4" ht="15" x14ac:dyDescent="0.25">
      <c r="A8255" s="588"/>
      <c r="B8255" s="588"/>
      <c r="C8255" s="589"/>
      <c r="D8255" s="588"/>
    </row>
    <row r="8256" spans="1:4" ht="15" x14ac:dyDescent="0.25">
      <c r="A8256" s="588"/>
      <c r="B8256" s="588"/>
      <c r="C8256" s="589"/>
      <c r="D8256" s="588"/>
    </row>
    <row r="8257" spans="1:4" ht="15" x14ac:dyDescent="0.25">
      <c r="A8257" s="588"/>
      <c r="B8257" s="588"/>
      <c r="C8257" s="589"/>
      <c r="D8257" s="588"/>
    </row>
    <row r="8258" spans="1:4" ht="15" x14ac:dyDescent="0.25">
      <c r="A8258" s="588"/>
      <c r="B8258" s="588"/>
      <c r="C8258" s="589"/>
      <c r="D8258" s="588"/>
    </row>
    <row r="8259" spans="1:4" ht="15" x14ac:dyDescent="0.25">
      <c r="A8259" s="588"/>
      <c r="B8259" s="588"/>
      <c r="C8259" s="589"/>
      <c r="D8259" s="588"/>
    </row>
    <row r="8260" spans="1:4" ht="15" x14ac:dyDescent="0.25">
      <c r="A8260" s="588"/>
      <c r="B8260" s="588"/>
      <c r="C8260" s="589"/>
      <c r="D8260" s="588"/>
    </row>
    <row r="8261" spans="1:4" ht="15" x14ac:dyDescent="0.25">
      <c r="A8261" s="588"/>
      <c r="B8261" s="588"/>
      <c r="C8261" s="589"/>
      <c r="D8261" s="588"/>
    </row>
    <row r="8262" spans="1:4" ht="15" x14ac:dyDescent="0.25">
      <c r="A8262" s="588"/>
      <c r="B8262" s="588"/>
      <c r="C8262" s="589"/>
      <c r="D8262" s="588"/>
    </row>
    <row r="8263" spans="1:4" ht="15" x14ac:dyDescent="0.25">
      <c r="A8263" s="588"/>
      <c r="B8263" s="588"/>
      <c r="C8263" s="589"/>
      <c r="D8263" s="588"/>
    </row>
    <row r="8264" spans="1:4" ht="15" x14ac:dyDescent="0.25">
      <c r="A8264" s="588"/>
      <c r="B8264" s="588"/>
      <c r="C8264" s="589"/>
      <c r="D8264" s="588"/>
    </row>
    <row r="8265" spans="1:4" ht="15" x14ac:dyDescent="0.25">
      <c r="A8265" s="588"/>
      <c r="B8265" s="588"/>
      <c r="C8265" s="589"/>
      <c r="D8265" s="588"/>
    </row>
    <row r="8266" spans="1:4" ht="15" x14ac:dyDescent="0.25">
      <c r="A8266" s="588"/>
      <c r="B8266" s="588"/>
      <c r="C8266" s="589"/>
      <c r="D8266" s="588"/>
    </row>
    <row r="8267" spans="1:4" ht="15" x14ac:dyDescent="0.25">
      <c r="A8267" s="588"/>
      <c r="B8267" s="588"/>
      <c r="C8267" s="589"/>
      <c r="D8267" s="588"/>
    </row>
    <row r="8268" spans="1:4" ht="15" x14ac:dyDescent="0.25">
      <c r="A8268" s="588"/>
      <c r="B8268" s="588"/>
      <c r="C8268" s="589"/>
      <c r="D8268" s="588"/>
    </row>
    <row r="8269" spans="1:4" ht="15" x14ac:dyDescent="0.25">
      <c r="A8269" s="588"/>
      <c r="B8269" s="588"/>
      <c r="C8269" s="589"/>
      <c r="D8269" s="588"/>
    </row>
    <row r="8270" spans="1:4" ht="15" x14ac:dyDescent="0.25">
      <c r="A8270" s="588"/>
      <c r="B8270" s="588"/>
      <c r="C8270" s="589"/>
      <c r="D8270" s="588"/>
    </row>
    <row r="8271" spans="1:4" ht="15" x14ac:dyDescent="0.25">
      <c r="A8271" s="588"/>
      <c r="B8271" s="588"/>
      <c r="C8271" s="589"/>
      <c r="D8271" s="588"/>
    </row>
    <row r="8272" spans="1:4" ht="15" x14ac:dyDescent="0.25">
      <c r="A8272" s="588"/>
      <c r="B8272" s="588"/>
      <c r="C8272" s="589"/>
      <c r="D8272" s="588"/>
    </row>
    <row r="8273" spans="1:4" ht="15" x14ac:dyDescent="0.25">
      <c r="A8273" s="588"/>
      <c r="B8273" s="588"/>
      <c r="C8273" s="589"/>
      <c r="D8273" s="588"/>
    </row>
    <row r="8274" spans="1:4" ht="15" x14ac:dyDescent="0.25">
      <c r="A8274" s="588"/>
      <c r="B8274" s="588"/>
      <c r="C8274" s="589"/>
      <c r="D8274" s="588"/>
    </row>
    <row r="8275" spans="1:4" ht="15" x14ac:dyDescent="0.25">
      <c r="A8275" s="588"/>
      <c r="B8275" s="588"/>
      <c r="C8275" s="589"/>
      <c r="D8275" s="588"/>
    </row>
    <row r="8276" spans="1:4" ht="15" x14ac:dyDescent="0.25">
      <c r="A8276" s="588"/>
      <c r="B8276" s="588"/>
      <c r="C8276" s="589"/>
      <c r="D8276" s="588"/>
    </row>
    <row r="8277" spans="1:4" ht="15" x14ac:dyDescent="0.25">
      <c r="A8277" s="588"/>
      <c r="B8277" s="588"/>
      <c r="C8277" s="589"/>
      <c r="D8277" s="588"/>
    </row>
    <row r="8278" spans="1:4" ht="15" x14ac:dyDescent="0.25">
      <c r="A8278" s="588"/>
      <c r="B8278" s="588"/>
      <c r="C8278" s="589"/>
      <c r="D8278" s="588"/>
    </row>
    <row r="8279" spans="1:4" ht="15" x14ac:dyDescent="0.25">
      <c r="A8279" s="588"/>
      <c r="B8279" s="588"/>
      <c r="C8279" s="589"/>
      <c r="D8279" s="588"/>
    </row>
    <row r="8280" spans="1:4" ht="15" x14ac:dyDescent="0.25">
      <c r="A8280" s="588"/>
      <c r="B8280" s="588"/>
      <c r="C8280" s="589"/>
      <c r="D8280" s="588"/>
    </row>
    <row r="8281" spans="1:4" ht="15" x14ac:dyDescent="0.25">
      <c r="A8281" s="588"/>
      <c r="B8281" s="588"/>
      <c r="C8281" s="589"/>
      <c r="D8281" s="588"/>
    </row>
    <row r="8282" spans="1:4" ht="15" x14ac:dyDescent="0.25">
      <c r="A8282" s="588"/>
      <c r="B8282" s="588"/>
      <c r="C8282" s="589"/>
      <c r="D8282" s="588"/>
    </row>
    <row r="8283" spans="1:4" ht="15" x14ac:dyDescent="0.25">
      <c r="A8283" s="588"/>
      <c r="B8283" s="588"/>
      <c r="C8283" s="589"/>
      <c r="D8283" s="588"/>
    </row>
    <row r="8284" spans="1:4" ht="15" x14ac:dyDescent="0.25">
      <c r="A8284" s="588"/>
      <c r="B8284" s="588"/>
      <c r="C8284" s="589"/>
      <c r="D8284" s="588"/>
    </row>
    <row r="8285" spans="1:4" ht="15" x14ac:dyDescent="0.25">
      <c r="A8285" s="588"/>
      <c r="B8285" s="588"/>
      <c r="C8285" s="589"/>
      <c r="D8285" s="588"/>
    </row>
    <row r="8286" spans="1:4" ht="15" x14ac:dyDescent="0.25">
      <c r="A8286" s="588"/>
      <c r="B8286" s="588"/>
      <c r="C8286" s="589"/>
      <c r="D8286" s="588"/>
    </row>
    <row r="8287" spans="1:4" ht="15" x14ac:dyDescent="0.25">
      <c r="A8287" s="588"/>
      <c r="B8287" s="588"/>
      <c r="C8287" s="589"/>
      <c r="D8287" s="588"/>
    </row>
    <row r="8288" spans="1:4" ht="15" x14ac:dyDescent="0.25">
      <c r="A8288" s="588"/>
      <c r="B8288" s="588"/>
      <c r="C8288" s="589"/>
      <c r="D8288" s="588"/>
    </row>
    <row r="8289" spans="1:4" ht="15" x14ac:dyDescent="0.25">
      <c r="A8289" s="588"/>
      <c r="B8289" s="588"/>
      <c r="C8289" s="589"/>
      <c r="D8289" s="588"/>
    </row>
    <row r="8290" spans="1:4" ht="15" x14ac:dyDescent="0.25">
      <c r="A8290" s="588"/>
      <c r="B8290" s="588"/>
      <c r="C8290" s="589"/>
      <c r="D8290" s="588"/>
    </row>
    <row r="8291" spans="1:4" ht="15" x14ac:dyDescent="0.25">
      <c r="A8291" s="588"/>
      <c r="B8291" s="588"/>
      <c r="C8291" s="589"/>
      <c r="D8291" s="588"/>
    </row>
    <row r="8292" spans="1:4" ht="15" x14ac:dyDescent="0.25">
      <c r="A8292" s="588"/>
      <c r="B8292" s="588"/>
      <c r="C8292" s="589"/>
      <c r="D8292" s="588"/>
    </row>
    <row r="8293" spans="1:4" ht="15" x14ac:dyDescent="0.25">
      <c r="A8293" s="588"/>
      <c r="B8293" s="588"/>
      <c r="C8293" s="589"/>
      <c r="D8293" s="588"/>
    </row>
    <row r="8294" spans="1:4" ht="15" x14ac:dyDescent="0.25">
      <c r="A8294" s="588"/>
      <c r="B8294" s="588"/>
      <c r="C8294" s="589"/>
      <c r="D8294" s="588"/>
    </row>
    <row r="8295" spans="1:4" ht="15" x14ac:dyDescent="0.25">
      <c r="A8295" s="588"/>
      <c r="B8295" s="588"/>
      <c r="C8295" s="589"/>
      <c r="D8295" s="588"/>
    </row>
    <row r="8296" spans="1:4" ht="15" x14ac:dyDescent="0.25">
      <c r="A8296" s="588"/>
      <c r="B8296" s="588"/>
      <c r="C8296" s="589"/>
      <c r="D8296" s="588"/>
    </row>
    <row r="8297" spans="1:4" ht="15" x14ac:dyDescent="0.25">
      <c r="A8297" s="588"/>
      <c r="B8297" s="588"/>
      <c r="C8297" s="589"/>
      <c r="D8297" s="588"/>
    </row>
    <row r="8298" spans="1:4" ht="15" x14ac:dyDescent="0.25">
      <c r="A8298" s="588"/>
      <c r="B8298" s="588"/>
      <c r="C8298" s="589"/>
      <c r="D8298" s="588"/>
    </row>
    <row r="8299" spans="1:4" ht="15" x14ac:dyDescent="0.25">
      <c r="A8299" s="588"/>
      <c r="B8299" s="588"/>
      <c r="C8299" s="589"/>
      <c r="D8299" s="588"/>
    </row>
    <row r="8300" spans="1:4" ht="15" x14ac:dyDescent="0.25">
      <c r="A8300" s="588"/>
      <c r="B8300" s="588"/>
      <c r="C8300" s="589"/>
      <c r="D8300" s="588"/>
    </row>
    <row r="8301" spans="1:4" ht="15" x14ac:dyDescent="0.25">
      <c r="A8301" s="588"/>
      <c r="B8301" s="588"/>
      <c r="C8301" s="589"/>
      <c r="D8301" s="588"/>
    </row>
    <row r="8302" spans="1:4" ht="15" x14ac:dyDescent="0.25">
      <c r="A8302" s="588"/>
      <c r="B8302" s="588"/>
      <c r="C8302" s="589"/>
      <c r="D8302" s="588"/>
    </row>
    <row r="8303" spans="1:4" ht="15" x14ac:dyDescent="0.25">
      <c r="A8303" s="588"/>
      <c r="B8303" s="588"/>
      <c r="C8303" s="589"/>
      <c r="D8303" s="588"/>
    </row>
    <row r="8304" spans="1:4" ht="15" x14ac:dyDescent="0.25">
      <c r="A8304" s="588"/>
      <c r="B8304" s="588"/>
      <c r="C8304" s="589"/>
      <c r="D8304" s="588"/>
    </row>
    <row r="8305" spans="1:4" ht="15" x14ac:dyDescent="0.25">
      <c r="A8305" s="588"/>
      <c r="B8305" s="588"/>
      <c r="C8305" s="589"/>
      <c r="D8305" s="588"/>
    </row>
    <row r="8306" spans="1:4" ht="15" x14ac:dyDescent="0.25">
      <c r="A8306" s="588"/>
      <c r="B8306" s="588"/>
      <c r="C8306" s="589"/>
      <c r="D8306" s="588"/>
    </row>
    <row r="8307" spans="1:4" ht="15" x14ac:dyDescent="0.25">
      <c r="A8307" s="588"/>
      <c r="B8307" s="588"/>
      <c r="C8307" s="589"/>
      <c r="D8307" s="588"/>
    </row>
    <row r="8308" spans="1:4" ht="15" x14ac:dyDescent="0.25">
      <c r="A8308" s="588"/>
      <c r="B8308" s="588"/>
      <c r="C8308" s="589"/>
      <c r="D8308" s="588"/>
    </row>
    <row r="8309" spans="1:4" ht="15" x14ac:dyDescent="0.25">
      <c r="A8309" s="588"/>
      <c r="B8309" s="588"/>
      <c r="C8309" s="589"/>
      <c r="D8309" s="588"/>
    </row>
    <row r="8310" spans="1:4" ht="15" x14ac:dyDescent="0.25">
      <c r="A8310" s="588"/>
      <c r="B8310" s="588"/>
      <c r="C8310" s="589"/>
      <c r="D8310" s="588"/>
    </row>
    <row r="8311" spans="1:4" ht="15" x14ac:dyDescent="0.25">
      <c r="A8311" s="588"/>
      <c r="B8311" s="588"/>
      <c r="C8311" s="589"/>
      <c r="D8311" s="588"/>
    </row>
    <row r="8312" spans="1:4" ht="15" x14ac:dyDescent="0.25">
      <c r="A8312" s="588"/>
      <c r="B8312" s="588"/>
      <c r="C8312" s="589"/>
      <c r="D8312" s="588"/>
    </row>
    <row r="8313" spans="1:4" ht="15" x14ac:dyDescent="0.25">
      <c r="A8313" s="588"/>
      <c r="B8313" s="588"/>
      <c r="C8313" s="589"/>
      <c r="D8313" s="588"/>
    </row>
    <row r="8314" spans="1:4" ht="15" x14ac:dyDescent="0.25">
      <c r="A8314" s="588"/>
      <c r="B8314" s="588"/>
      <c r="C8314" s="589"/>
      <c r="D8314" s="588"/>
    </row>
    <row r="8315" spans="1:4" ht="15" x14ac:dyDescent="0.25">
      <c r="A8315" s="588"/>
      <c r="B8315" s="588"/>
      <c r="C8315" s="589"/>
      <c r="D8315" s="588"/>
    </row>
    <row r="8316" spans="1:4" ht="15" x14ac:dyDescent="0.25">
      <c r="A8316" s="588"/>
      <c r="B8316" s="588"/>
      <c r="C8316" s="589"/>
      <c r="D8316" s="588"/>
    </row>
    <row r="8317" spans="1:4" ht="15" x14ac:dyDescent="0.25">
      <c r="A8317" s="588"/>
      <c r="B8317" s="588"/>
      <c r="C8317" s="589"/>
      <c r="D8317" s="588"/>
    </row>
    <row r="8318" spans="1:4" ht="15" x14ac:dyDescent="0.25">
      <c r="A8318" s="588"/>
      <c r="B8318" s="588"/>
      <c r="C8318" s="589"/>
      <c r="D8318" s="588"/>
    </row>
    <row r="8319" spans="1:4" ht="15" x14ac:dyDescent="0.25">
      <c r="A8319" s="588"/>
      <c r="B8319" s="588"/>
      <c r="C8319" s="589"/>
      <c r="D8319" s="588"/>
    </row>
    <row r="8320" spans="1:4" ht="15" x14ac:dyDescent="0.25">
      <c r="A8320" s="588"/>
      <c r="B8320" s="588"/>
      <c r="C8320" s="589"/>
      <c r="D8320" s="588"/>
    </row>
    <row r="8321" spans="1:4" ht="15" x14ac:dyDescent="0.25">
      <c r="A8321" s="588"/>
      <c r="B8321" s="588"/>
      <c r="C8321" s="589"/>
      <c r="D8321" s="588"/>
    </row>
    <row r="8322" spans="1:4" ht="15" x14ac:dyDescent="0.25">
      <c r="A8322" s="588"/>
      <c r="B8322" s="588"/>
      <c r="C8322" s="589"/>
      <c r="D8322" s="588"/>
    </row>
    <row r="8323" spans="1:4" ht="15" x14ac:dyDescent="0.25">
      <c r="A8323" s="588"/>
      <c r="B8323" s="588"/>
      <c r="C8323" s="589"/>
      <c r="D8323" s="588"/>
    </row>
    <row r="8324" spans="1:4" ht="15" x14ac:dyDescent="0.25">
      <c r="A8324" s="588"/>
      <c r="B8324" s="588"/>
      <c r="C8324" s="589"/>
      <c r="D8324" s="588"/>
    </row>
    <row r="8325" spans="1:4" ht="15" x14ac:dyDescent="0.25">
      <c r="A8325" s="588"/>
      <c r="B8325" s="588"/>
      <c r="C8325" s="589"/>
      <c r="D8325" s="588"/>
    </row>
    <row r="8326" spans="1:4" ht="15" x14ac:dyDescent="0.25">
      <c r="A8326" s="588"/>
      <c r="B8326" s="588"/>
      <c r="C8326" s="589"/>
      <c r="D8326" s="588"/>
    </row>
    <row r="8327" spans="1:4" ht="15" x14ac:dyDescent="0.25">
      <c r="A8327" s="588"/>
      <c r="B8327" s="588"/>
      <c r="C8327" s="589"/>
      <c r="D8327" s="588"/>
    </row>
    <row r="8328" spans="1:4" ht="15" x14ac:dyDescent="0.25">
      <c r="A8328" s="588"/>
      <c r="B8328" s="588"/>
      <c r="C8328" s="589"/>
      <c r="D8328" s="588"/>
    </row>
    <row r="8329" spans="1:4" ht="15" x14ac:dyDescent="0.25">
      <c r="A8329" s="588"/>
      <c r="B8329" s="588"/>
      <c r="C8329" s="589"/>
      <c r="D8329" s="588"/>
    </row>
    <row r="8330" spans="1:4" ht="15" x14ac:dyDescent="0.25">
      <c r="A8330" s="588"/>
      <c r="B8330" s="588"/>
      <c r="C8330" s="589"/>
      <c r="D8330" s="588"/>
    </row>
    <row r="8331" spans="1:4" ht="15" x14ac:dyDescent="0.25">
      <c r="A8331" s="588"/>
      <c r="B8331" s="588"/>
      <c r="C8331" s="589"/>
      <c r="D8331" s="588"/>
    </row>
    <row r="8332" spans="1:4" ht="15" x14ac:dyDescent="0.25">
      <c r="A8332" s="588"/>
      <c r="B8332" s="588"/>
      <c r="C8332" s="589"/>
      <c r="D8332" s="588"/>
    </row>
    <row r="8333" spans="1:4" ht="15" x14ac:dyDescent="0.25">
      <c r="A8333" s="588"/>
      <c r="B8333" s="588"/>
      <c r="C8333" s="589"/>
      <c r="D8333" s="588"/>
    </row>
    <row r="8334" spans="1:4" ht="15" x14ac:dyDescent="0.25">
      <c r="A8334" s="588"/>
      <c r="B8334" s="588"/>
      <c r="C8334" s="589"/>
      <c r="D8334" s="588"/>
    </row>
    <row r="8335" spans="1:4" ht="15" x14ac:dyDescent="0.25">
      <c r="A8335" s="588"/>
      <c r="B8335" s="588"/>
      <c r="C8335" s="589"/>
      <c r="D8335" s="588"/>
    </row>
    <row r="8336" spans="1:4" ht="15" x14ac:dyDescent="0.25">
      <c r="A8336" s="588"/>
      <c r="B8336" s="588"/>
      <c r="C8336" s="589"/>
      <c r="D8336" s="588"/>
    </row>
    <row r="8337" spans="1:4" ht="15" x14ac:dyDescent="0.25">
      <c r="A8337" s="588"/>
      <c r="B8337" s="588"/>
      <c r="C8337" s="589"/>
      <c r="D8337" s="588"/>
    </row>
    <row r="8338" spans="1:4" ht="15" x14ac:dyDescent="0.25">
      <c r="A8338" s="588"/>
      <c r="B8338" s="588"/>
      <c r="C8338" s="589"/>
      <c r="D8338" s="588"/>
    </row>
    <row r="8339" spans="1:4" ht="15" x14ac:dyDescent="0.25">
      <c r="A8339" s="588"/>
      <c r="B8339" s="588"/>
      <c r="C8339" s="589"/>
      <c r="D8339" s="588"/>
    </row>
    <row r="8340" spans="1:4" ht="15" x14ac:dyDescent="0.25">
      <c r="A8340" s="588"/>
      <c r="B8340" s="588"/>
      <c r="C8340" s="589"/>
      <c r="D8340" s="588"/>
    </row>
    <row r="8341" spans="1:4" ht="15" x14ac:dyDescent="0.25">
      <c r="A8341" s="588"/>
      <c r="B8341" s="588"/>
      <c r="C8341" s="589"/>
      <c r="D8341" s="588"/>
    </row>
    <row r="8342" spans="1:4" ht="15" x14ac:dyDescent="0.25">
      <c r="A8342" s="588"/>
      <c r="B8342" s="588"/>
      <c r="C8342" s="589"/>
      <c r="D8342" s="588"/>
    </row>
    <row r="8343" spans="1:4" ht="15" x14ac:dyDescent="0.25">
      <c r="A8343" s="588"/>
      <c r="B8343" s="588"/>
      <c r="C8343" s="589"/>
      <c r="D8343" s="588"/>
    </row>
    <row r="8344" spans="1:4" ht="15" x14ac:dyDescent="0.25">
      <c r="A8344" s="588"/>
      <c r="B8344" s="588"/>
      <c r="C8344" s="589"/>
      <c r="D8344" s="588"/>
    </row>
    <row r="8345" spans="1:4" ht="15" x14ac:dyDescent="0.25">
      <c r="A8345" s="588"/>
      <c r="B8345" s="588"/>
      <c r="C8345" s="589"/>
      <c r="D8345" s="588"/>
    </row>
    <row r="8346" spans="1:4" ht="15" x14ac:dyDescent="0.25">
      <c r="A8346" s="588"/>
      <c r="B8346" s="588"/>
      <c r="C8346" s="589"/>
      <c r="D8346" s="588"/>
    </row>
    <row r="8347" spans="1:4" ht="15" x14ac:dyDescent="0.25">
      <c r="A8347" s="588"/>
      <c r="B8347" s="588"/>
      <c r="C8347" s="589"/>
      <c r="D8347" s="588"/>
    </row>
    <row r="8348" spans="1:4" ht="15" x14ac:dyDescent="0.25">
      <c r="A8348" s="588"/>
      <c r="B8348" s="588"/>
      <c r="C8348" s="589"/>
      <c r="D8348" s="588"/>
    </row>
    <row r="8349" spans="1:4" ht="15" x14ac:dyDescent="0.25">
      <c r="A8349" s="588"/>
      <c r="B8349" s="588"/>
      <c r="C8349" s="589"/>
      <c r="D8349" s="588"/>
    </row>
    <row r="8350" spans="1:4" ht="15" x14ac:dyDescent="0.25">
      <c r="A8350" s="588"/>
      <c r="B8350" s="588"/>
      <c r="C8350" s="589"/>
      <c r="D8350" s="588"/>
    </row>
    <row r="8351" spans="1:4" ht="15" x14ac:dyDescent="0.25">
      <c r="A8351" s="588"/>
      <c r="B8351" s="588"/>
      <c r="C8351" s="589"/>
      <c r="D8351" s="588"/>
    </row>
    <row r="8352" spans="1:4" ht="15" x14ac:dyDescent="0.25">
      <c r="A8352" s="588"/>
      <c r="B8352" s="588"/>
      <c r="C8352" s="589"/>
      <c r="D8352" s="588"/>
    </row>
    <row r="8353" spans="1:4" ht="15" x14ac:dyDescent="0.25">
      <c r="A8353" s="588"/>
      <c r="B8353" s="588"/>
      <c r="C8353" s="589"/>
      <c r="D8353" s="588"/>
    </row>
    <row r="8354" spans="1:4" ht="15" x14ac:dyDescent="0.25">
      <c r="A8354" s="588"/>
      <c r="B8354" s="588"/>
      <c r="C8354" s="589"/>
      <c r="D8354" s="588"/>
    </row>
    <row r="8355" spans="1:4" ht="15" x14ac:dyDescent="0.25">
      <c r="A8355" s="588"/>
      <c r="B8355" s="588"/>
      <c r="C8355" s="589"/>
      <c r="D8355" s="588"/>
    </row>
    <row r="8356" spans="1:4" ht="15" x14ac:dyDescent="0.25">
      <c r="A8356" s="588"/>
      <c r="B8356" s="588"/>
      <c r="C8356" s="589"/>
      <c r="D8356" s="588"/>
    </row>
    <row r="8357" spans="1:4" ht="15" x14ac:dyDescent="0.25">
      <c r="A8357" s="588"/>
      <c r="B8357" s="588"/>
      <c r="C8357" s="589"/>
      <c r="D8357" s="588"/>
    </row>
    <row r="8358" spans="1:4" ht="15" x14ac:dyDescent="0.25">
      <c r="A8358" s="588"/>
      <c r="B8358" s="588"/>
      <c r="C8358" s="589"/>
      <c r="D8358" s="588"/>
    </row>
    <row r="8359" spans="1:4" ht="15" x14ac:dyDescent="0.25">
      <c r="A8359" s="588"/>
      <c r="B8359" s="588"/>
      <c r="C8359" s="589"/>
      <c r="D8359" s="588"/>
    </row>
    <row r="8360" spans="1:4" ht="15" x14ac:dyDescent="0.25">
      <c r="A8360" s="588"/>
      <c r="B8360" s="588"/>
      <c r="C8360" s="589"/>
      <c r="D8360" s="588"/>
    </row>
    <row r="8361" spans="1:4" ht="15" x14ac:dyDescent="0.25">
      <c r="A8361" s="588"/>
      <c r="B8361" s="588"/>
      <c r="C8361" s="589"/>
      <c r="D8361" s="588"/>
    </row>
    <row r="8362" spans="1:4" ht="15" x14ac:dyDescent="0.25">
      <c r="A8362" s="588"/>
      <c r="B8362" s="588"/>
      <c r="C8362" s="589"/>
      <c r="D8362" s="588"/>
    </row>
    <row r="8363" spans="1:4" ht="15" x14ac:dyDescent="0.25">
      <c r="A8363" s="588"/>
      <c r="B8363" s="588"/>
      <c r="C8363" s="589"/>
      <c r="D8363" s="588"/>
    </row>
    <row r="8364" spans="1:4" ht="15" x14ac:dyDescent="0.25">
      <c r="A8364" s="588"/>
      <c r="B8364" s="588"/>
      <c r="C8364" s="589"/>
      <c r="D8364" s="588"/>
    </row>
    <row r="8365" spans="1:4" ht="15" x14ac:dyDescent="0.25">
      <c r="A8365" s="588"/>
      <c r="B8365" s="588"/>
      <c r="C8365" s="589"/>
      <c r="D8365" s="588"/>
    </row>
    <row r="8366" spans="1:4" ht="15" x14ac:dyDescent="0.25">
      <c r="A8366" s="588"/>
      <c r="B8366" s="588"/>
      <c r="C8366" s="589"/>
      <c r="D8366" s="588"/>
    </row>
    <row r="8367" spans="1:4" ht="15" x14ac:dyDescent="0.25">
      <c r="A8367" s="588"/>
      <c r="B8367" s="588"/>
      <c r="C8367" s="589"/>
      <c r="D8367" s="588"/>
    </row>
    <row r="8368" spans="1:4" ht="15" x14ac:dyDescent="0.25">
      <c r="A8368" s="588"/>
      <c r="B8368" s="588"/>
      <c r="C8368" s="589"/>
      <c r="D8368" s="588"/>
    </row>
    <row r="8369" spans="1:4" ht="15" x14ac:dyDescent="0.25">
      <c r="A8369" s="588"/>
      <c r="B8369" s="588"/>
      <c r="C8369" s="589"/>
      <c r="D8369" s="588"/>
    </row>
    <row r="8370" spans="1:4" ht="15" x14ac:dyDescent="0.25">
      <c r="A8370" s="588"/>
      <c r="B8370" s="588"/>
      <c r="C8370" s="589"/>
      <c r="D8370" s="588"/>
    </row>
    <row r="8371" spans="1:4" ht="15" x14ac:dyDescent="0.25">
      <c r="A8371" s="588"/>
      <c r="B8371" s="588"/>
      <c r="C8371" s="589"/>
      <c r="D8371" s="588"/>
    </row>
    <row r="8372" spans="1:4" ht="15" x14ac:dyDescent="0.25">
      <c r="A8372" s="588"/>
      <c r="B8372" s="588"/>
      <c r="C8372" s="589"/>
      <c r="D8372" s="588"/>
    </row>
    <row r="8373" spans="1:4" ht="15" x14ac:dyDescent="0.25">
      <c r="A8373" s="588"/>
      <c r="B8373" s="588"/>
      <c r="C8373" s="589"/>
      <c r="D8373" s="588"/>
    </row>
    <row r="8374" spans="1:4" ht="15" x14ac:dyDescent="0.25">
      <c r="A8374" s="588"/>
      <c r="B8374" s="588"/>
      <c r="C8374" s="589"/>
      <c r="D8374" s="588"/>
    </row>
    <row r="8375" spans="1:4" ht="15" x14ac:dyDescent="0.25">
      <c r="A8375" s="588"/>
      <c r="B8375" s="588"/>
      <c r="C8375" s="589"/>
      <c r="D8375" s="588"/>
    </row>
    <row r="8376" spans="1:4" ht="15" x14ac:dyDescent="0.25">
      <c r="A8376" s="588"/>
      <c r="B8376" s="588"/>
      <c r="C8376" s="589"/>
      <c r="D8376" s="588"/>
    </row>
    <row r="8377" spans="1:4" ht="15" x14ac:dyDescent="0.25">
      <c r="A8377" s="588"/>
      <c r="B8377" s="588"/>
      <c r="C8377" s="589"/>
      <c r="D8377" s="588"/>
    </row>
    <row r="8378" spans="1:4" ht="15" x14ac:dyDescent="0.25">
      <c r="A8378" s="588"/>
      <c r="B8378" s="588"/>
      <c r="C8378" s="589"/>
      <c r="D8378" s="588"/>
    </row>
    <row r="8379" spans="1:4" ht="15" x14ac:dyDescent="0.25">
      <c r="A8379" s="588"/>
      <c r="B8379" s="588"/>
      <c r="C8379" s="589"/>
      <c r="D8379" s="588"/>
    </row>
    <row r="8380" spans="1:4" ht="15" x14ac:dyDescent="0.25">
      <c r="A8380" s="588"/>
      <c r="B8380" s="588"/>
      <c r="C8380" s="589"/>
      <c r="D8380" s="588"/>
    </row>
    <row r="8381" spans="1:4" ht="15" x14ac:dyDescent="0.25">
      <c r="A8381" s="588"/>
      <c r="B8381" s="588"/>
      <c r="C8381" s="589"/>
      <c r="D8381" s="588"/>
    </row>
    <row r="8382" spans="1:4" ht="15" x14ac:dyDescent="0.25">
      <c r="A8382" s="588"/>
      <c r="B8382" s="588"/>
      <c r="C8382" s="589"/>
      <c r="D8382" s="588"/>
    </row>
    <row r="8383" spans="1:4" ht="15" x14ac:dyDescent="0.25">
      <c r="A8383" s="588"/>
      <c r="B8383" s="588"/>
      <c r="C8383" s="589"/>
      <c r="D8383" s="588"/>
    </row>
    <row r="8384" spans="1:4" ht="15" x14ac:dyDescent="0.25">
      <c r="A8384" s="588"/>
      <c r="B8384" s="588"/>
      <c r="C8384" s="589"/>
      <c r="D8384" s="588"/>
    </row>
    <row r="8385" spans="1:4" ht="15" x14ac:dyDescent="0.25">
      <c r="A8385" s="588"/>
      <c r="B8385" s="588"/>
      <c r="C8385" s="589"/>
      <c r="D8385" s="588"/>
    </row>
    <row r="8386" spans="1:4" ht="15" x14ac:dyDescent="0.25">
      <c r="A8386" s="588"/>
      <c r="B8386" s="588"/>
      <c r="C8386" s="589"/>
      <c r="D8386" s="588"/>
    </row>
    <row r="8387" spans="1:4" ht="15" x14ac:dyDescent="0.25">
      <c r="A8387" s="588"/>
      <c r="B8387" s="588"/>
      <c r="C8387" s="589"/>
      <c r="D8387" s="588"/>
    </row>
    <row r="8388" spans="1:4" ht="15" x14ac:dyDescent="0.25">
      <c r="A8388" s="588"/>
      <c r="B8388" s="588"/>
      <c r="C8388" s="589"/>
      <c r="D8388" s="588"/>
    </row>
    <row r="8389" spans="1:4" ht="15" x14ac:dyDescent="0.25">
      <c r="A8389" s="588"/>
      <c r="B8389" s="588"/>
      <c r="C8389" s="589"/>
      <c r="D8389" s="588"/>
    </row>
    <row r="8390" spans="1:4" ht="15" x14ac:dyDescent="0.25">
      <c r="A8390" s="588"/>
      <c r="B8390" s="588"/>
      <c r="C8390" s="589"/>
      <c r="D8390" s="588"/>
    </row>
    <row r="8391" spans="1:4" ht="15" x14ac:dyDescent="0.25">
      <c r="A8391" s="588"/>
      <c r="B8391" s="588"/>
      <c r="C8391" s="589"/>
      <c r="D8391" s="588"/>
    </row>
    <row r="8392" spans="1:4" ht="15" x14ac:dyDescent="0.25">
      <c r="A8392" s="588"/>
      <c r="B8392" s="588"/>
      <c r="C8392" s="589"/>
      <c r="D8392" s="588"/>
    </row>
    <row r="8393" spans="1:4" ht="15" x14ac:dyDescent="0.25">
      <c r="A8393" s="588"/>
      <c r="B8393" s="588"/>
      <c r="C8393" s="589"/>
      <c r="D8393" s="588"/>
    </row>
    <row r="8394" spans="1:4" ht="15" x14ac:dyDescent="0.25">
      <c r="A8394" s="588"/>
      <c r="B8394" s="588"/>
      <c r="C8394" s="589"/>
      <c r="D8394" s="588"/>
    </row>
    <row r="8395" spans="1:4" ht="15" x14ac:dyDescent="0.25">
      <c r="A8395" s="588"/>
      <c r="B8395" s="588"/>
      <c r="C8395" s="589"/>
      <c r="D8395" s="588"/>
    </row>
    <row r="8396" spans="1:4" ht="15" x14ac:dyDescent="0.25">
      <c r="A8396" s="588"/>
      <c r="B8396" s="588"/>
      <c r="C8396" s="589"/>
      <c r="D8396" s="588"/>
    </row>
    <row r="8397" spans="1:4" ht="15" x14ac:dyDescent="0.25">
      <c r="A8397" s="588"/>
      <c r="B8397" s="588"/>
      <c r="C8397" s="589"/>
      <c r="D8397" s="588"/>
    </row>
    <row r="8398" spans="1:4" ht="15" x14ac:dyDescent="0.25">
      <c r="A8398" s="588"/>
      <c r="B8398" s="588"/>
      <c r="C8398" s="589"/>
      <c r="D8398" s="588"/>
    </row>
    <row r="8399" spans="1:4" ht="15" x14ac:dyDescent="0.25">
      <c r="A8399" s="588"/>
      <c r="B8399" s="588"/>
      <c r="C8399" s="589"/>
      <c r="D8399" s="588"/>
    </row>
    <row r="8400" spans="1:4" ht="15" x14ac:dyDescent="0.25">
      <c r="A8400" s="588"/>
      <c r="B8400" s="588"/>
      <c r="C8400" s="589"/>
      <c r="D8400" s="588"/>
    </row>
    <row r="8401" spans="1:4" ht="15" x14ac:dyDescent="0.25">
      <c r="A8401" s="588"/>
      <c r="B8401" s="588"/>
      <c r="C8401" s="589"/>
      <c r="D8401" s="588"/>
    </row>
    <row r="8402" spans="1:4" ht="15" x14ac:dyDescent="0.25">
      <c r="A8402" s="588"/>
      <c r="B8402" s="588"/>
      <c r="C8402" s="589"/>
      <c r="D8402" s="588"/>
    </row>
    <row r="8403" spans="1:4" ht="15" x14ac:dyDescent="0.25">
      <c r="A8403" s="588"/>
      <c r="B8403" s="588"/>
      <c r="C8403" s="589"/>
      <c r="D8403" s="588"/>
    </row>
    <row r="8404" spans="1:4" ht="15" x14ac:dyDescent="0.25">
      <c r="A8404" s="588"/>
      <c r="B8404" s="588"/>
      <c r="C8404" s="589"/>
      <c r="D8404" s="588"/>
    </row>
    <row r="8405" spans="1:4" ht="15" x14ac:dyDescent="0.25">
      <c r="A8405" s="588"/>
      <c r="B8405" s="588"/>
      <c r="C8405" s="589"/>
      <c r="D8405" s="588"/>
    </row>
    <row r="8406" spans="1:4" ht="15" x14ac:dyDescent="0.25">
      <c r="A8406" s="588"/>
      <c r="B8406" s="588"/>
      <c r="C8406" s="589"/>
      <c r="D8406" s="588"/>
    </row>
    <row r="8407" spans="1:4" ht="15" x14ac:dyDescent="0.25">
      <c r="A8407" s="588"/>
      <c r="B8407" s="588"/>
      <c r="C8407" s="589"/>
      <c r="D8407" s="588"/>
    </row>
    <row r="8408" spans="1:4" ht="15" x14ac:dyDescent="0.25">
      <c r="A8408" s="588"/>
      <c r="B8408" s="588"/>
      <c r="C8408" s="589"/>
      <c r="D8408" s="588"/>
    </row>
    <row r="8409" spans="1:4" ht="15" x14ac:dyDescent="0.25">
      <c r="A8409" s="588"/>
      <c r="B8409" s="588"/>
      <c r="C8409" s="589"/>
      <c r="D8409" s="588"/>
    </row>
    <row r="8410" spans="1:4" ht="15" x14ac:dyDescent="0.25">
      <c r="A8410" s="588"/>
      <c r="B8410" s="588"/>
      <c r="C8410" s="589"/>
      <c r="D8410" s="588"/>
    </row>
    <row r="8411" spans="1:4" ht="15" x14ac:dyDescent="0.25">
      <c r="A8411" s="588"/>
      <c r="B8411" s="588"/>
      <c r="C8411" s="589"/>
      <c r="D8411" s="588"/>
    </row>
    <row r="8412" spans="1:4" ht="15" x14ac:dyDescent="0.25">
      <c r="A8412" s="588"/>
      <c r="B8412" s="588"/>
      <c r="C8412" s="589"/>
      <c r="D8412" s="588"/>
    </row>
    <row r="8413" spans="1:4" ht="15" x14ac:dyDescent="0.25">
      <c r="A8413" s="588"/>
      <c r="B8413" s="588"/>
      <c r="C8413" s="589"/>
      <c r="D8413" s="588"/>
    </row>
    <row r="8414" spans="1:4" ht="15" x14ac:dyDescent="0.25">
      <c r="A8414" s="588"/>
      <c r="B8414" s="588"/>
      <c r="C8414" s="589"/>
      <c r="D8414" s="588"/>
    </row>
    <row r="8415" spans="1:4" ht="15" x14ac:dyDescent="0.25">
      <c r="A8415" s="588"/>
      <c r="B8415" s="588"/>
      <c r="C8415" s="589"/>
      <c r="D8415" s="588"/>
    </row>
    <row r="8416" spans="1:4" ht="15" x14ac:dyDescent="0.25">
      <c r="A8416" s="588"/>
      <c r="B8416" s="588"/>
      <c r="C8416" s="589"/>
      <c r="D8416" s="588"/>
    </row>
    <row r="8417" spans="1:4" ht="15" x14ac:dyDescent="0.25">
      <c r="A8417" s="588"/>
      <c r="B8417" s="588"/>
      <c r="C8417" s="589"/>
      <c r="D8417" s="588"/>
    </row>
    <row r="8418" spans="1:4" ht="15" x14ac:dyDescent="0.25">
      <c r="A8418" s="588"/>
      <c r="B8418" s="588"/>
      <c r="C8418" s="589"/>
      <c r="D8418" s="588"/>
    </row>
    <row r="8419" spans="1:4" ht="15" x14ac:dyDescent="0.25">
      <c r="A8419" s="588"/>
      <c r="B8419" s="588"/>
      <c r="C8419" s="589"/>
      <c r="D8419" s="588"/>
    </row>
    <row r="8420" spans="1:4" ht="15" x14ac:dyDescent="0.25">
      <c r="A8420" s="588"/>
      <c r="B8420" s="588"/>
      <c r="C8420" s="589"/>
      <c r="D8420" s="588"/>
    </row>
    <row r="8421" spans="1:4" ht="15" x14ac:dyDescent="0.25">
      <c r="A8421" s="588"/>
      <c r="B8421" s="588"/>
      <c r="C8421" s="589"/>
      <c r="D8421" s="588"/>
    </row>
    <row r="8422" spans="1:4" ht="15" x14ac:dyDescent="0.25">
      <c r="A8422" s="588"/>
      <c r="B8422" s="588"/>
      <c r="C8422" s="589"/>
      <c r="D8422" s="588"/>
    </row>
    <row r="8423" spans="1:4" ht="15" x14ac:dyDescent="0.25">
      <c r="A8423" s="588"/>
      <c r="B8423" s="588"/>
      <c r="C8423" s="589"/>
      <c r="D8423" s="588"/>
    </row>
    <row r="8424" spans="1:4" ht="15" x14ac:dyDescent="0.25">
      <c r="A8424" s="588"/>
      <c r="B8424" s="588"/>
      <c r="C8424" s="589"/>
      <c r="D8424" s="588"/>
    </row>
    <row r="8425" spans="1:4" ht="15" x14ac:dyDescent="0.25">
      <c r="A8425" s="588"/>
      <c r="B8425" s="588"/>
      <c r="C8425" s="589"/>
      <c r="D8425" s="588"/>
    </row>
    <row r="8426" spans="1:4" ht="15" x14ac:dyDescent="0.25">
      <c r="A8426" s="588"/>
      <c r="B8426" s="588"/>
      <c r="C8426" s="589"/>
      <c r="D8426" s="588"/>
    </row>
    <row r="8427" spans="1:4" ht="15" x14ac:dyDescent="0.25">
      <c r="A8427" s="588"/>
      <c r="B8427" s="588"/>
      <c r="C8427" s="589"/>
      <c r="D8427" s="588"/>
    </row>
    <row r="8428" spans="1:4" ht="15" x14ac:dyDescent="0.25">
      <c r="A8428" s="588"/>
      <c r="B8428" s="588"/>
      <c r="C8428" s="589"/>
      <c r="D8428" s="588"/>
    </row>
    <row r="8429" spans="1:4" ht="15" x14ac:dyDescent="0.25">
      <c r="A8429" s="588"/>
      <c r="B8429" s="588"/>
      <c r="C8429" s="589"/>
      <c r="D8429" s="588"/>
    </row>
    <row r="8430" spans="1:4" ht="15" x14ac:dyDescent="0.25">
      <c r="A8430" s="588"/>
      <c r="B8430" s="588"/>
      <c r="C8430" s="589"/>
      <c r="D8430" s="588"/>
    </row>
    <row r="8431" spans="1:4" ht="15" x14ac:dyDescent="0.25">
      <c r="A8431" s="588"/>
      <c r="B8431" s="588"/>
      <c r="C8431" s="589"/>
      <c r="D8431" s="588"/>
    </row>
    <row r="8432" spans="1:4" ht="15" x14ac:dyDescent="0.25">
      <c r="A8432" s="588"/>
      <c r="B8432" s="588"/>
      <c r="C8432" s="589"/>
      <c r="D8432" s="588"/>
    </row>
    <row r="8433" spans="1:4" ht="15" x14ac:dyDescent="0.25">
      <c r="A8433" s="588"/>
      <c r="B8433" s="588"/>
      <c r="C8433" s="589"/>
      <c r="D8433" s="588"/>
    </row>
    <row r="8434" spans="1:4" ht="15" x14ac:dyDescent="0.25">
      <c r="A8434" s="588"/>
      <c r="B8434" s="588"/>
      <c r="C8434" s="589"/>
      <c r="D8434" s="588"/>
    </row>
    <row r="8435" spans="1:4" ht="15" x14ac:dyDescent="0.25">
      <c r="A8435" s="588"/>
      <c r="B8435" s="588"/>
      <c r="C8435" s="589"/>
      <c r="D8435" s="588"/>
    </row>
    <row r="8436" spans="1:4" ht="15" x14ac:dyDescent="0.25">
      <c r="A8436" s="588"/>
      <c r="B8436" s="588"/>
      <c r="C8436" s="589"/>
      <c r="D8436" s="588"/>
    </row>
    <row r="8437" spans="1:4" ht="15" x14ac:dyDescent="0.25">
      <c r="A8437" s="588"/>
      <c r="B8437" s="588"/>
      <c r="C8437" s="589"/>
      <c r="D8437" s="588"/>
    </row>
    <row r="8438" spans="1:4" ht="15" x14ac:dyDescent="0.25">
      <c r="A8438" s="588"/>
      <c r="B8438" s="588"/>
      <c r="C8438" s="589"/>
      <c r="D8438" s="588"/>
    </row>
    <row r="8439" spans="1:4" ht="15" x14ac:dyDescent="0.25">
      <c r="A8439" s="588"/>
      <c r="B8439" s="588"/>
      <c r="C8439" s="589"/>
      <c r="D8439" s="588"/>
    </row>
    <row r="8440" spans="1:4" ht="15" x14ac:dyDescent="0.25">
      <c r="A8440" s="588"/>
      <c r="B8440" s="588"/>
      <c r="C8440" s="589"/>
      <c r="D8440" s="588"/>
    </row>
    <row r="8441" spans="1:4" ht="15" x14ac:dyDescent="0.25">
      <c r="A8441" s="588"/>
      <c r="B8441" s="588"/>
      <c r="C8441" s="589"/>
      <c r="D8441" s="588"/>
    </row>
    <row r="8442" spans="1:4" ht="15" x14ac:dyDescent="0.25">
      <c r="A8442" s="588"/>
      <c r="B8442" s="588"/>
      <c r="C8442" s="589"/>
      <c r="D8442" s="588"/>
    </row>
    <row r="8443" spans="1:4" ht="15" x14ac:dyDescent="0.25">
      <c r="A8443" s="588"/>
      <c r="B8443" s="588"/>
      <c r="C8443" s="589"/>
      <c r="D8443" s="588"/>
    </row>
    <row r="8444" spans="1:4" ht="15" x14ac:dyDescent="0.25">
      <c r="A8444" s="588"/>
      <c r="B8444" s="588"/>
      <c r="C8444" s="589"/>
      <c r="D8444" s="588"/>
    </row>
    <row r="8445" spans="1:4" ht="15" x14ac:dyDescent="0.25">
      <c r="A8445" s="588"/>
      <c r="B8445" s="588"/>
      <c r="C8445" s="589"/>
      <c r="D8445" s="588"/>
    </row>
    <row r="8446" spans="1:4" ht="15" x14ac:dyDescent="0.25">
      <c r="A8446" s="588"/>
      <c r="B8446" s="588"/>
      <c r="C8446" s="589"/>
      <c r="D8446" s="588"/>
    </row>
    <row r="8447" spans="1:4" ht="15" x14ac:dyDescent="0.25">
      <c r="A8447" s="588"/>
      <c r="B8447" s="588"/>
      <c r="C8447" s="589"/>
      <c r="D8447" s="588"/>
    </row>
    <row r="8448" spans="1:4" ht="15" x14ac:dyDescent="0.25">
      <c r="A8448" s="588"/>
      <c r="B8448" s="588"/>
      <c r="C8448" s="589"/>
      <c r="D8448" s="588"/>
    </row>
    <row r="8449" spans="1:4" ht="15" x14ac:dyDescent="0.25">
      <c r="A8449" s="588"/>
      <c r="B8449" s="588"/>
      <c r="C8449" s="589"/>
      <c r="D8449" s="588"/>
    </row>
    <row r="8450" spans="1:4" ht="15" x14ac:dyDescent="0.25">
      <c r="A8450" s="588"/>
      <c r="B8450" s="588"/>
      <c r="C8450" s="589"/>
      <c r="D8450" s="588"/>
    </row>
    <row r="8451" spans="1:4" ht="15" x14ac:dyDescent="0.25">
      <c r="A8451" s="588"/>
      <c r="B8451" s="588"/>
      <c r="C8451" s="589"/>
      <c r="D8451" s="588"/>
    </row>
    <row r="8452" spans="1:4" ht="15" x14ac:dyDescent="0.25">
      <c r="A8452" s="588"/>
      <c r="B8452" s="588"/>
      <c r="C8452" s="589"/>
      <c r="D8452" s="588"/>
    </row>
    <row r="8453" spans="1:4" ht="15" x14ac:dyDescent="0.25">
      <c r="A8453" s="588"/>
      <c r="B8453" s="588"/>
      <c r="C8453" s="589"/>
      <c r="D8453" s="588"/>
    </row>
    <row r="8454" spans="1:4" ht="15" x14ac:dyDescent="0.25">
      <c r="A8454" s="588"/>
      <c r="B8454" s="588"/>
      <c r="C8454" s="589"/>
      <c r="D8454" s="588"/>
    </row>
    <row r="8455" spans="1:4" ht="15" x14ac:dyDescent="0.25">
      <c r="A8455" s="588"/>
      <c r="B8455" s="588"/>
      <c r="C8455" s="589"/>
      <c r="D8455" s="588"/>
    </row>
    <row r="8456" spans="1:4" ht="15" x14ac:dyDescent="0.25">
      <c r="A8456" s="588"/>
      <c r="B8456" s="588"/>
      <c r="C8456" s="589"/>
      <c r="D8456" s="588"/>
    </row>
    <row r="8457" spans="1:4" ht="15" x14ac:dyDescent="0.25">
      <c r="A8457" s="588"/>
      <c r="B8457" s="588"/>
      <c r="C8457" s="589"/>
      <c r="D8457" s="588"/>
    </row>
    <row r="8458" spans="1:4" ht="15" x14ac:dyDescent="0.25">
      <c r="A8458" s="588"/>
      <c r="B8458" s="588"/>
      <c r="C8458" s="589"/>
      <c r="D8458" s="588"/>
    </row>
    <row r="8459" spans="1:4" ht="15" x14ac:dyDescent="0.25">
      <c r="A8459" s="588"/>
      <c r="B8459" s="588"/>
      <c r="C8459" s="589"/>
      <c r="D8459" s="588"/>
    </row>
    <row r="8460" spans="1:4" ht="15" x14ac:dyDescent="0.25">
      <c r="A8460" s="588"/>
      <c r="B8460" s="588"/>
      <c r="C8460" s="589"/>
      <c r="D8460" s="588"/>
    </row>
    <row r="8461" spans="1:4" ht="15" x14ac:dyDescent="0.25">
      <c r="A8461" s="588"/>
      <c r="B8461" s="588"/>
      <c r="C8461" s="589"/>
      <c r="D8461" s="588"/>
    </row>
    <row r="8462" spans="1:4" ht="15" x14ac:dyDescent="0.25">
      <c r="A8462" s="588"/>
      <c r="B8462" s="588"/>
      <c r="C8462" s="589"/>
      <c r="D8462" s="588"/>
    </row>
    <row r="8463" spans="1:4" ht="15" x14ac:dyDescent="0.25">
      <c r="A8463" s="588"/>
      <c r="B8463" s="588"/>
      <c r="C8463" s="589"/>
      <c r="D8463" s="588"/>
    </row>
    <row r="8464" spans="1:4" ht="15" x14ac:dyDescent="0.25">
      <c r="A8464" s="588"/>
      <c r="B8464" s="588"/>
      <c r="C8464" s="589"/>
      <c r="D8464" s="588"/>
    </row>
    <row r="8465" spans="1:4" ht="15" x14ac:dyDescent="0.25">
      <c r="A8465" s="588"/>
      <c r="B8465" s="588"/>
      <c r="C8465" s="589"/>
      <c r="D8465" s="588"/>
    </row>
    <row r="8466" spans="1:4" ht="15" x14ac:dyDescent="0.25">
      <c r="A8466" s="588"/>
      <c r="B8466" s="588"/>
      <c r="C8466" s="589"/>
      <c r="D8466" s="588"/>
    </row>
    <row r="8467" spans="1:4" ht="15" x14ac:dyDescent="0.25">
      <c r="A8467" s="588"/>
      <c r="B8467" s="588"/>
      <c r="C8467" s="589"/>
      <c r="D8467" s="588"/>
    </row>
    <row r="8468" spans="1:4" ht="15" x14ac:dyDescent="0.25">
      <c r="A8468" s="588"/>
      <c r="B8468" s="588"/>
      <c r="C8468" s="589"/>
      <c r="D8468" s="588"/>
    </row>
    <row r="8469" spans="1:4" ht="15" x14ac:dyDescent="0.25">
      <c r="A8469" s="588"/>
      <c r="B8469" s="588"/>
      <c r="C8469" s="589"/>
      <c r="D8469" s="588"/>
    </row>
    <row r="8470" spans="1:4" ht="15" x14ac:dyDescent="0.25">
      <c r="A8470" s="588"/>
      <c r="B8470" s="588"/>
      <c r="C8470" s="589"/>
      <c r="D8470" s="588"/>
    </row>
    <row r="8471" spans="1:4" ht="15" x14ac:dyDescent="0.25">
      <c r="A8471" s="588"/>
      <c r="B8471" s="588"/>
      <c r="C8471" s="589"/>
      <c r="D8471" s="588"/>
    </row>
    <row r="8472" spans="1:4" ht="15" x14ac:dyDescent="0.25">
      <c r="A8472" s="588"/>
      <c r="B8472" s="588"/>
      <c r="C8472" s="589"/>
      <c r="D8472" s="588"/>
    </row>
    <row r="8473" spans="1:4" ht="15" x14ac:dyDescent="0.25">
      <c r="A8473" s="588"/>
      <c r="B8473" s="588"/>
      <c r="C8473" s="589"/>
      <c r="D8473" s="588"/>
    </row>
    <row r="8474" spans="1:4" ht="15" x14ac:dyDescent="0.25">
      <c r="A8474" s="588"/>
      <c r="B8474" s="588"/>
      <c r="C8474" s="589"/>
      <c r="D8474" s="588"/>
    </row>
    <row r="8475" spans="1:4" ht="15" x14ac:dyDescent="0.25">
      <c r="A8475" s="588"/>
      <c r="B8475" s="588"/>
      <c r="C8475" s="589"/>
      <c r="D8475" s="588"/>
    </row>
    <row r="8476" spans="1:4" ht="15" x14ac:dyDescent="0.25">
      <c r="A8476" s="588"/>
      <c r="B8476" s="588"/>
      <c r="C8476" s="589"/>
      <c r="D8476" s="588"/>
    </row>
    <row r="8477" spans="1:4" ht="15" x14ac:dyDescent="0.25">
      <c r="A8477" s="588"/>
      <c r="B8477" s="588"/>
      <c r="C8477" s="589"/>
      <c r="D8477" s="588"/>
    </row>
    <row r="8478" spans="1:4" ht="15" x14ac:dyDescent="0.25">
      <c r="A8478" s="588"/>
      <c r="B8478" s="588"/>
      <c r="C8478" s="589"/>
      <c r="D8478" s="588"/>
    </row>
    <row r="8479" spans="1:4" ht="15" x14ac:dyDescent="0.25">
      <c r="A8479" s="588"/>
      <c r="B8479" s="588"/>
      <c r="C8479" s="589"/>
      <c r="D8479" s="588"/>
    </row>
    <row r="8480" spans="1:4" ht="15" x14ac:dyDescent="0.25">
      <c r="A8480" s="588"/>
      <c r="B8480" s="588"/>
      <c r="C8480" s="589"/>
      <c r="D8480" s="588"/>
    </row>
    <row r="8481" spans="1:4" ht="15" x14ac:dyDescent="0.25">
      <c r="A8481" s="588"/>
      <c r="B8481" s="588"/>
      <c r="C8481" s="589"/>
      <c r="D8481" s="588"/>
    </row>
    <row r="8482" spans="1:4" ht="15" x14ac:dyDescent="0.25">
      <c r="A8482" s="588"/>
      <c r="B8482" s="588"/>
      <c r="C8482" s="589"/>
      <c r="D8482" s="588"/>
    </row>
    <row r="8483" spans="1:4" ht="15" x14ac:dyDescent="0.25">
      <c r="A8483" s="588"/>
      <c r="B8483" s="588"/>
      <c r="C8483" s="589"/>
      <c r="D8483" s="588"/>
    </row>
    <row r="8484" spans="1:4" ht="15" x14ac:dyDescent="0.25">
      <c r="A8484" s="588"/>
      <c r="B8484" s="588"/>
      <c r="C8484" s="589"/>
      <c r="D8484" s="588"/>
    </row>
    <row r="8485" spans="1:4" ht="15" x14ac:dyDescent="0.25">
      <c r="A8485" s="588"/>
      <c r="B8485" s="588"/>
      <c r="C8485" s="589"/>
      <c r="D8485" s="588"/>
    </row>
    <row r="8486" spans="1:4" ht="15" x14ac:dyDescent="0.25">
      <c r="A8486" s="588"/>
      <c r="B8486" s="588"/>
      <c r="C8486" s="589"/>
      <c r="D8486" s="588"/>
    </row>
    <row r="8487" spans="1:4" ht="15" x14ac:dyDescent="0.25">
      <c r="A8487" s="588"/>
      <c r="B8487" s="588"/>
      <c r="C8487" s="589"/>
      <c r="D8487" s="588"/>
    </row>
    <row r="8488" spans="1:4" ht="15" x14ac:dyDescent="0.25">
      <c r="A8488" s="588"/>
      <c r="B8488" s="588"/>
      <c r="C8488" s="589"/>
      <c r="D8488" s="588"/>
    </row>
    <row r="8489" spans="1:4" ht="15" x14ac:dyDescent="0.25">
      <c r="A8489" s="588"/>
      <c r="B8489" s="588"/>
      <c r="C8489" s="589"/>
      <c r="D8489" s="588"/>
    </row>
    <row r="8490" spans="1:4" ht="15" x14ac:dyDescent="0.25">
      <c r="A8490" s="588"/>
      <c r="B8490" s="588"/>
      <c r="C8490" s="589"/>
      <c r="D8490" s="588"/>
    </row>
    <row r="8491" spans="1:4" ht="15" x14ac:dyDescent="0.25">
      <c r="A8491" s="588"/>
      <c r="B8491" s="588"/>
      <c r="C8491" s="589"/>
      <c r="D8491" s="588"/>
    </row>
    <row r="8492" spans="1:4" ht="15" x14ac:dyDescent="0.25">
      <c r="A8492" s="588"/>
      <c r="B8492" s="588"/>
      <c r="C8492" s="589"/>
      <c r="D8492" s="588"/>
    </row>
    <row r="8493" spans="1:4" ht="15" x14ac:dyDescent="0.25">
      <c r="A8493" s="588"/>
      <c r="B8493" s="588"/>
      <c r="C8493" s="589"/>
      <c r="D8493" s="588"/>
    </row>
    <row r="8494" spans="1:4" ht="15" x14ac:dyDescent="0.25">
      <c r="A8494" s="588"/>
      <c r="B8494" s="588"/>
      <c r="C8494" s="589"/>
      <c r="D8494" s="588"/>
    </row>
    <row r="8495" spans="1:4" ht="15" x14ac:dyDescent="0.25">
      <c r="A8495" s="588"/>
      <c r="B8495" s="588"/>
      <c r="C8495" s="589"/>
      <c r="D8495" s="588"/>
    </row>
    <row r="8496" spans="1:4" ht="15" x14ac:dyDescent="0.25">
      <c r="A8496" s="588"/>
      <c r="B8496" s="588"/>
      <c r="C8496" s="589"/>
      <c r="D8496" s="588"/>
    </row>
    <row r="8497" spans="1:4" ht="15" x14ac:dyDescent="0.25">
      <c r="A8497" s="588"/>
      <c r="B8497" s="588"/>
      <c r="C8497" s="589"/>
      <c r="D8497" s="588"/>
    </row>
    <row r="8498" spans="1:4" ht="15" x14ac:dyDescent="0.25">
      <c r="A8498" s="588"/>
      <c r="B8498" s="588"/>
      <c r="C8498" s="589"/>
      <c r="D8498" s="588"/>
    </row>
    <row r="8499" spans="1:4" ht="15" x14ac:dyDescent="0.25">
      <c r="A8499" s="588"/>
      <c r="B8499" s="588"/>
      <c r="C8499" s="589"/>
      <c r="D8499" s="588"/>
    </row>
    <row r="8500" spans="1:4" ht="15" x14ac:dyDescent="0.25">
      <c r="A8500" s="588"/>
      <c r="B8500" s="588"/>
      <c r="C8500" s="589"/>
      <c r="D8500" s="588"/>
    </row>
    <row r="8501" spans="1:4" ht="15" x14ac:dyDescent="0.25">
      <c r="A8501" s="588"/>
      <c r="B8501" s="588"/>
      <c r="C8501" s="589"/>
      <c r="D8501" s="588"/>
    </row>
    <row r="8502" spans="1:4" ht="15" x14ac:dyDescent="0.25">
      <c r="A8502" s="588"/>
      <c r="B8502" s="588"/>
      <c r="C8502" s="589"/>
      <c r="D8502" s="588"/>
    </row>
    <row r="8503" spans="1:4" ht="15" x14ac:dyDescent="0.25">
      <c r="A8503" s="588"/>
      <c r="B8503" s="588"/>
      <c r="C8503" s="589"/>
      <c r="D8503" s="588"/>
    </row>
    <row r="8504" spans="1:4" ht="15" x14ac:dyDescent="0.25">
      <c r="A8504" s="588"/>
      <c r="B8504" s="588"/>
      <c r="C8504" s="589"/>
      <c r="D8504" s="588"/>
    </row>
    <row r="8505" spans="1:4" ht="15" x14ac:dyDescent="0.25">
      <c r="A8505" s="588"/>
      <c r="B8505" s="588"/>
      <c r="C8505" s="589"/>
      <c r="D8505" s="588"/>
    </row>
    <row r="8506" spans="1:4" ht="15" x14ac:dyDescent="0.25">
      <c r="A8506" s="588"/>
      <c r="B8506" s="588"/>
      <c r="C8506" s="589"/>
      <c r="D8506" s="588"/>
    </row>
    <row r="8507" spans="1:4" ht="15" x14ac:dyDescent="0.25">
      <c r="A8507" s="588"/>
      <c r="B8507" s="588"/>
      <c r="C8507" s="589"/>
      <c r="D8507" s="588"/>
    </row>
    <row r="8508" spans="1:4" ht="15" x14ac:dyDescent="0.25">
      <c r="A8508" s="588"/>
      <c r="B8508" s="588"/>
      <c r="C8508" s="589"/>
      <c r="D8508" s="588"/>
    </row>
    <row r="8509" spans="1:4" ht="15" x14ac:dyDescent="0.25">
      <c r="A8509" s="588"/>
      <c r="B8509" s="588"/>
      <c r="C8509" s="589"/>
      <c r="D8509" s="588"/>
    </row>
    <row r="8510" spans="1:4" ht="15" x14ac:dyDescent="0.25">
      <c r="A8510" s="588"/>
      <c r="B8510" s="588"/>
      <c r="C8510" s="589"/>
      <c r="D8510" s="588"/>
    </row>
    <row r="8511" spans="1:4" ht="15" x14ac:dyDescent="0.25">
      <c r="A8511" s="588"/>
      <c r="B8511" s="588"/>
      <c r="C8511" s="589"/>
      <c r="D8511" s="588"/>
    </row>
    <row r="8512" spans="1:4" ht="15" x14ac:dyDescent="0.25">
      <c r="A8512" s="588"/>
      <c r="B8512" s="588"/>
      <c r="C8512" s="589"/>
      <c r="D8512" s="588"/>
    </row>
    <row r="8513" spans="1:4" ht="15" x14ac:dyDescent="0.25">
      <c r="A8513" s="588"/>
      <c r="B8513" s="588"/>
      <c r="C8513" s="589"/>
      <c r="D8513" s="588"/>
    </row>
    <row r="8514" spans="1:4" ht="15" x14ac:dyDescent="0.25">
      <c r="A8514" s="588"/>
      <c r="B8514" s="588"/>
      <c r="C8514" s="589"/>
      <c r="D8514" s="588"/>
    </row>
    <row r="8515" spans="1:4" ht="15" x14ac:dyDescent="0.25">
      <c r="A8515" s="588"/>
      <c r="B8515" s="588"/>
      <c r="C8515" s="589"/>
      <c r="D8515" s="588"/>
    </row>
    <row r="8516" spans="1:4" ht="15" x14ac:dyDescent="0.25">
      <c r="A8516" s="588"/>
      <c r="B8516" s="588"/>
      <c r="C8516" s="589"/>
      <c r="D8516" s="588"/>
    </row>
    <row r="8517" spans="1:4" ht="15" x14ac:dyDescent="0.25">
      <c r="A8517" s="588"/>
      <c r="B8517" s="588"/>
      <c r="C8517" s="589"/>
      <c r="D8517" s="588"/>
    </row>
    <row r="8518" spans="1:4" ht="15" x14ac:dyDescent="0.25">
      <c r="A8518" s="588"/>
      <c r="B8518" s="588"/>
      <c r="C8518" s="589"/>
      <c r="D8518" s="588"/>
    </row>
    <row r="8519" spans="1:4" ht="15" x14ac:dyDescent="0.25">
      <c r="A8519" s="588"/>
      <c r="B8519" s="588"/>
      <c r="C8519" s="589"/>
      <c r="D8519" s="588"/>
    </row>
    <row r="8520" spans="1:4" ht="15" x14ac:dyDescent="0.25">
      <c r="A8520" s="588"/>
      <c r="B8520" s="588"/>
      <c r="C8520" s="589"/>
      <c r="D8520" s="588"/>
    </row>
    <row r="8521" spans="1:4" ht="15" x14ac:dyDescent="0.25">
      <c r="A8521" s="588"/>
      <c r="B8521" s="588"/>
      <c r="C8521" s="589"/>
      <c r="D8521" s="588"/>
    </row>
    <row r="8522" spans="1:4" ht="15" x14ac:dyDescent="0.25">
      <c r="A8522" s="588"/>
      <c r="B8522" s="588"/>
      <c r="C8522" s="589"/>
      <c r="D8522" s="588"/>
    </row>
    <row r="8523" spans="1:4" ht="15" x14ac:dyDescent="0.25">
      <c r="A8523" s="588"/>
      <c r="B8523" s="588"/>
      <c r="C8523" s="589"/>
      <c r="D8523" s="588"/>
    </row>
    <row r="8524" spans="1:4" ht="15" x14ac:dyDescent="0.25">
      <c r="A8524" s="588"/>
      <c r="B8524" s="588"/>
      <c r="C8524" s="589"/>
      <c r="D8524" s="588"/>
    </row>
    <row r="8525" spans="1:4" ht="15" x14ac:dyDescent="0.25">
      <c r="A8525" s="588"/>
      <c r="B8525" s="588"/>
      <c r="C8525" s="589"/>
      <c r="D8525" s="588"/>
    </row>
    <row r="8526" spans="1:4" ht="15" x14ac:dyDescent="0.25">
      <c r="A8526" s="588"/>
      <c r="B8526" s="588"/>
      <c r="C8526" s="589"/>
      <c r="D8526" s="588"/>
    </row>
    <row r="8527" spans="1:4" ht="15" x14ac:dyDescent="0.25">
      <c r="A8527" s="588"/>
      <c r="B8527" s="588"/>
      <c r="C8527" s="589"/>
      <c r="D8527" s="588"/>
    </row>
    <row r="8528" spans="1:4" ht="15" x14ac:dyDescent="0.25">
      <c r="A8528" s="588"/>
      <c r="B8528" s="588"/>
      <c r="C8528" s="589"/>
      <c r="D8528" s="588"/>
    </row>
    <row r="8529" spans="1:4" ht="15" x14ac:dyDescent="0.25">
      <c r="A8529" s="588"/>
      <c r="B8529" s="588"/>
      <c r="C8529" s="589"/>
      <c r="D8529" s="588"/>
    </row>
    <row r="8530" spans="1:4" ht="15" x14ac:dyDescent="0.25">
      <c r="A8530" s="588"/>
      <c r="B8530" s="588"/>
      <c r="C8530" s="589"/>
      <c r="D8530" s="588"/>
    </row>
    <row r="8531" spans="1:4" ht="15" x14ac:dyDescent="0.25">
      <c r="A8531" s="588"/>
      <c r="B8531" s="588"/>
      <c r="C8531" s="589"/>
      <c r="D8531" s="588"/>
    </row>
    <row r="8532" spans="1:4" ht="15" x14ac:dyDescent="0.25">
      <c r="A8532" s="588"/>
      <c r="B8532" s="588"/>
      <c r="C8532" s="589"/>
      <c r="D8532" s="588"/>
    </row>
    <row r="8533" spans="1:4" ht="15" x14ac:dyDescent="0.25">
      <c r="A8533" s="588"/>
      <c r="B8533" s="588"/>
      <c r="C8533" s="589"/>
      <c r="D8533" s="588"/>
    </row>
    <row r="8534" spans="1:4" ht="15" x14ac:dyDescent="0.25">
      <c r="A8534" s="588"/>
      <c r="B8534" s="588"/>
      <c r="C8534" s="589"/>
      <c r="D8534" s="588"/>
    </row>
    <row r="8535" spans="1:4" ht="15" x14ac:dyDescent="0.25">
      <c r="A8535" s="588"/>
      <c r="B8535" s="588"/>
      <c r="C8535" s="589"/>
      <c r="D8535" s="588"/>
    </row>
    <row r="8536" spans="1:4" ht="15" x14ac:dyDescent="0.25">
      <c r="A8536" s="588"/>
      <c r="B8536" s="588"/>
      <c r="C8536" s="589"/>
      <c r="D8536" s="588"/>
    </row>
    <row r="8537" spans="1:4" ht="15" x14ac:dyDescent="0.25">
      <c r="A8537" s="588"/>
      <c r="B8537" s="588"/>
      <c r="C8537" s="589"/>
      <c r="D8537" s="588"/>
    </row>
    <row r="8538" spans="1:4" ht="15" x14ac:dyDescent="0.25">
      <c r="A8538" s="588"/>
      <c r="B8538" s="588"/>
      <c r="C8538" s="589"/>
      <c r="D8538" s="588"/>
    </row>
    <row r="8539" spans="1:4" ht="15" x14ac:dyDescent="0.25">
      <c r="A8539" s="588"/>
      <c r="B8539" s="588"/>
      <c r="C8539" s="589"/>
      <c r="D8539" s="588"/>
    </row>
    <row r="8540" spans="1:4" ht="15" x14ac:dyDescent="0.25">
      <c r="A8540" s="588"/>
      <c r="B8540" s="588"/>
      <c r="C8540" s="589"/>
      <c r="D8540" s="588"/>
    </row>
    <row r="8541" spans="1:4" ht="15" x14ac:dyDescent="0.25">
      <c r="A8541" s="588"/>
      <c r="B8541" s="588"/>
      <c r="C8541" s="589"/>
      <c r="D8541" s="588"/>
    </row>
    <row r="8542" spans="1:4" ht="15" x14ac:dyDescent="0.25">
      <c r="A8542" s="588"/>
      <c r="B8542" s="588"/>
      <c r="C8542" s="589"/>
      <c r="D8542" s="588"/>
    </row>
    <row r="8543" spans="1:4" ht="15" x14ac:dyDescent="0.25">
      <c r="A8543" s="588"/>
      <c r="B8543" s="588"/>
      <c r="C8543" s="589"/>
      <c r="D8543" s="588"/>
    </row>
    <row r="8544" spans="1:4" ht="15" x14ac:dyDescent="0.25">
      <c r="A8544" s="588"/>
      <c r="B8544" s="588"/>
      <c r="C8544" s="589"/>
      <c r="D8544" s="588"/>
    </row>
    <row r="8545" spans="1:4" ht="15" x14ac:dyDescent="0.25">
      <c r="A8545" s="588"/>
      <c r="B8545" s="588"/>
      <c r="C8545" s="589"/>
      <c r="D8545" s="588"/>
    </row>
    <row r="8546" spans="1:4" ht="15" x14ac:dyDescent="0.25">
      <c r="A8546" s="588"/>
      <c r="B8546" s="588"/>
      <c r="C8546" s="589"/>
      <c r="D8546" s="588"/>
    </row>
    <row r="8547" spans="1:4" ht="15" x14ac:dyDescent="0.25">
      <c r="A8547" s="588"/>
      <c r="B8547" s="588"/>
      <c r="C8547" s="589"/>
      <c r="D8547" s="588"/>
    </row>
    <row r="8548" spans="1:4" ht="15" x14ac:dyDescent="0.25">
      <c r="A8548" s="588"/>
      <c r="B8548" s="588"/>
      <c r="C8548" s="589"/>
      <c r="D8548" s="588"/>
    </row>
    <row r="8549" spans="1:4" ht="15" x14ac:dyDescent="0.25">
      <c r="A8549" s="588"/>
      <c r="B8549" s="588"/>
      <c r="C8549" s="589"/>
      <c r="D8549" s="588"/>
    </row>
    <row r="8550" spans="1:4" ht="15" x14ac:dyDescent="0.25">
      <c r="A8550" s="588"/>
      <c r="B8550" s="588"/>
      <c r="C8550" s="589"/>
      <c r="D8550" s="588"/>
    </row>
    <row r="8551" spans="1:4" ht="15" x14ac:dyDescent="0.25">
      <c r="A8551" s="588"/>
      <c r="B8551" s="588"/>
      <c r="C8551" s="589"/>
      <c r="D8551" s="588"/>
    </row>
    <row r="8552" spans="1:4" ht="15" x14ac:dyDescent="0.25">
      <c r="A8552" s="588"/>
      <c r="B8552" s="588"/>
      <c r="C8552" s="589"/>
      <c r="D8552" s="588"/>
    </row>
    <row r="8553" spans="1:4" ht="15" x14ac:dyDescent="0.25">
      <c r="A8553" s="588"/>
      <c r="B8553" s="588"/>
      <c r="C8553" s="589"/>
      <c r="D8553" s="588"/>
    </row>
    <row r="8554" spans="1:4" ht="15" x14ac:dyDescent="0.25">
      <c r="A8554" s="588"/>
      <c r="B8554" s="588"/>
      <c r="C8554" s="589"/>
      <c r="D8554" s="588"/>
    </row>
    <row r="8555" spans="1:4" ht="15" x14ac:dyDescent="0.25">
      <c r="A8555" s="588"/>
      <c r="B8555" s="588"/>
      <c r="C8555" s="589"/>
      <c r="D8555" s="588"/>
    </row>
    <row r="8556" spans="1:4" ht="15" x14ac:dyDescent="0.25">
      <c r="A8556" s="588"/>
      <c r="B8556" s="588"/>
      <c r="C8556" s="589"/>
      <c r="D8556" s="588"/>
    </row>
    <row r="8557" spans="1:4" ht="15" x14ac:dyDescent="0.25">
      <c r="A8557" s="588"/>
      <c r="B8557" s="588"/>
      <c r="C8557" s="589"/>
      <c r="D8557" s="588"/>
    </row>
    <row r="8558" spans="1:4" ht="15" x14ac:dyDescent="0.25">
      <c r="A8558" s="588"/>
      <c r="B8558" s="588"/>
      <c r="C8558" s="589"/>
      <c r="D8558" s="588"/>
    </row>
    <row r="8559" spans="1:4" ht="15" x14ac:dyDescent="0.25">
      <c r="A8559" s="588"/>
      <c r="B8559" s="588"/>
      <c r="C8559" s="589"/>
      <c r="D8559" s="588"/>
    </row>
    <row r="8560" spans="1:4" ht="15" x14ac:dyDescent="0.25">
      <c r="A8560" s="588"/>
      <c r="B8560" s="588"/>
      <c r="C8560" s="589"/>
      <c r="D8560" s="588"/>
    </row>
    <row r="8561" spans="1:4" ht="15" x14ac:dyDescent="0.25">
      <c r="A8561" s="588"/>
      <c r="B8561" s="588"/>
      <c r="C8561" s="589"/>
      <c r="D8561" s="588"/>
    </row>
    <row r="8562" spans="1:4" ht="15" x14ac:dyDescent="0.25">
      <c r="A8562" s="588"/>
      <c r="B8562" s="588"/>
      <c r="C8562" s="589"/>
      <c r="D8562" s="588"/>
    </row>
    <row r="8563" spans="1:4" ht="15" x14ac:dyDescent="0.25">
      <c r="A8563" s="588"/>
      <c r="B8563" s="588"/>
      <c r="C8563" s="589"/>
      <c r="D8563" s="588"/>
    </row>
    <row r="8564" spans="1:4" ht="15" x14ac:dyDescent="0.25">
      <c r="A8564" s="588"/>
      <c r="B8564" s="588"/>
      <c r="C8564" s="589"/>
      <c r="D8564" s="588"/>
    </row>
    <row r="8565" spans="1:4" ht="15" x14ac:dyDescent="0.25">
      <c r="A8565" s="588"/>
      <c r="B8565" s="588"/>
      <c r="C8565" s="589"/>
      <c r="D8565" s="588"/>
    </row>
    <row r="8566" spans="1:4" ht="15" x14ac:dyDescent="0.25">
      <c r="A8566" s="588"/>
      <c r="B8566" s="588"/>
      <c r="C8566" s="589"/>
      <c r="D8566" s="588"/>
    </row>
    <row r="8567" spans="1:4" ht="15" x14ac:dyDescent="0.25">
      <c r="A8567" s="588"/>
      <c r="B8567" s="588"/>
      <c r="C8567" s="589"/>
      <c r="D8567" s="588"/>
    </row>
    <row r="8568" spans="1:4" ht="15" x14ac:dyDescent="0.25">
      <c r="A8568" s="588"/>
      <c r="B8568" s="588"/>
      <c r="C8568" s="589"/>
      <c r="D8568" s="588"/>
    </row>
    <row r="8569" spans="1:4" ht="15" x14ac:dyDescent="0.25">
      <c r="A8569" s="588"/>
      <c r="B8569" s="588"/>
      <c r="C8569" s="589"/>
      <c r="D8569" s="588"/>
    </row>
    <row r="8570" spans="1:4" ht="15" x14ac:dyDescent="0.25">
      <c r="A8570" s="588"/>
      <c r="B8570" s="588"/>
      <c r="C8570" s="589"/>
      <c r="D8570" s="588"/>
    </row>
    <row r="8571" spans="1:4" ht="15" x14ac:dyDescent="0.25">
      <c r="A8571" s="588"/>
      <c r="B8571" s="588"/>
      <c r="C8571" s="589"/>
      <c r="D8571" s="588"/>
    </row>
    <row r="8572" spans="1:4" ht="15" x14ac:dyDescent="0.25">
      <c r="A8572" s="588"/>
      <c r="B8572" s="588"/>
      <c r="C8572" s="589"/>
      <c r="D8572" s="588"/>
    </row>
    <row r="8573" spans="1:4" ht="15" x14ac:dyDescent="0.25">
      <c r="A8573" s="588"/>
      <c r="B8573" s="588"/>
      <c r="C8573" s="589"/>
      <c r="D8573" s="588"/>
    </row>
    <row r="8574" spans="1:4" ht="15" x14ac:dyDescent="0.25">
      <c r="A8574" s="588"/>
      <c r="B8574" s="588"/>
      <c r="C8574" s="589"/>
      <c r="D8574" s="588"/>
    </row>
    <row r="8575" spans="1:4" ht="15" x14ac:dyDescent="0.25">
      <c r="A8575" s="588"/>
      <c r="B8575" s="588"/>
      <c r="C8575" s="589"/>
      <c r="D8575" s="588"/>
    </row>
    <row r="8576" spans="1:4" ht="15" x14ac:dyDescent="0.25">
      <c r="A8576" s="588"/>
      <c r="B8576" s="588"/>
      <c r="C8576" s="589"/>
      <c r="D8576" s="588"/>
    </row>
    <row r="8577" spans="1:4" ht="15" x14ac:dyDescent="0.25">
      <c r="A8577" s="588"/>
      <c r="B8577" s="588"/>
      <c r="C8577" s="589"/>
      <c r="D8577" s="588"/>
    </row>
    <row r="8578" spans="1:4" ht="15" x14ac:dyDescent="0.25">
      <c r="A8578" s="588"/>
      <c r="B8578" s="588"/>
      <c r="C8578" s="589"/>
      <c r="D8578" s="588"/>
    </row>
    <row r="8579" spans="1:4" ht="15" x14ac:dyDescent="0.25">
      <c r="A8579" s="588"/>
      <c r="B8579" s="588"/>
      <c r="C8579" s="589"/>
      <c r="D8579" s="588"/>
    </row>
    <row r="8580" spans="1:4" ht="15" x14ac:dyDescent="0.25">
      <c r="A8580" s="588"/>
      <c r="B8580" s="588"/>
      <c r="C8580" s="589"/>
      <c r="D8580" s="588"/>
    </row>
    <row r="8581" spans="1:4" ht="15" x14ac:dyDescent="0.25">
      <c r="A8581" s="588"/>
      <c r="B8581" s="588"/>
      <c r="C8581" s="589"/>
      <c r="D8581" s="588"/>
    </row>
    <row r="8582" spans="1:4" ht="15" x14ac:dyDescent="0.25">
      <c r="A8582" s="588"/>
      <c r="B8582" s="588"/>
      <c r="C8582" s="589"/>
      <c r="D8582" s="588"/>
    </row>
    <row r="8583" spans="1:4" ht="15" x14ac:dyDescent="0.25">
      <c r="A8583" s="588"/>
      <c r="B8583" s="588"/>
      <c r="C8583" s="589"/>
      <c r="D8583" s="588"/>
    </row>
    <row r="8584" spans="1:4" ht="15" x14ac:dyDescent="0.25">
      <c r="A8584" s="588"/>
      <c r="B8584" s="588"/>
      <c r="C8584" s="589"/>
      <c r="D8584" s="588"/>
    </row>
    <row r="8585" spans="1:4" ht="15" x14ac:dyDescent="0.25">
      <c r="A8585" s="588"/>
      <c r="B8585" s="588"/>
      <c r="C8585" s="589"/>
      <c r="D8585" s="588"/>
    </row>
    <row r="8586" spans="1:4" ht="15" x14ac:dyDescent="0.25">
      <c r="A8586" s="588"/>
      <c r="B8586" s="588"/>
      <c r="C8586" s="589"/>
      <c r="D8586" s="588"/>
    </row>
    <row r="8587" spans="1:4" ht="15" x14ac:dyDescent="0.25">
      <c r="A8587" s="588"/>
      <c r="B8587" s="588"/>
      <c r="C8587" s="589"/>
      <c r="D8587" s="588"/>
    </row>
    <row r="8588" spans="1:4" ht="15" x14ac:dyDescent="0.25">
      <c r="A8588" s="588"/>
      <c r="B8588" s="588"/>
      <c r="C8588" s="589"/>
      <c r="D8588" s="588"/>
    </row>
    <row r="8589" spans="1:4" ht="15" x14ac:dyDescent="0.25">
      <c r="A8589" s="588"/>
      <c r="B8589" s="588"/>
      <c r="C8589" s="589"/>
      <c r="D8589" s="588"/>
    </row>
    <row r="8590" spans="1:4" ht="15" x14ac:dyDescent="0.25">
      <c r="A8590" s="588"/>
      <c r="B8590" s="588"/>
      <c r="C8590" s="589"/>
      <c r="D8590" s="588"/>
    </row>
    <row r="8591" spans="1:4" ht="15" x14ac:dyDescent="0.25">
      <c r="A8591" s="588"/>
      <c r="B8591" s="588"/>
      <c r="C8591" s="589"/>
      <c r="D8591" s="588"/>
    </row>
    <row r="8592" spans="1:4" ht="15" x14ac:dyDescent="0.25">
      <c r="A8592" s="588"/>
      <c r="B8592" s="588"/>
      <c r="C8592" s="589"/>
      <c r="D8592" s="588"/>
    </row>
    <row r="8593" spans="1:4" ht="15" x14ac:dyDescent="0.25">
      <c r="A8593" s="588"/>
      <c r="B8593" s="588"/>
      <c r="C8593" s="589"/>
      <c r="D8593" s="588"/>
    </row>
    <row r="8594" spans="1:4" ht="15" x14ac:dyDescent="0.25">
      <c r="A8594" s="588"/>
      <c r="B8594" s="588"/>
      <c r="C8594" s="589"/>
      <c r="D8594" s="588"/>
    </row>
    <row r="8595" spans="1:4" ht="15" x14ac:dyDescent="0.25">
      <c r="A8595" s="588"/>
      <c r="B8595" s="588"/>
      <c r="C8595" s="589"/>
      <c r="D8595" s="588"/>
    </row>
    <row r="8596" spans="1:4" ht="15" x14ac:dyDescent="0.25">
      <c r="A8596" s="588"/>
      <c r="B8596" s="588"/>
      <c r="C8596" s="589"/>
      <c r="D8596" s="588"/>
    </row>
    <row r="8597" spans="1:4" ht="15" x14ac:dyDescent="0.25">
      <c r="A8597" s="588"/>
      <c r="B8597" s="588"/>
      <c r="C8597" s="589"/>
      <c r="D8597" s="588"/>
    </row>
    <row r="8598" spans="1:4" ht="15" x14ac:dyDescent="0.25">
      <c r="A8598" s="588"/>
      <c r="B8598" s="588"/>
      <c r="C8598" s="589"/>
      <c r="D8598" s="588"/>
    </row>
    <row r="8599" spans="1:4" ht="15" x14ac:dyDescent="0.25">
      <c r="A8599" s="588"/>
      <c r="B8599" s="588"/>
      <c r="C8599" s="589"/>
      <c r="D8599" s="588"/>
    </row>
    <row r="8600" spans="1:4" ht="15" x14ac:dyDescent="0.25">
      <c r="A8600" s="588"/>
      <c r="B8600" s="588"/>
      <c r="C8600" s="589"/>
      <c r="D8600" s="588"/>
    </row>
    <row r="8601" spans="1:4" ht="15" x14ac:dyDescent="0.25">
      <c r="A8601" s="588"/>
      <c r="B8601" s="588"/>
      <c r="C8601" s="589"/>
      <c r="D8601" s="588"/>
    </row>
    <row r="8602" spans="1:4" ht="15" x14ac:dyDescent="0.25">
      <c r="A8602" s="588"/>
      <c r="B8602" s="588"/>
      <c r="C8602" s="589"/>
      <c r="D8602" s="588"/>
    </row>
    <row r="8603" spans="1:4" ht="15" x14ac:dyDescent="0.25">
      <c r="A8603" s="588"/>
      <c r="B8603" s="588"/>
      <c r="C8603" s="589"/>
      <c r="D8603" s="588"/>
    </row>
    <row r="8604" spans="1:4" ht="15" x14ac:dyDescent="0.25">
      <c r="A8604" s="588"/>
      <c r="B8604" s="588"/>
      <c r="C8604" s="589"/>
      <c r="D8604" s="588"/>
    </row>
    <row r="8605" spans="1:4" ht="15" x14ac:dyDescent="0.25">
      <c r="A8605" s="588"/>
      <c r="B8605" s="588"/>
      <c r="C8605" s="589"/>
      <c r="D8605" s="588"/>
    </row>
    <row r="8606" spans="1:4" ht="15" x14ac:dyDescent="0.25">
      <c r="A8606" s="588"/>
      <c r="B8606" s="588"/>
      <c r="C8606" s="589"/>
      <c r="D8606" s="588"/>
    </row>
    <row r="8607" spans="1:4" ht="15" x14ac:dyDescent="0.25">
      <c r="A8607" s="588"/>
      <c r="B8607" s="588"/>
      <c r="C8607" s="589"/>
      <c r="D8607" s="588"/>
    </row>
    <row r="8608" spans="1:4" ht="15" x14ac:dyDescent="0.25">
      <c r="A8608" s="588"/>
      <c r="B8608" s="588"/>
      <c r="C8608" s="589"/>
      <c r="D8608" s="588"/>
    </row>
    <row r="8609" spans="1:4" ht="15" x14ac:dyDescent="0.25">
      <c r="A8609" s="588"/>
      <c r="B8609" s="588"/>
      <c r="C8609" s="589"/>
      <c r="D8609" s="588"/>
    </row>
    <row r="8610" spans="1:4" ht="15" x14ac:dyDescent="0.25">
      <c r="A8610" s="588"/>
      <c r="B8610" s="588"/>
      <c r="C8610" s="589"/>
      <c r="D8610" s="588"/>
    </row>
    <row r="8611" spans="1:4" ht="15" x14ac:dyDescent="0.25">
      <c r="A8611" s="588"/>
      <c r="B8611" s="588"/>
      <c r="C8611" s="589"/>
      <c r="D8611" s="588"/>
    </row>
    <row r="8612" spans="1:4" ht="15" x14ac:dyDescent="0.25">
      <c r="A8612" s="588"/>
      <c r="B8612" s="588"/>
      <c r="C8612" s="589"/>
      <c r="D8612" s="588"/>
    </row>
    <row r="8613" spans="1:4" ht="15" x14ac:dyDescent="0.25">
      <c r="A8613" s="588"/>
      <c r="B8613" s="588"/>
      <c r="C8613" s="589"/>
      <c r="D8613" s="588"/>
    </row>
    <row r="8614" spans="1:4" ht="15" x14ac:dyDescent="0.25">
      <c r="A8614" s="588"/>
      <c r="B8614" s="588"/>
      <c r="C8614" s="589"/>
      <c r="D8614" s="588"/>
    </row>
    <row r="8615" spans="1:4" ht="15" x14ac:dyDescent="0.25">
      <c r="A8615" s="588"/>
      <c r="B8615" s="588"/>
      <c r="C8615" s="589"/>
      <c r="D8615" s="588"/>
    </row>
    <row r="8616" spans="1:4" ht="15" x14ac:dyDescent="0.25">
      <c r="A8616" s="588"/>
      <c r="B8616" s="588"/>
      <c r="C8616" s="589"/>
      <c r="D8616" s="588"/>
    </row>
    <row r="8617" spans="1:4" ht="15" x14ac:dyDescent="0.25">
      <c r="A8617" s="588"/>
      <c r="B8617" s="588"/>
      <c r="C8617" s="589"/>
      <c r="D8617" s="588"/>
    </row>
    <row r="8618" spans="1:4" ht="15" x14ac:dyDescent="0.25">
      <c r="A8618" s="588"/>
      <c r="B8618" s="588"/>
      <c r="C8618" s="589"/>
      <c r="D8618" s="588"/>
    </row>
    <row r="8619" spans="1:4" ht="15" x14ac:dyDescent="0.25">
      <c r="A8619" s="588"/>
      <c r="B8619" s="588"/>
      <c r="C8619" s="589"/>
      <c r="D8619" s="588"/>
    </row>
    <row r="8620" spans="1:4" ht="15" x14ac:dyDescent="0.25">
      <c r="A8620" s="588"/>
      <c r="B8620" s="588"/>
      <c r="C8620" s="589"/>
      <c r="D8620" s="588"/>
    </row>
    <row r="8621" spans="1:4" ht="15" x14ac:dyDescent="0.25">
      <c r="A8621" s="588"/>
      <c r="B8621" s="588"/>
      <c r="C8621" s="589"/>
      <c r="D8621" s="588"/>
    </row>
    <row r="8622" spans="1:4" ht="15" x14ac:dyDescent="0.25">
      <c r="A8622" s="588"/>
      <c r="B8622" s="588"/>
      <c r="C8622" s="589"/>
      <c r="D8622" s="588"/>
    </row>
    <row r="8623" spans="1:4" ht="15" x14ac:dyDescent="0.25">
      <c r="A8623" s="588"/>
      <c r="B8623" s="588"/>
      <c r="C8623" s="589"/>
      <c r="D8623" s="588"/>
    </row>
    <row r="8624" spans="1:4" ht="15" x14ac:dyDescent="0.25">
      <c r="A8624" s="588"/>
      <c r="B8624" s="588"/>
      <c r="C8624" s="589"/>
      <c r="D8624" s="588"/>
    </row>
    <row r="8625" spans="1:4" ht="15" x14ac:dyDescent="0.25">
      <c r="A8625" s="588"/>
      <c r="B8625" s="588"/>
      <c r="C8625" s="589"/>
      <c r="D8625" s="588"/>
    </row>
    <row r="8626" spans="1:4" ht="15" x14ac:dyDescent="0.25">
      <c r="A8626" s="588"/>
      <c r="B8626" s="588"/>
      <c r="C8626" s="589"/>
      <c r="D8626" s="588"/>
    </row>
    <row r="8627" spans="1:4" ht="15" x14ac:dyDescent="0.25">
      <c r="A8627" s="588"/>
      <c r="B8627" s="588"/>
      <c r="C8627" s="589"/>
      <c r="D8627" s="588"/>
    </row>
    <row r="8628" spans="1:4" ht="15" x14ac:dyDescent="0.25">
      <c r="A8628" s="588"/>
      <c r="B8628" s="588"/>
      <c r="C8628" s="589"/>
      <c r="D8628" s="588"/>
    </row>
    <row r="8629" spans="1:4" ht="15" x14ac:dyDescent="0.25">
      <c r="A8629" s="588"/>
      <c r="B8629" s="588"/>
      <c r="C8629" s="589"/>
      <c r="D8629" s="588"/>
    </row>
    <row r="8630" spans="1:4" ht="15" x14ac:dyDescent="0.25">
      <c r="A8630" s="588"/>
      <c r="B8630" s="588"/>
      <c r="C8630" s="589"/>
      <c r="D8630" s="588"/>
    </row>
    <row r="8631" spans="1:4" ht="15" x14ac:dyDescent="0.25">
      <c r="A8631" s="588"/>
      <c r="B8631" s="588"/>
      <c r="C8631" s="589"/>
      <c r="D8631" s="588"/>
    </row>
    <row r="8632" spans="1:4" ht="15" x14ac:dyDescent="0.25">
      <c r="A8632" s="588"/>
      <c r="B8632" s="588"/>
      <c r="C8632" s="589"/>
      <c r="D8632" s="588"/>
    </row>
    <row r="8633" spans="1:4" ht="15" x14ac:dyDescent="0.25">
      <c r="A8633" s="588"/>
      <c r="B8633" s="588"/>
      <c r="C8633" s="589"/>
      <c r="D8633" s="588"/>
    </row>
    <row r="8634" spans="1:4" ht="15" x14ac:dyDescent="0.25">
      <c r="A8634" s="588"/>
      <c r="B8634" s="588"/>
      <c r="C8634" s="589"/>
      <c r="D8634" s="588"/>
    </row>
    <row r="8635" spans="1:4" ht="15" x14ac:dyDescent="0.25">
      <c r="A8635" s="588"/>
      <c r="B8635" s="588"/>
      <c r="C8635" s="589"/>
      <c r="D8635" s="588"/>
    </row>
    <row r="8636" spans="1:4" ht="15" x14ac:dyDescent="0.25">
      <c r="A8636" s="588"/>
      <c r="B8636" s="588"/>
      <c r="C8636" s="589"/>
      <c r="D8636" s="588"/>
    </row>
    <row r="8637" spans="1:4" ht="15" x14ac:dyDescent="0.25">
      <c r="A8637" s="588"/>
      <c r="B8637" s="588"/>
      <c r="C8637" s="589"/>
      <c r="D8637" s="588"/>
    </row>
    <row r="8638" spans="1:4" ht="15" x14ac:dyDescent="0.25">
      <c r="A8638" s="588"/>
      <c r="B8638" s="588"/>
      <c r="C8638" s="589"/>
      <c r="D8638" s="588"/>
    </row>
    <row r="8639" spans="1:4" ht="15" x14ac:dyDescent="0.25">
      <c r="A8639" s="588"/>
      <c r="B8639" s="588"/>
      <c r="C8639" s="589"/>
      <c r="D8639" s="588"/>
    </row>
    <row r="8640" spans="1:4" ht="15" x14ac:dyDescent="0.25">
      <c r="A8640" s="588"/>
      <c r="B8640" s="588"/>
      <c r="C8640" s="589"/>
      <c r="D8640" s="588"/>
    </row>
    <row r="8641" spans="1:4" ht="15" x14ac:dyDescent="0.25">
      <c r="A8641" s="588"/>
      <c r="B8641" s="588"/>
      <c r="C8641" s="589"/>
      <c r="D8641" s="588"/>
    </row>
    <row r="8642" spans="1:4" ht="15" x14ac:dyDescent="0.25">
      <c r="A8642" s="588"/>
      <c r="B8642" s="588"/>
      <c r="C8642" s="589"/>
      <c r="D8642" s="588"/>
    </row>
    <row r="8643" spans="1:4" ht="15" x14ac:dyDescent="0.25">
      <c r="A8643" s="588"/>
      <c r="B8643" s="588"/>
      <c r="C8643" s="589"/>
      <c r="D8643" s="588"/>
    </row>
    <row r="8644" spans="1:4" ht="15" x14ac:dyDescent="0.25">
      <c r="A8644" s="588"/>
      <c r="B8644" s="588"/>
      <c r="C8644" s="589"/>
      <c r="D8644" s="588"/>
    </row>
    <row r="8645" spans="1:4" ht="15" x14ac:dyDescent="0.25">
      <c r="A8645" s="588"/>
      <c r="B8645" s="588"/>
      <c r="C8645" s="589"/>
      <c r="D8645" s="588"/>
    </row>
    <row r="8646" spans="1:4" ht="15" x14ac:dyDescent="0.25">
      <c r="A8646" s="588"/>
      <c r="B8646" s="588"/>
      <c r="C8646" s="589"/>
      <c r="D8646" s="588"/>
    </row>
    <row r="8647" spans="1:4" ht="15" x14ac:dyDescent="0.25">
      <c r="A8647" s="588"/>
      <c r="B8647" s="588"/>
      <c r="C8647" s="589"/>
      <c r="D8647" s="588"/>
    </row>
    <row r="8648" spans="1:4" ht="15" x14ac:dyDescent="0.25">
      <c r="A8648" s="588"/>
      <c r="B8648" s="588"/>
      <c r="C8648" s="589"/>
      <c r="D8648" s="588"/>
    </row>
    <row r="8649" spans="1:4" ht="15" x14ac:dyDescent="0.25">
      <c r="A8649" s="588"/>
      <c r="B8649" s="588"/>
      <c r="C8649" s="589"/>
      <c r="D8649" s="588"/>
    </row>
    <row r="8650" spans="1:4" ht="15" x14ac:dyDescent="0.25">
      <c r="A8650" s="588"/>
      <c r="B8650" s="588"/>
      <c r="C8650" s="589"/>
      <c r="D8650" s="588"/>
    </row>
    <row r="8651" spans="1:4" ht="15" x14ac:dyDescent="0.25">
      <c r="A8651" s="588"/>
      <c r="B8651" s="588"/>
      <c r="C8651" s="589"/>
      <c r="D8651" s="588"/>
    </row>
    <row r="8652" spans="1:4" ht="15" x14ac:dyDescent="0.25">
      <c r="A8652" s="588"/>
      <c r="B8652" s="588"/>
      <c r="C8652" s="589"/>
      <c r="D8652" s="588"/>
    </row>
    <row r="8653" spans="1:4" ht="15" x14ac:dyDescent="0.25">
      <c r="A8653" s="588"/>
      <c r="B8653" s="588"/>
      <c r="C8653" s="589"/>
      <c r="D8653" s="588"/>
    </row>
    <row r="8654" spans="1:4" ht="15" x14ac:dyDescent="0.25">
      <c r="A8654" s="588"/>
      <c r="B8654" s="588"/>
      <c r="C8654" s="589"/>
      <c r="D8654" s="588"/>
    </row>
    <row r="8655" spans="1:4" ht="15" x14ac:dyDescent="0.25">
      <c r="A8655" s="588"/>
      <c r="B8655" s="588"/>
      <c r="C8655" s="589"/>
      <c r="D8655" s="588"/>
    </row>
    <row r="8656" spans="1:4" ht="15" x14ac:dyDescent="0.25">
      <c r="A8656" s="588"/>
      <c r="B8656" s="588"/>
      <c r="C8656" s="589"/>
      <c r="D8656" s="588"/>
    </row>
    <row r="8657" spans="1:4" ht="15" x14ac:dyDescent="0.25">
      <c r="A8657" s="588"/>
      <c r="B8657" s="588"/>
      <c r="C8657" s="589"/>
      <c r="D8657" s="588"/>
    </row>
    <row r="8658" spans="1:4" ht="15" x14ac:dyDescent="0.25">
      <c r="A8658" s="588"/>
      <c r="B8658" s="588"/>
      <c r="C8658" s="589"/>
      <c r="D8658" s="588"/>
    </row>
    <row r="8659" spans="1:4" ht="15" x14ac:dyDescent="0.25">
      <c r="A8659" s="588"/>
      <c r="B8659" s="588"/>
      <c r="C8659" s="589"/>
      <c r="D8659" s="588"/>
    </row>
    <row r="8660" spans="1:4" ht="15" x14ac:dyDescent="0.25">
      <c r="A8660" s="588"/>
      <c r="B8660" s="588"/>
      <c r="C8660" s="589"/>
      <c r="D8660" s="588"/>
    </row>
    <row r="8661" spans="1:4" ht="15" x14ac:dyDescent="0.25">
      <c r="A8661" s="588"/>
      <c r="B8661" s="588"/>
      <c r="C8661" s="589"/>
      <c r="D8661" s="588"/>
    </row>
    <row r="8662" spans="1:4" ht="15" x14ac:dyDescent="0.25">
      <c r="A8662" s="588"/>
      <c r="B8662" s="588"/>
      <c r="C8662" s="589"/>
      <c r="D8662" s="588"/>
    </row>
    <row r="8663" spans="1:4" ht="15" x14ac:dyDescent="0.25">
      <c r="A8663" s="588"/>
      <c r="B8663" s="588"/>
      <c r="C8663" s="589"/>
      <c r="D8663" s="588"/>
    </row>
    <row r="8664" spans="1:4" ht="15" x14ac:dyDescent="0.25">
      <c r="A8664" s="588"/>
      <c r="B8664" s="588"/>
      <c r="C8664" s="589"/>
      <c r="D8664" s="588"/>
    </row>
    <row r="8665" spans="1:4" ht="15" x14ac:dyDescent="0.25">
      <c r="A8665" s="588"/>
      <c r="B8665" s="588"/>
      <c r="C8665" s="589"/>
      <c r="D8665" s="588"/>
    </row>
    <row r="8666" spans="1:4" ht="15" x14ac:dyDescent="0.25">
      <c r="A8666" s="588"/>
      <c r="B8666" s="588"/>
      <c r="C8666" s="589"/>
      <c r="D8666" s="588"/>
    </row>
    <row r="8667" spans="1:4" ht="15" x14ac:dyDescent="0.25">
      <c r="A8667" s="588"/>
      <c r="B8667" s="588"/>
      <c r="C8667" s="589"/>
      <c r="D8667" s="588"/>
    </row>
    <row r="8668" spans="1:4" ht="15" x14ac:dyDescent="0.25">
      <c r="A8668" s="588"/>
      <c r="B8668" s="588"/>
      <c r="C8668" s="589"/>
      <c r="D8668" s="588"/>
    </row>
    <row r="8669" spans="1:4" ht="15" x14ac:dyDescent="0.25">
      <c r="A8669" s="588"/>
      <c r="B8669" s="588"/>
      <c r="C8669" s="589"/>
      <c r="D8669" s="588"/>
    </row>
    <row r="8670" spans="1:4" ht="15" x14ac:dyDescent="0.25">
      <c r="A8670" s="588"/>
      <c r="B8670" s="588"/>
      <c r="C8670" s="589"/>
      <c r="D8670" s="588"/>
    </row>
    <row r="8671" spans="1:4" ht="15" x14ac:dyDescent="0.25">
      <c r="A8671" s="588"/>
      <c r="B8671" s="588"/>
      <c r="C8671" s="589"/>
      <c r="D8671" s="588"/>
    </row>
    <row r="8672" spans="1:4" ht="15" x14ac:dyDescent="0.25">
      <c r="A8672" s="588"/>
      <c r="B8672" s="588"/>
      <c r="C8672" s="589"/>
      <c r="D8672" s="588"/>
    </row>
    <row r="8673" spans="1:4" ht="15" x14ac:dyDescent="0.25">
      <c r="A8673" s="588"/>
      <c r="B8673" s="588"/>
      <c r="C8673" s="589"/>
      <c r="D8673" s="588"/>
    </row>
    <row r="8674" spans="1:4" ht="15" x14ac:dyDescent="0.25">
      <c r="A8674" s="588"/>
      <c r="B8674" s="588"/>
      <c r="C8674" s="589"/>
      <c r="D8674" s="588"/>
    </row>
    <row r="8675" spans="1:4" ht="15" x14ac:dyDescent="0.25">
      <c r="A8675" s="588"/>
      <c r="B8675" s="588"/>
      <c r="C8675" s="589"/>
      <c r="D8675" s="588"/>
    </row>
    <row r="8676" spans="1:4" ht="15" x14ac:dyDescent="0.25">
      <c r="A8676" s="588"/>
      <c r="B8676" s="588"/>
      <c r="C8676" s="589"/>
      <c r="D8676" s="588"/>
    </row>
    <row r="8677" spans="1:4" ht="15" x14ac:dyDescent="0.25">
      <c r="A8677" s="588"/>
      <c r="B8677" s="588"/>
      <c r="C8677" s="589"/>
      <c r="D8677" s="588"/>
    </row>
    <row r="8678" spans="1:4" ht="15" x14ac:dyDescent="0.25">
      <c r="A8678" s="588"/>
      <c r="B8678" s="588"/>
      <c r="C8678" s="589"/>
      <c r="D8678" s="588"/>
    </row>
    <row r="8679" spans="1:4" ht="15" x14ac:dyDescent="0.25">
      <c r="A8679" s="588"/>
      <c r="B8679" s="588"/>
      <c r="C8679" s="589"/>
      <c r="D8679" s="588"/>
    </row>
    <row r="8680" spans="1:4" ht="15" x14ac:dyDescent="0.25">
      <c r="A8680" s="588"/>
      <c r="B8680" s="588"/>
      <c r="C8680" s="589"/>
      <c r="D8680" s="588"/>
    </row>
    <row r="8681" spans="1:4" ht="15" x14ac:dyDescent="0.25">
      <c r="A8681" s="588"/>
      <c r="B8681" s="588"/>
      <c r="C8681" s="589"/>
      <c r="D8681" s="588"/>
    </row>
    <row r="8682" spans="1:4" ht="15" x14ac:dyDescent="0.25">
      <c r="A8682" s="588"/>
      <c r="B8682" s="588"/>
      <c r="C8682" s="589"/>
      <c r="D8682" s="588"/>
    </row>
    <row r="8683" spans="1:4" ht="15" x14ac:dyDescent="0.25">
      <c r="A8683" s="588"/>
      <c r="B8683" s="588"/>
      <c r="C8683" s="589"/>
      <c r="D8683" s="588"/>
    </row>
    <row r="8684" spans="1:4" ht="15" x14ac:dyDescent="0.25">
      <c r="A8684" s="588"/>
      <c r="B8684" s="588"/>
      <c r="C8684" s="589"/>
      <c r="D8684" s="588"/>
    </row>
    <row r="8685" spans="1:4" ht="15" x14ac:dyDescent="0.25">
      <c r="A8685" s="588"/>
      <c r="B8685" s="588"/>
      <c r="C8685" s="589"/>
      <c r="D8685" s="588"/>
    </row>
    <row r="8686" spans="1:4" ht="15" x14ac:dyDescent="0.25">
      <c r="A8686" s="588"/>
      <c r="B8686" s="588"/>
      <c r="C8686" s="589"/>
      <c r="D8686" s="588"/>
    </row>
    <row r="8687" spans="1:4" ht="15" x14ac:dyDescent="0.25">
      <c r="A8687" s="588"/>
      <c r="B8687" s="588"/>
      <c r="C8687" s="589"/>
      <c r="D8687" s="588"/>
    </row>
    <row r="8688" spans="1:4" ht="15" x14ac:dyDescent="0.25">
      <c r="A8688" s="588"/>
      <c r="B8688" s="588"/>
      <c r="C8688" s="589"/>
      <c r="D8688" s="588"/>
    </row>
    <row r="8689" spans="1:4" ht="15" x14ac:dyDescent="0.25">
      <c r="A8689" s="588"/>
      <c r="B8689" s="588"/>
      <c r="C8689" s="589"/>
      <c r="D8689" s="588"/>
    </row>
    <row r="8690" spans="1:4" ht="15" x14ac:dyDescent="0.25">
      <c r="A8690" s="588"/>
      <c r="B8690" s="588"/>
      <c r="C8690" s="589"/>
      <c r="D8690" s="588"/>
    </row>
    <row r="8691" spans="1:4" ht="15" x14ac:dyDescent="0.25">
      <c r="A8691" s="588"/>
      <c r="B8691" s="588"/>
      <c r="C8691" s="589"/>
      <c r="D8691" s="588"/>
    </row>
    <row r="8692" spans="1:4" ht="15" x14ac:dyDescent="0.25">
      <c r="A8692" s="588"/>
      <c r="B8692" s="588"/>
      <c r="C8692" s="589"/>
      <c r="D8692" s="588"/>
    </row>
    <row r="8693" spans="1:4" ht="15" x14ac:dyDescent="0.25">
      <c r="A8693" s="588"/>
      <c r="B8693" s="588"/>
      <c r="C8693" s="589"/>
      <c r="D8693" s="588"/>
    </row>
    <row r="8694" spans="1:4" ht="15" x14ac:dyDescent="0.25">
      <c r="A8694" s="588"/>
      <c r="B8694" s="588"/>
      <c r="C8694" s="589"/>
      <c r="D8694" s="588"/>
    </row>
    <row r="8695" spans="1:4" ht="15" x14ac:dyDescent="0.25">
      <c r="A8695" s="588"/>
      <c r="B8695" s="588"/>
      <c r="C8695" s="589"/>
      <c r="D8695" s="588"/>
    </row>
    <row r="8696" spans="1:4" ht="15" x14ac:dyDescent="0.25">
      <c r="A8696" s="588"/>
      <c r="B8696" s="588"/>
      <c r="C8696" s="589"/>
      <c r="D8696" s="588"/>
    </row>
    <row r="8697" spans="1:4" ht="15" x14ac:dyDescent="0.25">
      <c r="A8697" s="588"/>
      <c r="B8697" s="588"/>
      <c r="C8697" s="589"/>
      <c r="D8697" s="588"/>
    </row>
    <row r="8698" spans="1:4" ht="15" x14ac:dyDescent="0.25">
      <c r="A8698" s="588"/>
      <c r="B8698" s="588"/>
      <c r="C8698" s="589"/>
      <c r="D8698" s="588"/>
    </row>
    <row r="8699" spans="1:4" ht="15" x14ac:dyDescent="0.25">
      <c r="A8699" s="588"/>
      <c r="B8699" s="588"/>
      <c r="C8699" s="589"/>
      <c r="D8699" s="588"/>
    </row>
    <row r="8700" spans="1:4" ht="15" x14ac:dyDescent="0.25">
      <c r="A8700" s="588"/>
      <c r="B8700" s="588"/>
      <c r="C8700" s="589"/>
      <c r="D8700" s="588"/>
    </row>
    <row r="8701" spans="1:4" ht="15" x14ac:dyDescent="0.25">
      <c r="A8701" s="588"/>
      <c r="B8701" s="588"/>
      <c r="C8701" s="589"/>
      <c r="D8701" s="588"/>
    </row>
    <row r="8702" spans="1:4" ht="15" x14ac:dyDescent="0.25">
      <c r="A8702" s="588"/>
      <c r="B8702" s="588"/>
      <c r="C8702" s="589"/>
      <c r="D8702" s="588"/>
    </row>
    <row r="8703" spans="1:4" ht="15" x14ac:dyDescent="0.25">
      <c r="A8703" s="588"/>
      <c r="B8703" s="588"/>
      <c r="C8703" s="589"/>
      <c r="D8703" s="588"/>
    </row>
    <row r="8704" spans="1:4" ht="15" x14ac:dyDescent="0.25">
      <c r="A8704" s="588"/>
      <c r="B8704" s="588"/>
      <c r="C8704" s="589"/>
      <c r="D8704" s="588"/>
    </row>
    <row r="8705" spans="1:4" ht="15" x14ac:dyDescent="0.25">
      <c r="A8705" s="588"/>
      <c r="B8705" s="588"/>
      <c r="C8705" s="589"/>
      <c r="D8705" s="588"/>
    </row>
    <row r="8706" spans="1:4" ht="15" x14ac:dyDescent="0.25">
      <c r="A8706" s="588"/>
      <c r="B8706" s="588"/>
      <c r="C8706" s="589"/>
      <c r="D8706" s="588"/>
    </row>
    <row r="8707" spans="1:4" ht="15" x14ac:dyDescent="0.25">
      <c r="A8707" s="588"/>
      <c r="B8707" s="588"/>
      <c r="C8707" s="589"/>
      <c r="D8707" s="588"/>
    </row>
    <row r="8708" spans="1:4" ht="15" x14ac:dyDescent="0.25">
      <c r="A8708" s="588"/>
      <c r="B8708" s="588"/>
      <c r="C8708" s="589"/>
      <c r="D8708" s="588"/>
    </row>
    <row r="8709" spans="1:4" ht="15" x14ac:dyDescent="0.25">
      <c r="A8709" s="588"/>
      <c r="B8709" s="588"/>
      <c r="C8709" s="589"/>
      <c r="D8709" s="588"/>
    </row>
    <row r="8710" spans="1:4" ht="15" x14ac:dyDescent="0.25">
      <c r="A8710" s="588"/>
      <c r="B8710" s="588"/>
      <c r="C8710" s="589"/>
      <c r="D8710" s="588"/>
    </row>
    <row r="8711" spans="1:4" ht="15" x14ac:dyDescent="0.25">
      <c r="A8711" s="588"/>
      <c r="B8711" s="588"/>
      <c r="C8711" s="589"/>
      <c r="D8711" s="588"/>
    </row>
    <row r="8712" spans="1:4" ht="15" x14ac:dyDescent="0.25">
      <c r="A8712" s="588"/>
      <c r="B8712" s="588"/>
      <c r="C8712" s="589"/>
      <c r="D8712" s="588"/>
    </row>
    <row r="8713" spans="1:4" ht="15" x14ac:dyDescent="0.25">
      <c r="A8713" s="588"/>
      <c r="B8713" s="588"/>
      <c r="C8713" s="589"/>
      <c r="D8713" s="588"/>
    </row>
    <row r="8714" spans="1:4" ht="15" x14ac:dyDescent="0.25">
      <c r="A8714" s="588"/>
      <c r="B8714" s="588"/>
      <c r="C8714" s="589"/>
      <c r="D8714" s="588"/>
    </row>
    <row r="8715" spans="1:4" ht="15" x14ac:dyDescent="0.25">
      <c r="A8715" s="588"/>
      <c r="B8715" s="588"/>
      <c r="C8715" s="589"/>
      <c r="D8715" s="588"/>
    </row>
    <row r="8716" spans="1:4" ht="15" x14ac:dyDescent="0.25">
      <c r="A8716" s="588"/>
      <c r="B8716" s="588"/>
      <c r="C8716" s="589"/>
      <c r="D8716" s="588"/>
    </row>
    <row r="8717" spans="1:4" ht="15" x14ac:dyDescent="0.25">
      <c r="A8717" s="588"/>
      <c r="B8717" s="588"/>
      <c r="C8717" s="589"/>
      <c r="D8717" s="588"/>
    </row>
    <row r="8718" spans="1:4" ht="15" x14ac:dyDescent="0.25">
      <c r="A8718" s="588"/>
      <c r="B8718" s="588"/>
      <c r="C8718" s="589"/>
      <c r="D8718" s="588"/>
    </row>
    <row r="8719" spans="1:4" ht="15" x14ac:dyDescent="0.25">
      <c r="A8719" s="588"/>
      <c r="B8719" s="588"/>
      <c r="C8719" s="589"/>
      <c r="D8719" s="588"/>
    </row>
    <row r="8720" spans="1:4" ht="15" x14ac:dyDescent="0.25">
      <c r="A8720" s="588"/>
      <c r="B8720" s="588"/>
      <c r="C8720" s="589"/>
      <c r="D8720" s="588"/>
    </row>
    <row r="8721" spans="1:4" ht="15" x14ac:dyDescent="0.25">
      <c r="A8721" s="588"/>
      <c r="B8721" s="588"/>
      <c r="C8721" s="589"/>
      <c r="D8721" s="588"/>
    </row>
    <row r="8722" spans="1:4" ht="15" x14ac:dyDescent="0.25">
      <c r="A8722" s="588"/>
      <c r="B8722" s="588"/>
      <c r="C8722" s="589"/>
      <c r="D8722" s="588"/>
    </row>
    <row r="8723" spans="1:4" ht="15" x14ac:dyDescent="0.25">
      <c r="A8723" s="588"/>
      <c r="B8723" s="588"/>
      <c r="C8723" s="589"/>
      <c r="D8723" s="588"/>
    </row>
    <row r="8724" spans="1:4" ht="15" x14ac:dyDescent="0.25">
      <c r="A8724" s="588"/>
      <c r="B8724" s="588"/>
      <c r="C8724" s="589"/>
      <c r="D8724" s="588"/>
    </row>
    <row r="8725" spans="1:4" ht="15" x14ac:dyDescent="0.25">
      <c r="A8725" s="588"/>
      <c r="B8725" s="588"/>
      <c r="C8725" s="589"/>
      <c r="D8725" s="588"/>
    </row>
    <row r="8726" spans="1:4" ht="15" x14ac:dyDescent="0.25">
      <c r="A8726" s="588"/>
      <c r="B8726" s="588"/>
      <c r="C8726" s="589"/>
      <c r="D8726" s="588"/>
    </row>
    <row r="8727" spans="1:4" ht="15" x14ac:dyDescent="0.25">
      <c r="A8727" s="588"/>
      <c r="B8727" s="588"/>
      <c r="C8727" s="589"/>
      <c r="D8727" s="588"/>
    </row>
    <row r="8728" spans="1:4" ht="15" x14ac:dyDescent="0.25">
      <c r="A8728" s="588"/>
      <c r="B8728" s="588"/>
      <c r="C8728" s="589"/>
      <c r="D8728" s="588"/>
    </row>
    <row r="8729" spans="1:4" ht="15" x14ac:dyDescent="0.25">
      <c r="A8729" s="588"/>
      <c r="B8729" s="588"/>
      <c r="C8729" s="589"/>
      <c r="D8729" s="588"/>
    </row>
    <row r="8730" spans="1:4" ht="15" x14ac:dyDescent="0.25">
      <c r="A8730" s="588"/>
      <c r="B8730" s="588"/>
      <c r="C8730" s="589"/>
      <c r="D8730" s="588"/>
    </row>
    <row r="8731" spans="1:4" ht="15" x14ac:dyDescent="0.25">
      <c r="A8731" s="588"/>
      <c r="B8731" s="588"/>
      <c r="C8731" s="589"/>
      <c r="D8731" s="588"/>
    </row>
    <row r="8732" spans="1:4" ht="15" x14ac:dyDescent="0.25">
      <c r="A8732" s="588"/>
      <c r="B8732" s="588"/>
      <c r="C8732" s="589"/>
      <c r="D8732" s="588"/>
    </row>
    <row r="8733" spans="1:4" ht="15" x14ac:dyDescent="0.25">
      <c r="A8733" s="588"/>
      <c r="B8733" s="588"/>
      <c r="C8733" s="589"/>
      <c r="D8733" s="588"/>
    </row>
    <row r="8734" spans="1:4" ht="15" x14ac:dyDescent="0.25">
      <c r="A8734" s="588"/>
      <c r="B8734" s="588"/>
      <c r="C8734" s="589"/>
      <c r="D8734" s="588"/>
    </row>
    <row r="8735" spans="1:4" ht="15" x14ac:dyDescent="0.25">
      <c r="A8735" s="588"/>
      <c r="B8735" s="588"/>
      <c r="C8735" s="589"/>
      <c r="D8735" s="588"/>
    </row>
    <row r="8736" spans="1:4" ht="15" x14ac:dyDescent="0.25">
      <c r="A8736" s="588"/>
      <c r="B8736" s="588"/>
      <c r="C8736" s="589"/>
      <c r="D8736" s="588"/>
    </row>
    <row r="8737" spans="1:4" ht="15" x14ac:dyDescent="0.25">
      <c r="A8737" s="588"/>
      <c r="B8737" s="588"/>
      <c r="C8737" s="589"/>
      <c r="D8737" s="588"/>
    </row>
    <row r="8738" spans="1:4" ht="15" x14ac:dyDescent="0.25">
      <c r="A8738" s="588"/>
      <c r="B8738" s="588"/>
      <c r="C8738" s="589"/>
      <c r="D8738" s="588"/>
    </row>
    <row r="8739" spans="1:4" ht="15" x14ac:dyDescent="0.25">
      <c r="A8739" s="588"/>
      <c r="B8739" s="588"/>
      <c r="C8739" s="589"/>
      <c r="D8739" s="588"/>
    </row>
    <row r="8740" spans="1:4" ht="15" x14ac:dyDescent="0.25">
      <c r="A8740" s="588"/>
      <c r="B8740" s="588"/>
      <c r="C8740" s="589"/>
      <c r="D8740" s="588"/>
    </row>
    <row r="8741" spans="1:4" ht="15" x14ac:dyDescent="0.25">
      <c r="A8741" s="588"/>
      <c r="B8741" s="588"/>
      <c r="C8741" s="589"/>
      <c r="D8741" s="588"/>
    </row>
    <row r="8742" spans="1:4" ht="15" x14ac:dyDescent="0.25">
      <c r="A8742" s="588"/>
      <c r="B8742" s="588"/>
      <c r="C8742" s="589"/>
      <c r="D8742" s="588"/>
    </row>
    <row r="8743" spans="1:4" ht="15" x14ac:dyDescent="0.25">
      <c r="A8743" s="588"/>
      <c r="B8743" s="588"/>
      <c r="C8743" s="589"/>
      <c r="D8743" s="588"/>
    </row>
    <row r="8744" spans="1:4" ht="15" x14ac:dyDescent="0.25">
      <c r="A8744" s="588"/>
      <c r="B8744" s="588"/>
      <c r="C8744" s="589"/>
      <c r="D8744" s="588"/>
    </row>
    <row r="8745" spans="1:4" ht="15" x14ac:dyDescent="0.25">
      <c r="A8745" s="588"/>
      <c r="B8745" s="588"/>
      <c r="C8745" s="589"/>
      <c r="D8745" s="588"/>
    </row>
    <row r="8746" spans="1:4" ht="15" x14ac:dyDescent="0.25">
      <c r="A8746" s="588"/>
      <c r="B8746" s="588"/>
      <c r="C8746" s="589"/>
      <c r="D8746" s="588"/>
    </row>
    <row r="8747" spans="1:4" ht="15" x14ac:dyDescent="0.25">
      <c r="A8747" s="588"/>
      <c r="B8747" s="588"/>
      <c r="C8747" s="589"/>
      <c r="D8747" s="588"/>
    </row>
    <row r="8748" spans="1:4" ht="15" x14ac:dyDescent="0.25">
      <c r="A8748" s="588"/>
      <c r="B8748" s="588"/>
      <c r="C8748" s="589"/>
      <c r="D8748" s="588"/>
    </row>
    <row r="8749" spans="1:4" ht="15" x14ac:dyDescent="0.25">
      <c r="A8749" s="588"/>
      <c r="B8749" s="588"/>
      <c r="C8749" s="589"/>
      <c r="D8749" s="588"/>
    </row>
    <row r="8750" spans="1:4" ht="15" x14ac:dyDescent="0.25">
      <c r="A8750" s="588"/>
      <c r="B8750" s="588"/>
      <c r="C8750" s="589"/>
      <c r="D8750" s="588"/>
    </row>
    <row r="8751" spans="1:4" ht="15" x14ac:dyDescent="0.25">
      <c r="A8751" s="588"/>
      <c r="B8751" s="588"/>
      <c r="C8751" s="589"/>
      <c r="D8751" s="588"/>
    </row>
    <row r="8752" spans="1:4" ht="15" x14ac:dyDescent="0.25">
      <c r="A8752" s="588"/>
      <c r="B8752" s="588"/>
      <c r="C8752" s="589"/>
      <c r="D8752" s="588"/>
    </row>
    <row r="8753" spans="1:4" ht="15" x14ac:dyDescent="0.25">
      <c r="A8753" s="588"/>
      <c r="B8753" s="588"/>
      <c r="C8753" s="589"/>
      <c r="D8753" s="588"/>
    </row>
    <row r="8754" spans="1:4" ht="15" x14ac:dyDescent="0.25">
      <c r="A8754" s="588"/>
      <c r="B8754" s="588"/>
      <c r="C8754" s="589"/>
      <c r="D8754" s="588"/>
    </row>
    <row r="8755" spans="1:4" ht="15" x14ac:dyDescent="0.25">
      <c r="A8755" s="588"/>
      <c r="B8755" s="588"/>
      <c r="C8755" s="589"/>
      <c r="D8755" s="588"/>
    </row>
    <row r="8756" spans="1:4" ht="15" x14ac:dyDescent="0.25">
      <c r="A8756" s="588"/>
      <c r="B8756" s="588"/>
      <c r="C8756" s="589"/>
      <c r="D8756" s="588"/>
    </row>
    <row r="8757" spans="1:4" ht="15" x14ac:dyDescent="0.25">
      <c r="A8757" s="588"/>
      <c r="B8757" s="588"/>
      <c r="C8757" s="589"/>
      <c r="D8757" s="588"/>
    </row>
    <row r="8758" spans="1:4" ht="15" x14ac:dyDescent="0.25">
      <c r="A8758" s="588"/>
      <c r="B8758" s="588"/>
      <c r="C8758" s="589"/>
      <c r="D8758" s="588"/>
    </row>
    <row r="8759" spans="1:4" ht="15" x14ac:dyDescent="0.25">
      <c r="A8759" s="588"/>
      <c r="B8759" s="588"/>
      <c r="C8759" s="589"/>
      <c r="D8759" s="588"/>
    </row>
    <row r="8760" spans="1:4" ht="15" x14ac:dyDescent="0.25">
      <c r="A8760" s="588"/>
      <c r="B8760" s="588"/>
      <c r="C8760" s="589"/>
      <c r="D8760" s="588"/>
    </row>
    <row r="8761" spans="1:4" ht="15" x14ac:dyDescent="0.25">
      <c r="A8761" s="588"/>
      <c r="B8761" s="588"/>
      <c r="C8761" s="589"/>
      <c r="D8761" s="588"/>
    </row>
    <row r="8762" spans="1:4" ht="15" x14ac:dyDescent="0.25">
      <c r="A8762" s="588"/>
      <c r="B8762" s="588"/>
      <c r="C8762" s="589"/>
      <c r="D8762" s="588"/>
    </row>
    <row r="8763" spans="1:4" ht="15" x14ac:dyDescent="0.25">
      <c r="A8763" s="588"/>
      <c r="B8763" s="588"/>
      <c r="C8763" s="589"/>
      <c r="D8763" s="588"/>
    </row>
    <row r="8764" spans="1:4" ht="15" x14ac:dyDescent="0.25">
      <c r="A8764" s="588"/>
      <c r="B8764" s="588"/>
      <c r="C8764" s="589"/>
      <c r="D8764" s="588"/>
    </row>
    <row r="8765" spans="1:4" ht="15" x14ac:dyDescent="0.25">
      <c r="A8765" s="588"/>
      <c r="B8765" s="588"/>
      <c r="C8765" s="589"/>
      <c r="D8765" s="588"/>
    </row>
    <row r="8766" spans="1:4" ht="15" x14ac:dyDescent="0.25">
      <c r="A8766" s="588"/>
      <c r="B8766" s="588"/>
      <c r="C8766" s="589"/>
      <c r="D8766" s="588"/>
    </row>
    <row r="8767" spans="1:4" ht="15" x14ac:dyDescent="0.25">
      <c r="A8767" s="588"/>
      <c r="B8767" s="588"/>
      <c r="C8767" s="589"/>
      <c r="D8767" s="588"/>
    </row>
    <row r="8768" spans="1:4" ht="15" x14ac:dyDescent="0.25">
      <c r="A8768" s="588"/>
      <c r="B8768" s="588"/>
      <c r="C8768" s="589"/>
      <c r="D8768" s="588"/>
    </row>
    <row r="8769" spans="1:4" ht="15" x14ac:dyDescent="0.25">
      <c r="A8769" s="588"/>
      <c r="B8769" s="588"/>
      <c r="C8769" s="589"/>
      <c r="D8769" s="588"/>
    </row>
    <row r="8770" spans="1:4" ht="15" x14ac:dyDescent="0.25">
      <c r="A8770" s="588"/>
      <c r="B8770" s="588"/>
      <c r="C8770" s="589"/>
      <c r="D8770" s="588"/>
    </row>
    <row r="8771" spans="1:4" ht="15" x14ac:dyDescent="0.25">
      <c r="A8771" s="588"/>
      <c r="B8771" s="588"/>
      <c r="C8771" s="589"/>
      <c r="D8771" s="588"/>
    </row>
    <row r="8772" spans="1:4" ht="15" x14ac:dyDescent="0.25">
      <c r="A8772" s="588"/>
      <c r="B8772" s="588"/>
      <c r="C8772" s="589"/>
      <c r="D8772" s="588"/>
    </row>
    <row r="8773" spans="1:4" ht="15" x14ac:dyDescent="0.25">
      <c r="A8773" s="588"/>
      <c r="B8773" s="588"/>
      <c r="C8773" s="589"/>
      <c r="D8773" s="588"/>
    </row>
    <row r="8774" spans="1:4" ht="15" x14ac:dyDescent="0.25">
      <c r="A8774" s="588"/>
      <c r="B8774" s="588"/>
      <c r="C8774" s="589"/>
      <c r="D8774" s="588"/>
    </row>
    <row r="8775" spans="1:4" ht="15" x14ac:dyDescent="0.25">
      <c r="A8775" s="588"/>
      <c r="B8775" s="588"/>
      <c r="C8775" s="589"/>
      <c r="D8775" s="588"/>
    </row>
    <row r="8776" spans="1:4" ht="15" x14ac:dyDescent="0.25">
      <c r="A8776" s="588"/>
      <c r="B8776" s="588"/>
      <c r="C8776" s="589"/>
      <c r="D8776" s="588"/>
    </row>
    <row r="8777" spans="1:4" ht="15" x14ac:dyDescent="0.25">
      <c r="A8777" s="588"/>
      <c r="B8777" s="588"/>
      <c r="C8777" s="589"/>
      <c r="D8777" s="588"/>
    </row>
    <row r="8778" spans="1:4" ht="15" x14ac:dyDescent="0.25">
      <c r="A8778" s="588"/>
      <c r="B8778" s="588"/>
      <c r="C8778" s="589"/>
      <c r="D8778" s="588"/>
    </row>
    <row r="8779" spans="1:4" ht="15" x14ac:dyDescent="0.25">
      <c r="A8779" s="588"/>
      <c r="B8779" s="588"/>
      <c r="C8779" s="589"/>
      <c r="D8779" s="588"/>
    </row>
    <row r="8780" spans="1:4" ht="15" x14ac:dyDescent="0.25">
      <c r="A8780" s="588"/>
      <c r="B8780" s="588"/>
      <c r="C8780" s="589"/>
      <c r="D8780" s="588"/>
    </row>
    <row r="8781" spans="1:4" ht="15" x14ac:dyDescent="0.25">
      <c r="A8781" s="588"/>
      <c r="B8781" s="588"/>
      <c r="C8781" s="589"/>
      <c r="D8781" s="588"/>
    </row>
    <row r="8782" spans="1:4" ht="15" x14ac:dyDescent="0.25">
      <c r="A8782" s="588"/>
      <c r="B8782" s="588"/>
      <c r="C8782" s="589"/>
      <c r="D8782" s="588"/>
    </row>
    <row r="8783" spans="1:4" ht="15" x14ac:dyDescent="0.25">
      <c r="A8783" s="588"/>
      <c r="B8783" s="588"/>
      <c r="C8783" s="589"/>
      <c r="D8783" s="588"/>
    </row>
    <row r="8784" spans="1:4" ht="15" x14ac:dyDescent="0.25">
      <c r="A8784" s="588"/>
      <c r="B8784" s="588"/>
      <c r="C8784" s="589"/>
      <c r="D8784" s="588"/>
    </row>
    <row r="8785" spans="1:4" ht="15" x14ac:dyDescent="0.25">
      <c r="A8785" s="588"/>
      <c r="B8785" s="588"/>
      <c r="C8785" s="589"/>
      <c r="D8785" s="588"/>
    </row>
    <row r="8786" spans="1:4" ht="15" x14ac:dyDescent="0.25">
      <c r="A8786" s="588"/>
      <c r="B8786" s="588"/>
      <c r="C8786" s="589"/>
      <c r="D8786" s="588"/>
    </row>
    <row r="8787" spans="1:4" ht="15" x14ac:dyDescent="0.25">
      <c r="A8787" s="588"/>
      <c r="B8787" s="588"/>
      <c r="C8787" s="589"/>
      <c r="D8787" s="588"/>
    </row>
    <row r="8788" spans="1:4" ht="15" x14ac:dyDescent="0.25">
      <c r="A8788" s="588"/>
      <c r="B8788" s="588"/>
      <c r="C8788" s="589"/>
      <c r="D8788" s="588"/>
    </row>
    <row r="8789" spans="1:4" ht="15" x14ac:dyDescent="0.25">
      <c r="A8789" s="588"/>
      <c r="B8789" s="588"/>
      <c r="C8789" s="589"/>
      <c r="D8789" s="588"/>
    </row>
    <row r="8790" spans="1:4" ht="15" x14ac:dyDescent="0.25">
      <c r="A8790" s="588"/>
      <c r="B8790" s="588"/>
      <c r="C8790" s="589"/>
      <c r="D8790" s="588"/>
    </row>
    <row r="8791" spans="1:4" ht="15" x14ac:dyDescent="0.25">
      <c r="A8791" s="588"/>
      <c r="B8791" s="588"/>
      <c r="C8791" s="589"/>
      <c r="D8791" s="588"/>
    </row>
    <row r="8792" spans="1:4" ht="15" x14ac:dyDescent="0.25">
      <c r="A8792" s="588"/>
      <c r="B8792" s="588"/>
      <c r="C8792" s="589"/>
      <c r="D8792" s="588"/>
    </row>
    <row r="8793" spans="1:4" ht="15" x14ac:dyDescent="0.25">
      <c r="A8793" s="588"/>
      <c r="B8793" s="588"/>
      <c r="C8793" s="589"/>
      <c r="D8793" s="588"/>
    </row>
    <row r="8794" spans="1:4" ht="15" x14ac:dyDescent="0.25">
      <c r="A8794" s="588"/>
      <c r="B8794" s="588"/>
      <c r="C8794" s="589"/>
      <c r="D8794" s="588"/>
    </row>
    <row r="8795" spans="1:4" ht="15" x14ac:dyDescent="0.25">
      <c r="A8795" s="588"/>
      <c r="B8795" s="588"/>
      <c r="C8795" s="589"/>
      <c r="D8795" s="588"/>
    </row>
    <row r="8796" spans="1:4" ht="15" x14ac:dyDescent="0.25">
      <c r="A8796" s="588"/>
      <c r="B8796" s="588"/>
      <c r="C8796" s="589"/>
      <c r="D8796" s="588"/>
    </row>
    <row r="8797" spans="1:4" ht="15" x14ac:dyDescent="0.25">
      <c r="A8797" s="588"/>
      <c r="B8797" s="588"/>
      <c r="C8797" s="589"/>
      <c r="D8797" s="588"/>
    </row>
    <row r="8798" spans="1:4" ht="15" x14ac:dyDescent="0.25">
      <c r="A8798" s="588"/>
      <c r="B8798" s="588"/>
      <c r="C8798" s="589"/>
      <c r="D8798" s="588"/>
    </row>
    <row r="8799" spans="1:4" ht="15" x14ac:dyDescent="0.25">
      <c r="A8799" s="588"/>
      <c r="B8799" s="588"/>
      <c r="C8799" s="589"/>
      <c r="D8799" s="588"/>
    </row>
    <row r="8800" spans="1:4" ht="15" x14ac:dyDescent="0.25">
      <c r="A8800" s="588"/>
      <c r="B8800" s="588"/>
      <c r="C8800" s="589"/>
      <c r="D8800" s="588"/>
    </row>
    <row r="8801" spans="1:4" ht="15" x14ac:dyDescent="0.25">
      <c r="A8801" s="588"/>
      <c r="B8801" s="588"/>
      <c r="C8801" s="589"/>
      <c r="D8801" s="588"/>
    </row>
    <row r="8802" spans="1:4" ht="15" x14ac:dyDescent="0.25">
      <c r="A8802" s="588"/>
      <c r="B8802" s="588"/>
      <c r="C8802" s="589"/>
      <c r="D8802" s="588"/>
    </row>
    <row r="8803" spans="1:4" ht="15" x14ac:dyDescent="0.25">
      <c r="A8803" s="588"/>
      <c r="B8803" s="588"/>
      <c r="C8803" s="589"/>
      <c r="D8803" s="588"/>
    </row>
    <row r="8804" spans="1:4" ht="15" x14ac:dyDescent="0.25">
      <c r="A8804" s="588"/>
      <c r="B8804" s="588"/>
      <c r="C8804" s="589"/>
      <c r="D8804" s="588"/>
    </row>
    <row r="8805" spans="1:4" ht="15" x14ac:dyDescent="0.25">
      <c r="A8805" s="588"/>
      <c r="B8805" s="588"/>
      <c r="C8805" s="589"/>
      <c r="D8805" s="588"/>
    </row>
    <row r="8806" spans="1:4" ht="15" x14ac:dyDescent="0.25">
      <c r="A8806" s="588"/>
      <c r="B8806" s="588"/>
      <c r="C8806" s="589"/>
      <c r="D8806" s="588"/>
    </row>
    <row r="8807" spans="1:4" ht="15" x14ac:dyDescent="0.25">
      <c r="A8807" s="588"/>
      <c r="B8807" s="588"/>
      <c r="C8807" s="589"/>
      <c r="D8807" s="588"/>
    </row>
    <row r="8808" spans="1:4" ht="15" x14ac:dyDescent="0.25">
      <c r="A8808" s="588"/>
      <c r="B8808" s="588"/>
      <c r="C8808" s="589"/>
      <c r="D8808" s="588"/>
    </row>
    <row r="8809" spans="1:4" ht="15" x14ac:dyDescent="0.25">
      <c r="A8809" s="588"/>
      <c r="B8809" s="588"/>
      <c r="C8809" s="589"/>
      <c r="D8809" s="588"/>
    </row>
    <row r="8810" spans="1:4" ht="15" x14ac:dyDescent="0.25">
      <c r="A8810" s="588"/>
      <c r="B8810" s="588"/>
      <c r="C8810" s="589"/>
      <c r="D8810" s="588"/>
    </row>
    <row r="8811" spans="1:4" ht="15" x14ac:dyDescent="0.25">
      <c r="A8811" s="588"/>
      <c r="B8811" s="588"/>
      <c r="C8811" s="589"/>
      <c r="D8811" s="588"/>
    </row>
    <row r="8812" spans="1:4" ht="15" x14ac:dyDescent="0.25">
      <c r="A8812" s="588"/>
      <c r="B8812" s="588"/>
      <c r="C8812" s="589"/>
      <c r="D8812" s="588"/>
    </row>
    <row r="8813" spans="1:4" ht="15" x14ac:dyDescent="0.25">
      <c r="A8813" s="588"/>
      <c r="B8813" s="588"/>
      <c r="C8813" s="589"/>
      <c r="D8813" s="588"/>
    </row>
    <row r="8814" spans="1:4" ht="15" x14ac:dyDescent="0.25">
      <c r="A8814" s="588"/>
      <c r="B8814" s="588"/>
      <c r="C8814" s="589"/>
      <c r="D8814" s="588"/>
    </row>
    <row r="8815" spans="1:4" ht="15" x14ac:dyDescent="0.25">
      <c r="A8815" s="588"/>
      <c r="B8815" s="588"/>
      <c r="C8815" s="589"/>
      <c r="D8815" s="588"/>
    </row>
    <row r="8816" spans="1:4" ht="15" x14ac:dyDescent="0.25">
      <c r="A8816" s="588"/>
      <c r="B8816" s="588"/>
      <c r="C8816" s="589"/>
      <c r="D8816" s="588"/>
    </row>
    <row r="8817" spans="1:4" ht="15" x14ac:dyDescent="0.25">
      <c r="A8817" s="588"/>
      <c r="B8817" s="588"/>
      <c r="C8817" s="589"/>
      <c r="D8817" s="588"/>
    </row>
    <row r="8818" spans="1:4" ht="15" x14ac:dyDescent="0.25">
      <c r="A8818" s="588"/>
      <c r="B8818" s="588"/>
      <c r="C8818" s="589"/>
      <c r="D8818" s="588"/>
    </row>
    <row r="8819" spans="1:4" ht="15" x14ac:dyDescent="0.25">
      <c r="A8819" s="588"/>
      <c r="B8819" s="588"/>
      <c r="C8819" s="589"/>
      <c r="D8819" s="588"/>
    </row>
    <row r="8820" spans="1:4" ht="15" x14ac:dyDescent="0.25">
      <c r="A8820" s="588"/>
      <c r="B8820" s="588"/>
      <c r="C8820" s="589"/>
      <c r="D8820" s="588"/>
    </row>
    <row r="8821" spans="1:4" ht="15" x14ac:dyDescent="0.25">
      <c r="A8821" s="588"/>
      <c r="B8821" s="588"/>
      <c r="C8821" s="589"/>
      <c r="D8821" s="588"/>
    </row>
    <row r="8822" spans="1:4" ht="15" x14ac:dyDescent="0.25">
      <c r="A8822" s="588"/>
      <c r="B8822" s="588"/>
      <c r="C8822" s="589"/>
      <c r="D8822" s="588"/>
    </row>
    <row r="8823" spans="1:4" ht="15" x14ac:dyDescent="0.25">
      <c r="A8823" s="588"/>
      <c r="B8823" s="588"/>
      <c r="C8823" s="589"/>
      <c r="D8823" s="588"/>
    </row>
    <row r="8824" spans="1:4" ht="15" x14ac:dyDescent="0.25">
      <c r="A8824" s="588"/>
      <c r="B8824" s="588"/>
      <c r="C8824" s="589"/>
      <c r="D8824" s="588"/>
    </row>
    <row r="8825" spans="1:4" ht="15" x14ac:dyDescent="0.25">
      <c r="A8825" s="588"/>
      <c r="B8825" s="588"/>
      <c r="C8825" s="589"/>
      <c r="D8825" s="588"/>
    </row>
    <row r="8826" spans="1:4" ht="15" x14ac:dyDescent="0.25">
      <c r="A8826" s="588"/>
      <c r="B8826" s="588"/>
      <c r="C8826" s="589"/>
      <c r="D8826" s="588"/>
    </row>
    <row r="8827" spans="1:4" ht="15" x14ac:dyDescent="0.25">
      <c r="A8827" s="588"/>
      <c r="B8827" s="588"/>
      <c r="C8827" s="589"/>
      <c r="D8827" s="588"/>
    </row>
    <row r="8828" spans="1:4" ht="15" x14ac:dyDescent="0.25">
      <c r="A8828" s="588"/>
      <c r="B8828" s="588"/>
      <c r="C8828" s="589"/>
      <c r="D8828" s="588"/>
    </row>
    <row r="8829" spans="1:4" ht="15" x14ac:dyDescent="0.25">
      <c r="A8829" s="588"/>
      <c r="B8829" s="588"/>
      <c r="C8829" s="589"/>
      <c r="D8829" s="588"/>
    </row>
    <row r="8830" spans="1:4" ht="15" x14ac:dyDescent="0.25">
      <c r="A8830" s="588"/>
      <c r="B8830" s="588"/>
      <c r="C8830" s="589"/>
      <c r="D8830" s="588"/>
    </row>
    <row r="8831" spans="1:4" ht="15" x14ac:dyDescent="0.25">
      <c r="A8831" s="588"/>
      <c r="B8831" s="588"/>
      <c r="C8831" s="589"/>
      <c r="D8831" s="588"/>
    </row>
    <row r="8832" spans="1:4" ht="15" x14ac:dyDescent="0.25">
      <c r="A8832" s="588"/>
      <c r="B8832" s="588"/>
      <c r="C8832" s="589"/>
      <c r="D8832" s="588"/>
    </row>
    <row r="8833" spans="1:4" ht="15" x14ac:dyDescent="0.25">
      <c r="A8833" s="588"/>
      <c r="B8833" s="588"/>
      <c r="C8833" s="589"/>
      <c r="D8833" s="588"/>
    </row>
    <row r="8834" spans="1:4" ht="15" x14ac:dyDescent="0.25">
      <c r="A8834" s="588"/>
      <c r="B8834" s="588"/>
      <c r="C8834" s="589"/>
      <c r="D8834" s="588"/>
    </row>
    <row r="8835" spans="1:4" ht="15" x14ac:dyDescent="0.25">
      <c r="A8835" s="588"/>
      <c r="B8835" s="588"/>
      <c r="C8835" s="589"/>
      <c r="D8835" s="588"/>
    </row>
    <row r="8836" spans="1:4" ht="15" x14ac:dyDescent="0.25">
      <c r="A8836" s="588"/>
      <c r="B8836" s="588"/>
      <c r="C8836" s="589"/>
      <c r="D8836" s="588"/>
    </row>
    <row r="8837" spans="1:4" ht="15" x14ac:dyDescent="0.25">
      <c r="A8837" s="588"/>
      <c r="B8837" s="588"/>
      <c r="C8837" s="589"/>
      <c r="D8837" s="588"/>
    </row>
    <row r="8838" spans="1:4" ht="15" x14ac:dyDescent="0.25">
      <c r="A8838" s="588"/>
      <c r="B8838" s="588"/>
      <c r="C8838" s="589"/>
      <c r="D8838" s="588"/>
    </row>
    <row r="8839" spans="1:4" ht="15" x14ac:dyDescent="0.25">
      <c r="A8839" s="588"/>
      <c r="B8839" s="588"/>
      <c r="C8839" s="589"/>
      <c r="D8839" s="588"/>
    </row>
    <row r="8840" spans="1:4" ht="15" x14ac:dyDescent="0.25">
      <c r="A8840" s="588"/>
      <c r="B8840" s="588"/>
      <c r="C8840" s="589"/>
      <c r="D8840" s="588"/>
    </row>
    <row r="8841" spans="1:4" ht="15" x14ac:dyDescent="0.25">
      <c r="A8841" s="588"/>
      <c r="B8841" s="588"/>
      <c r="C8841" s="589"/>
      <c r="D8841" s="588"/>
    </row>
    <row r="8842" spans="1:4" ht="15" x14ac:dyDescent="0.25">
      <c r="A8842" s="588"/>
      <c r="B8842" s="588"/>
      <c r="C8842" s="589"/>
      <c r="D8842" s="588"/>
    </row>
    <row r="8843" spans="1:4" ht="15" x14ac:dyDescent="0.25">
      <c r="A8843" s="588"/>
      <c r="B8843" s="588"/>
      <c r="C8843" s="589"/>
      <c r="D8843" s="588"/>
    </row>
    <row r="8844" spans="1:4" ht="15" x14ac:dyDescent="0.25">
      <c r="A8844" s="588"/>
      <c r="B8844" s="588"/>
      <c r="C8844" s="589"/>
      <c r="D8844" s="588"/>
    </row>
    <row r="8845" spans="1:4" ht="15" x14ac:dyDescent="0.25">
      <c r="A8845" s="588"/>
      <c r="B8845" s="588"/>
      <c r="C8845" s="589"/>
      <c r="D8845" s="588"/>
    </row>
    <row r="8846" spans="1:4" ht="15" x14ac:dyDescent="0.25">
      <c r="A8846" s="588"/>
      <c r="B8846" s="588"/>
      <c r="C8846" s="589"/>
      <c r="D8846" s="588"/>
    </row>
    <row r="8847" spans="1:4" ht="15" x14ac:dyDescent="0.25">
      <c r="A8847" s="588"/>
      <c r="B8847" s="588"/>
      <c r="C8847" s="589"/>
      <c r="D8847" s="588"/>
    </row>
    <row r="8848" spans="1:4" ht="15" x14ac:dyDescent="0.25">
      <c r="A8848" s="588"/>
      <c r="B8848" s="588"/>
      <c r="C8848" s="589"/>
      <c r="D8848" s="588"/>
    </row>
    <row r="8849" spans="1:4" ht="15" x14ac:dyDescent="0.25">
      <c r="A8849" s="588"/>
      <c r="B8849" s="588"/>
      <c r="C8849" s="589"/>
      <c r="D8849" s="588"/>
    </row>
    <row r="8850" spans="1:4" ht="15" x14ac:dyDescent="0.25">
      <c r="A8850" s="588"/>
      <c r="B8850" s="588"/>
      <c r="C8850" s="589"/>
      <c r="D8850" s="588"/>
    </row>
    <row r="8851" spans="1:4" ht="15" x14ac:dyDescent="0.25">
      <c r="A8851" s="588"/>
      <c r="B8851" s="588"/>
      <c r="C8851" s="589"/>
      <c r="D8851" s="588"/>
    </row>
    <row r="8852" spans="1:4" ht="15" x14ac:dyDescent="0.25">
      <c r="A8852" s="588"/>
      <c r="B8852" s="588"/>
      <c r="C8852" s="589"/>
      <c r="D8852" s="588"/>
    </row>
    <row r="8853" spans="1:4" ht="15" x14ac:dyDescent="0.25">
      <c r="A8853" s="588"/>
      <c r="B8853" s="588"/>
      <c r="C8853" s="589"/>
      <c r="D8853" s="588"/>
    </row>
    <row r="8854" spans="1:4" ht="15" x14ac:dyDescent="0.25">
      <c r="A8854" s="588"/>
      <c r="B8854" s="588"/>
      <c r="C8854" s="589"/>
      <c r="D8854" s="588"/>
    </row>
    <row r="8855" spans="1:4" ht="15" x14ac:dyDescent="0.25">
      <c r="A8855" s="588"/>
      <c r="B8855" s="588"/>
      <c r="C8855" s="589"/>
      <c r="D8855" s="588"/>
    </row>
    <row r="8856" spans="1:4" ht="15" x14ac:dyDescent="0.25">
      <c r="A8856" s="588"/>
      <c r="B8856" s="588"/>
      <c r="C8856" s="589"/>
      <c r="D8856" s="588"/>
    </row>
    <row r="8857" spans="1:4" ht="15" x14ac:dyDescent="0.25">
      <c r="A8857" s="588"/>
      <c r="B8857" s="588"/>
      <c r="C8857" s="589"/>
      <c r="D8857" s="588"/>
    </row>
    <row r="8858" spans="1:4" ht="15" x14ac:dyDescent="0.25">
      <c r="A8858" s="588"/>
      <c r="B8858" s="588"/>
      <c r="C8858" s="589"/>
      <c r="D8858" s="588"/>
    </row>
    <row r="8859" spans="1:4" ht="15" x14ac:dyDescent="0.25">
      <c r="A8859" s="588"/>
      <c r="B8859" s="588"/>
      <c r="C8859" s="589"/>
      <c r="D8859" s="588"/>
    </row>
    <row r="8860" spans="1:4" ht="15" x14ac:dyDescent="0.25">
      <c r="A8860" s="588"/>
      <c r="B8860" s="588"/>
      <c r="C8860" s="589"/>
      <c r="D8860" s="588"/>
    </row>
    <row r="8861" spans="1:4" ht="15" x14ac:dyDescent="0.25">
      <c r="A8861" s="588"/>
      <c r="B8861" s="588"/>
      <c r="C8861" s="589"/>
      <c r="D8861" s="588"/>
    </row>
    <row r="8862" spans="1:4" ht="15" x14ac:dyDescent="0.25">
      <c r="A8862" s="588"/>
      <c r="B8862" s="588"/>
      <c r="C8862" s="589"/>
      <c r="D8862" s="588"/>
    </row>
    <row r="8863" spans="1:4" ht="15" x14ac:dyDescent="0.25">
      <c r="A8863" s="588"/>
      <c r="B8863" s="588"/>
      <c r="C8863" s="589"/>
      <c r="D8863" s="588"/>
    </row>
    <row r="8864" spans="1:4" ht="15" x14ac:dyDescent="0.25">
      <c r="A8864" s="588"/>
      <c r="B8864" s="588"/>
      <c r="C8864" s="589"/>
      <c r="D8864" s="588"/>
    </row>
    <row r="8865" spans="1:4" ht="15" x14ac:dyDescent="0.25">
      <c r="A8865" s="588"/>
      <c r="B8865" s="588"/>
      <c r="C8865" s="589"/>
      <c r="D8865" s="588"/>
    </row>
    <row r="8866" spans="1:4" ht="15" x14ac:dyDescent="0.25">
      <c r="A8866" s="588"/>
      <c r="B8866" s="588"/>
      <c r="C8866" s="589"/>
      <c r="D8866" s="588"/>
    </row>
    <row r="8867" spans="1:4" ht="15" x14ac:dyDescent="0.25">
      <c r="A8867" s="588"/>
      <c r="B8867" s="588"/>
      <c r="C8867" s="589"/>
      <c r="D8867" s="588"/>
    </row>
    <row r="8868" spans="1:4" ht="15" x14ac:dyDescent="0.25">
      <c r="A8868" s="588"/>
      <c r="B8868" s="588"/>
      <c r="C8868" s="589"/>
      <c r="D8868" s="588"/>
    </row>
    <row r="8869" spans="1:4" ht="15" x14ac:dyDescent="0.25">
      <c r="A8869" s="588"/>
      <c r="B8869" s="588"/>
      <c r="C8869" s="589"/>
      <c r="D8869" s="588"/>
    </row>
    <row r="8870" spans="1:4" ht="15" x14ac:dyDescent="0.25">
      <c r="A8870" s="588"/>
      <c r="B8870" s="588"/>
      <c r="C8870" s="589"/>
      <c r="D8870" s="588"/>
    </row>
    <row r="8871" spans="1:4" ht="15" x14ac:dyDescent="0.25">
      <c r="A8871" s="588"/>
      <c r="B8871" s="588"/>
      <c r="C8871" s="589"/>
      <c r="D8871" s="588"/>
    </row>
    <row r="8872" spans="1:4" ht="15" x14ac:dyDescent="0.25">
      <c r="A8872" s="588"/>
      <c r="B8872" s="588"/>
      <c r="C8872" s="589"/>
      <c r="D8872" s="588"/>
    </row>
    <row r="8873" spans="1:4" ht="15" x14ac:dyDescent="0.25">
      <c r="A8873" s="588"/>
      <c r="B8873" s="588"/>
      <c r="C8873" s="589"/>
      <c r="D8873" s="588"/>
    </row>
    <row r="8874" spans="1:4" ht="15" x14ac:dyDescent="0.25">
      <c r="A8874" s="588"/>
      <c r="B8874" s="588"/>
      <c r="C8874" s="589"/>
      <c r="D8874" s="588"/>
    </row>
    <row r="8875" spans="1:4" ht="15" x14ac:dyDescent="0.25">
      <c r="A8875" s="588"/>
      <c r="B8875" s="588"/>
      <c r="C8875" s="589"/>
      <c r="D8875" s="588"/>
    </row>
    <row r="8876" spans="1:4" ht="15" x14ac:dyDescent="0.25">
      <c r="A8876" s="588"/>
      <c r="B8876" s="588"/>
      <c r="C8876" s="589"/>
      <c r="D8876" s="588"/>
    </row>
    <row r="8877" spans="1:4" ht="15" x14ac:dyDescent="0.25">
      <c r="A8877" s="588"/>
      <c r="B8877" s="588"/>
      <c r="C8877" s="589"/>
      <c r="D8877" s="588"/>
    </row>
    <row r="8878" spans="1:4" ht="15" x14ac:dyDescent="0.25">
      <c r="A8878" s="588"/>
      <c r="B8878" s="588"/>
      <c r="C8878" s="589"/>
      <c r="D8878" s="588"/>
    </row>
    <row r="8879" spans="1:4" ht="15" x14ac:dyDescent="0.25">
      <c r="A8879" s="588"/>
      <c r="B8879" s="588"/>
      <c r="C8879" s="589"/>
      <c r="D8879" s="588"/>
    </row>
    <row r="8880" spans="1:4" ht="15" x14ac:dyDescent="0.25">
      <c r="A8880" s="588"/>
      <c r="B8880" s="588"/>
      <c r="C8880" s="589"/>
      <c r="D8880" s="588"/>
    </row>
    <row r="8881" spans="1:4" ht="15" x14ac:dyDescent="0.25">
      <c r="A8881" s="588"/>
      <c r="B8881" s="588"/>
      <c r="C8881" s="589"/>
      <c r="D8881" s="588"/>
    </row>
    <row r="8882" spans="1:4" ht="15" x14ac:dyDescent="0.25">
      <c r="A8882" s="588"/>
      <c r="B8882" s="588"/>
      <c r="C8882" s="589"/>
      <c r="D8882" s="588"/>
    </row>
    <row r="8883" spans="1:4" ht="15" x14ac:dyDescent="0.25">
      <c r="A8883" s="588"/>
      <c r="B8883" s="588"/>
      <c r="C8883" s="589"/>
      <c r="D8883" s="588"/>
    </row>
    <row r="8884" spans="1:4" ht="15" x14ac:dyDescent="0.25">
      <c r="A8884" s="588"/>
      <c r="B8884" s="588"/>
      <c r="C8884" s="589"/>
      <c r="D8884" s="588"/>
    </row>
    <row r="8885" spans="1:4" ht="15" x14ac:dyDescent="0.25">
      <c r="A8885" s="588"/>
      <c r="B8885" s="588"/>
      <c r="C8885" s="589"/>
      <c r="D8885" s="588"/>
    </row>
    <row r="8886" spans="1:4" ht="15" x14ac:dyDescent="0.25">
      <c r="A8886" s="588"/>
      <c r="B8886" s="588"/>
      <c r="C8886" s="589"/>
      <c r="D8886" s="588"/>
    </row>
    <row r="8887" spans="1:4" ht="15" x14ac:dyDescent="0.25">
      <c r="A8887" s="588"/>
      <c r="B8887" s="588"/>
      <c r="C8887" s="589"/>
      <c r="D8887" s="588"/>
    </row>
    <row r="8888" spans="1:4" ht="15" x14ac:dyDescent="0.25">
      <c r="A8888" s="588"/>
      <c r="B8888" s="588"/>
      <c r="C8888" s="589"/>
      <c r="D8888" s="588"/>
    </row>
    <row r="8889" spans="1:4" ht="15" x14ac:dyDescent="0.25">
      <c r="A8889" s="588"/>
      <c r="B8889" s="588"/>
      <c r="C8889" s="589"/>
      <c r="D8889" s="588"/>
    </row>
    <row r="8890" spans="1:4" ht="15" x14ac:dyDescent="0.25">
      <c r="A8890" s="588"/>
      <c r="B8890" s="588"/>
      <c r="C8890" s="589"/>
      <c r="D8890" s="588"/>
    </row>
    <row r="8891" spans="1:4" ht="15" x14ac:dyDescent="0.25">
      <c r="A8891" s="588"/>
      <c r="B8891" s="588"/>
      <c r="C8891" s="589"/>
      <c r="D8891" s="588"/>
    </row>
    <row r="8892" spans="1:4" ht="15" x14ac:dyDescent="0.25">
      <c r="A8892" s="588"/>
      <c r="B8892" s="588"/>
      <c r="C8892" s="589"/>
      <c r="D8892" s="588"/>
    </row>
    <row r="8893" spans="1:4" ht="15" x14ac:dyDescent="0.25">
      <c r="A8893" s="588"/>
      <c r="B8893" s="588"/>
      <c r="C8893" s="589"/>
      <c r="D8893" s="588"/>
    </row>
    <row r="8894" spans="1:4" ht="15" x14ac:dyDescent="0.25">
      <c r="A8894" s="588"/>
      <c r="B8894" s="588"/>
      <c r="C8894" s="589"/>
      <c r="D8894" s="588"/>
    </row>
    <row r="8895" spans="1:4" ht="15" x14ac:dyDescent="0.25">
      <c r="A8895" s="588"/>
      <c r="B8895" s="588"/>
      <c r="C8895" s="589"/>
      <c r="D8895" s="588"/>
    </row>
    <row r="8896" spans="1:4" ht="15" x14ac:dyDescent="0.25">
      <c r="A8896" s="588"/>
      <c r="B8896" s="588"/>
      <c r="C8896" s="589"/>
      <c r="D8896" s="588"/>
    </row>
    <row r="8897" spans="1:4" ht="15" x14ac:dyDescent="0.25">
      <c r="A8897" s="588"/>
      <c r="B8897" s="588"/>
      <c r="C8897" s="589"/>
      <c r="D8897" s="588"/>
    </row>
    <row r="8898" spans="1:4" ht="15" x14ac:dyDescent="0.25">
      <c r="A8898" s="588"/>
      <c r="B8898" s="588"/>
      <c r="C8898" s="589"/>
      <c r="D8898" s="588"/>
    </row>
    <row r="8899" spans="1:4" ht="15" x14ac:dyDescent="0.25">
      <c r="A8899" s="588"/>
      <c r="B8899" s="588"/>
      <c r="C8899" s="589"/>
      <c r="D8899" s="588"/>
    </row>
    <row r="8900" spans="1:4" ht="15" x14ac:dyDescent="0.25">
      <c r="A8900" s="588"/>
      <c r="B8900" s="588"/>
      <c r="C8900" s="589"/>
      <c r="D8900" s="588"/>
    </row>
    <row r="8901" spans="1:4" ht="15" x14ac:dyDescent="0.25">
      <c r="A8901" s="588"/>
      <c r="B8901" s="588"/>
      <c r="C8901" s="589"/>
      <c r="D8901" s="588"/>
    </row>
    <row r="8902" spans="1:4" ht="15" x14ac:dyDescent="0.25">
      <c r="A8902" s="588"/>
      <c r="B8902" s="588"/>
      <c r="C8902" s="589"/>
      <c r="D8902" s="588"/>
    </row>
    <row r="8903" spans="1:4" ht="15" x14ac:dyDescent="0.25">
      <c r="A8903" s="588"/>
      <c r="B8903" s="588"/>
      <c r="C8903" s="589"/>
      <c r="D8903" s="588"/>
    </row>
    <row r="8904" spans="1:4" ht="15" x14ac:dyDescent="0.25">
      <c r="A8904" s="588"/>
      <c r="B8904" s="588"/>
      <c r="C8904" s="589"/>
      <c r="D8904" s="588"/>
    </row>
    <row r="8905" spans="1:4" ht="15" x14ac:dyDescent="0.25">
      <c r="A8905" s="588"/>
      <c r="B8905" s="588"/>
      <c r="C8905" s="589"/>
      <c r="D8905" s="588"/>
    </row>
    <row r="8906" spans="1:4" ht="15" x14ac:dyDescent="0.25">
      <c r="A8906" s="588"/>
      <c r="B8906" s="588"/>
      <c r="C8906" s="589"/>
      <c r="D8906" s="588"/>
    </row>
    <row r="8907" spans="1:4" ht="15" x14ac:dyDescent="0.25">
      <c r="A8907" s="588"/>
      <c r="B8907" s="588"/>
      <c r="C8907" s="589"/>
      <c r="D8907" s="588"/>
    </row>
    <row r="8908" spans="1:4" ht="15" x14ac:dyDescent="0.25">
      <c r="A8908" s="588"/>
      <c r="B8908" s="588"/>
      <c r="C8908" s="589"/>
      <c r="D8908" s="588"/>
    </row>
    <row r="8909" spans="1:4" ht="15" x14ac:dyDescent="0.25">
      <c r="A8909" s="588"/>
      <c r="B8909" s="588"/>
      <c r="C8909" s="589"/>
      <c r="D8909" s="588"/>
    </row>
    <row r="8910" spans="1:4" ht="15" x14ac:dyDescent="0.25">
      <c r="A8910" s="588"/>
      <c r="B8910" s="588"/>
      <c r="C8910" s="589"/>
      <c r="D8910" s="588"/>
    </row>
    <row r="8911" spans="1:4" ht="15" x14ac:dyDescent="0.25">
      <c r="A8911" s="588"/>
      <c r="B8911" s="588"/>
      <c r="C8911" s="589"/>
      <c r="D8911" s="588"/>
    </row>
    <row r="8912" spans="1:4" ht="15" x14ac:dyDescent="0.25">
      <c r="A8912" s="588"/>
      <c r="B8912" s="588"/>
      <c r="C8912" s="589"/>
      <c r="D8912" s="588"/>
    </row>
    <row r="8913" spans="1:4" ht="15" x14ac:dyDescent="0.25">
      <c r="A8913" s="588"/>
      <c r="B8913" s="588"/>
      <c r="C8913" s="589"/>
      <c r="D8913" s="588"/>
    </row>
    <row r="8914" spans="1:4" ht="15" x14ac:dyDescent="0.25">
      <c r="A8914" s="588"/>
      <c r="B8914" s="588"/>
      <c r="C8914" s="589"/>
      <c r="D8914" s="588"/>
    </row>
    <row r="8915" spans="1:4" ht="15" x14ac:dyDescent="0.25">
      <c r="A8915" s="588"/>
      <c r="B8915" s="588"/>
      <c r="C8915" s="589"/>
      <c r="D8915" s="588"/>
    </row>
    <row r="8916" spans="1:4" ht="15" x14ac:dyDescent="0.25">
      <c r="A8916" s="588"/>
      <c r="B8916" s="588"/>
      <c r="C8916" s="589"/>
      <c r="D8916" s="588"/>
    </row>
    <row r="8917" spans="1:4" ht="15" x14ac:dyDescent="0.25">
      <c r="A8917" s="588"/>
      <c r="B8917" s="588"/>
      <c r="C8917" s="589"/>
      <c r="D8917" s="588"/>
    </row>
    <row r="8918" spans="1:4" ht="15" x14ac:dyDescent="0.25">
      <c r="A8918" s="588"/>
      <c r="B8918" s="588"/>
      <c r="C8918" s="589"/>
      <c r="D8918" s="588"/>
    </row>
    <row r="8919" spans="1:4" ht="15" x14ac:dyDescent="0.25">
      <c r="A8919" s="588"/>
      <c r="B8919" s="588"/>
      <c r="C8919" s="589"/>
      <c r="D8919" s="588"/>
    </row>
    <row r="8920" spans="1:4" ht="15" x14ac:dyDescent="0.25">
      <c r="A8920" s="588"/>
      <c r="B8920" s="588"/>
      <c r="C8920" s="589"/>
      <c r="D8920" s="588"/>
    </row>
    <row r="8921" spans="1:4" ht="15" x14ac:dyDescent="0.25">
      <c r="A8921" s="588"/>
      <c r="B8921" s="588"/>
      <c r="C8921" s="589"/>
      <c r="D8921" s="588"/>
    </row>
    <row r="8922" spans="1:4" ht="15" x14ac:dyDescent="0.25">
      <c r="A8922" s="588"/>
      <c r="B8922" s="588"/>
      <c r="C8922" s="589"/>
      <c r="D8922" s="588"/>
    </row>
    <row r="8923" spans="1:4" ht="15" x14ac:dyDescent="0.25">
      <c r="A8923" s="588"/>
      <c r="B8923" s="588"/>
      <c r="C8923" s="589"/>
      <c r="D8923" s="588"/>
    </row>
    <row r="8924" spans="1:4" ht="15" x14ac:dyDescent="0.25">
      <c r="A8924" s="588"/>
      <c r="B8924" s="588"/>
      <c r="C8924" s="589"/>
      <c r="D8924" s="588"/>
    </row>
    <row r="8925" spans="1:4" ht="15" x14ac:dyDescent="0.25">
      <c r="A8925" s="588"/>
      <c r="B8925" s="588"/>
      <c r="C8925" s="589"/>
      <c r="D8925" s="588"/>
    </row>
    <row r="8926" spans="1:4" ht="15" x14ac:dyDescent="0.25">
      <c r="A8926" s="588"/>
      <c r="B8926" s="588"/>
      <c r="C8926" s="589"/>
      <c r="D8926" s="588"/>
    </row>
    <row r="8927" spans="1:4" ht="15" x14ac:dyDescent="0.25">
      <c r="A8927" s="588"/>
      <c r="B8927" s="588"/>
      <c r="C8927" s="589"/>
      <c r="D8927" s="588"/>
    </row>
    <row r="8928" spans="1:4" ht="15" x14ac:dyDescent="0.25">
      <c r="A8928" s="588"/>
      <c r="B8928" s="588"/>
      <c r="C8928" s="589"/>
      <c r="D8928" s="588"/>
    </row>
    <row r="8929" spans="1:4" ht="15" x14ac:dyDescent="0.25">
      <c r="A8929" s="588"/>
      <c r="B8929" s="588"/>
      <c r="C8929" s="589"/>
      <c r="D8929" s="588"/>
    </row>
    <row r="8930" spans="1:4" ht="15" x14ac:dyDescent="0.25">
      <c r="A8930" s="588"/>
      <c r="B8930" s="588"/>
      <c r="C8930" s="589"/>
      <c r="D8930" s="588"/>
    </row>
    <row r="8931" spans="1:4" ht="15" x14ac:dyDescent="0.25">
      <c r="A8931" s="588"/>
      <c r="B8931" s="588"/>
      <c r="C8931" s="589"/>
      <c r="D8931" s="588"/>
    </row>
    <row r="8932" spans="1:4" ht="15" x14ac:dyDescent="0.25">
      <c r="A8932" s="588"/>
      <c r="B8932" s="588"/>
      <c r="C8932" s="589"/>
      <c r="D8932" s="588"/>
    </row>
    <row r="8933" spans="1:4" ht="15" x14ac:dyDescent="0.25">
      <c r="A8933" s="588"/>
      <c r="B8933" s="588"/>
      <c r="C8933" s="589"/>
      <c r="D8933" s="588"/>
    </row>
    <row r="8934" spans="1:4" ht="15" x14ac:dyDescent="0.25">
      <c r="A8934" s="588"/>
      <c r="B8934" s="588"/>
      <c r="C8934" s="589"/>
      <c r="D8934" s="588"/>
    </row>
    <row r="8935" spans="1:4" ht="15" x14ac:dyDescent="0.25">
      <c r="A8935" s="588"/>
      <c r="B8935" s="588"/>
      <c r="C8935" s="589"/>
      <c r="D8935" s="588"/>
    </row>
    <row r="8936" spans="1:4" ht="15" x14ac:dyDescent="0.25">
      <c r="A8936" s="588"/>
      <c r="B8936" s="588"/>
      <c r="C8936" s="589"/>
      <c r="D8936" s="588"/>
    </row>
    <row r="8937" spans="1:4" ht="15" x14ac:dyDescent="0.25">
      <c r="A8937" s="588"/>
      <c r="B8937" s="588"/>
      <c r="C8937" s="589"/>
      <c r="D8937" s="588"/>
    </row>
    <row r="8938" spans="1:4" ht="15" x14ac:dyDescent="0.25">
      <c r="A8938" s="588"/>
      <c r="B8938" s="588"/>
      <c r="C8938" s="589"/>
      <c r="D8938" s="588"/>
    </row>
    <row r="8939" spans="1:4" ht="15" x14ac:dyDescent="0.25">
      <c r="A8939" s="588"/>
      <c r="B8939" s="588"/>
      <c r="C8939" s="589"/>
      <c r="D8939" s="588"/>
    </row>
    <row r="8940" spans="1:4" ht="15" x14ac:dyDescent="0.25">
      <c r="A8940" s="588"/>
      <c r="B8940" s="588"/>
      <c r="C8940" s="589"/>
      <c r="D8940" s="588"/>
    </row>
    <row r="8941" spans="1:4" ht="15" x14ac:dyDescent="0.25">
      <c r="A8941" s="588"/>
      <c r="B8941" s="588"/>
      <c r="C8941" s="589"/>
      <c r="D8941" s="588"/>
    </row>
    <row r="8942" spans="1:4" ht="15" x14ac:dyDescent="0.25">
      <c r="A8942" s="588"/>
      <c r="B8942" s="588"/>
      <c r="C8942" s="589"/>
      <c r="D8942" s="588"/>
    </row>
    <row r="8943" spans="1:4" ht="15" x14ac:dyDescent="0.25">
      <c r="A8943" s="588"/>
      <c r="B8943" s="588"/>
      <c r="C8943" s="589"/>
      <c r="D8943" s="588"/>
    </row>
    <row r="8944" spans="1:4" ht="15" x14ac:dyDescent="0.25">
      <c r="A8944" s="588"/>
      <c r="B8944" s="588"/>
      <c r="C8944" s="589"/>
      <c r="D8944" s="588"/>
    </row>
    <row r="8945" spans="1:4" ht="15" x14ac:dyDescent="0.25">
      <c r="A8945" s="588"/>
      <c r="B8945" s="588"/>
      <c r="C8945" s="589"/>
      <c r="D8945" s="588"/>
    </row>
    <row r="8946" spans="1:4" ht="15" x14ac:dyDescent="0.25">
      <c r="A8946" s="588"/>
      <c r="B8946" s="588"/>
      <c r="C8946" s="589"/>
      <c r="D8946" s="588"/>
    </row>
    <row r="8947" spans="1:4" ht="15" x14ac:dyDescent="0.25">
      <c r="A8947" s="588"/>
      <c r="B8947" s="588"/>
      <c r="C8947" s="589"/>
      <c r="D8947" s="588"/>
    </row>
    <row r="8948" spans="1:4" ht="15" x14ac:dyDescent="0.25">
      <c r="A8948" s="588"/>
      <c r="B8948" s="588"/>
      <c r="C8948" s="589"/>
      <c r="D8948" s="588"/>
    </row>
    <row r="8949" spans="1:4" ht="15" x14ac:dyDescent="0.25">
      <c r="A8949" s="588"/>
      <c r="B8949" s="588"/>
      <c r="C8949" s="589"/>
      <c r="D8949" s="588"/>
    </row>
    <row r="8950" spans="1:4" ht="15" x14ac:dyDescent="0.25">
      <c r="A8950" s="588"/>
      <c r="B8950" s="588"/>
      <c r="C8950" s="589"/>
      <c r="D8950" s="588"/>
    </row>
    <row r="8951" spans="1:4" ht="15" x14ac:dyDescent="0.25">
      <c r="A8951" s="588"/>
      <c r="B8951" s="588"/>
      <c r="C8951" s="589"/>
      <c r="D8951" s="588"/>
    </row>
    <row r="8952" spans="1:4" ht="15" x14ac:dyDescent="0.25">
      <c r="A8952" s="588"/>
      <c r="B8952" s="588"/>
      <c r="C8952" s="589"/>
      <c r="D8952" s="588"/>
    </row>
    <row r="8953" spans="1:4" ht="15" x14ac:dyDescent="0.25">
      <c r="A8953" s="588"/>
      <c r="B8953" s="588"/>
      <c r="C8953" s="589"/>
      <c r="D8953" s="588"/>
    </row>
    <row r="8954" spans="1:4" ht="15" x14ac:dyDescent="0.25">
      <c r="A8954" s="588"/>
      <c r="B8954" s="588"/>
      <c r="C8954" s="589"/>
      <c r="D8954" s="588"/>
    </row>
    <row r="8955" spans="1:4" ht="15" x14ac:dyDescent="0.25">
      <c r="A8955" s="588"/>
      <c r="B8955" s="588"/>
      <c r="C8955" s="589"/>
      <c r="D8955" s="588"/>
    </row>
    <row r="8956" spans="1:4" ht="15" x14ac:dyDescent="0.25">
      <c r="A8956" s="588"/>
      <c r="B8956" s="588"/>
      <c r="C8956" s="589"/>
      <c r="D8956" s="588"/>
    </row>
    <row r="8957" spans="1:4" ht="15" x14ac:dyDescent="0.25">
      <c r="A8957" s="588"/>
      <c r="B8957" s="588"/>
      <c r="C8957" s="589"/>
      <c r="D8957" s="588"/>
    </row>
    <row r="8958" spans="1:4" ht="15" x14ac:dyDescent="0.25">
      <c r="A8958" s="588"/>
      <c r="B8958" s="588"/>
      <c r="C8958" s="589"/>
      <c r="D8958" s="588"/>
    </row>
    <row r="8959" spans="1:4" ht="15" x14ac:dyDescent="0.25">
      <c r="A8959" s="588"/>
      <c r="B8959" s="588"/>
      <c r="C8959" s="589"/>
      <c r="D8959" s="588"/>
    </row>
    <row r="8960" spans="1:4" ht="15" x14ac:dyDescent="0.25">
      <c r="A8960" s="588"/>
      <c r="B8960" s="588"/>
      <c r="C8960" s="589"/>
      <c r="D8960" s="588"/>
    </row>
    <row r="8961" spans="1:4" ht="15" x14ac:dyDescent="0.25">
      <c r="A8961" s="588"/>
      <c r="B8961" s="588"/>
      <c r="C8961" s="589"/>
      <c r="D8961" s="588"/>
    </row>
    <row r="8962" spans="1:4" ht="15" x14ac:dyDescent="0.25">
      <c r="A8962" s="588"/>
      <c r="B8962" s="588"/>
      <c r="C8962" s="589"/>
      <c r="D8962" s="588"/>
    </row>
    <row r="8963" spans="1:4" ht="15" x14ac:dyDescent="0.25">
      <c r="A8963" s="588"/>
      <c r="B8963" s="588"/>
      <c r="C8963" s="589"/>
      <c r="D8963" s="588"/>
    </row>
    <row r="8964" spans="1:4" ht="15" x14ac:dyDescent="0.25">
      <c r="A8964" s="588"/>
      <c r="B8964" s="588"/>
      <c r="C8964" s="589"/>
      <c r="D8964" s="588"/>
    </row>
    <row r="8965" spans="1:4" ht="15" x14ac:dyDescent="0.25">
      <c r="A8965" s="588"/>
      <c r="B8965" s="588"/>
      <c r="C8965" s="589"/>
      <c r="D8965" s="588"/>
    </row>
    <row r="8966" spans="1:4" ht="15" x14ac:dyDescent="0.25">
      <c r="A8966" s="588"/>
      <c r="B8966" s="588"/>
      <c r="C8966" s="589"/>
      <c r="D8966" s="588"/>
    </row>
    <row r="8967" spans="1:4" ht="15" x14ac:dyDescent="0.25">
      <c r="A8967" s="588"/>
      <c r="B8967" s="588"/>
      <c r="C8967" s="589"/>
      <c r="D8967" s="588"/>
    </row>
    <row r="8968" spans="1:4" ht="15" x14ac:dyDescent="0.25">
      <c r="A8968" s="588"/>
      <c r="B8968" s="588"/>
      <c r="C8968" s="589"/>
      <c r="D8968" s="588"/>
    </row>
    <row r="8969" spans="1:4" ht="15" x14ac:dyDescent="0.25">
      <c r="A8969" s="588"/>
      <c r="B8969" s="588"/>
      <c r="C8969" s="589"/>
      <c r="D8969" s="588"/>
    </row>
    <row r="8970" spans="1:4" ht="15" x14ac:dyDescent="0.25">
      <c r="A8970" s="588"/>
      <c r="B8970" s="588"/>
      <c r="C8970" s="589"/>
      <c r="D8970" s="588"/>
    </row>
    <row r="8971" spans="1:4" ht="15" x14ac:dyDescent="0.25">
      <c r="A8971" s="588"/>
      <c r="B8971" s="588"/>
      <c r="C8971" s="589"/>
      <c r="D8971" s="588"/>
    </row>
    <row r="8972" spans="1:4" ht="15" x14ac:dyDescent="0.25">
      <c r="A8972" s="588"/>
      <c r="B8972" s="588"/>
      <c r="C8972" s="589"/>
      <c r="D8972" s="588"/>
    </row>
    <row r="8973" spans="1:4" ht="15" x14ac:dyDescent="0.25">
      <c r="A8973" s="588"/>
      <c r="B8973" s="588"/>
      <c r="C8973" s="589"/>
      <c r="D8973" s="588"/>
    </row>
    <row r="8974" spans="1:4" ht="15" x14ac:dyDescent="0.25">
      <c r="A8974" s="588"/>
      <c r="B8974" s="588"/>
      <c r="C8974" s="589"/>
      <c r="D8974" s="588"/>
    </row>
    <row r="8975" spans="1:4" ht="15" x14ac:dyDescent="0.25">
      <c r="A8975" s="588"/>
      <c r="B8975" s="588"/>
      <c r="C8975" s="589"/>
      <c r="D8975" s="588"/>
    </row>
    <row r="8976" spans="1:4" ht="15" x14ac:dyDescent="0.25">
      <c r="A8976" s="588"/>
      <c r="B8976" s="588"/>
      <c r="C8976" s="589"/>
      <c r="D8976" s="588"/>
    </row>
    <row r="8977" spans="1:4" ht="15" x14ac:dyDescent="0.25">
      <c r="A8977" s="588"/>
      <c r="B8977" s="588"/>
      <c r="C8977" s="589"/>
      <c r="D8977" s="588"/>
    </row>
    <row r="8978" spans="1:4" ht="15" x14ac:dyDescent="0.25">
      <c r="A8978" s="588"/>
      <c r="B8978" s="588"/>
      <c r="C8978" s="589"/>
      <c r="D8978" s="588"/>
    </row>
    <row r="8979" spans="1:4" ht="15" x14ac:dyDescent="0.25">
      <c r="A8979" s="588"/>
      <c r="B8979" s="588"/>
      <c r="C8979" s="589"/>
      <c r="D8979" s="588"/>
    </row>
    <row r="8980" spans="1:4" ht="15" x14ac:dyDescent="0.25">
      <c r="A8980" s="588"/>
      <c r="B8980" s="588"/>
      <c r="C8980" s="589"/>
      <c r="D8980" s="588"/>
    </row>
    <row r="8981" spans="1:4" ht="15" x14ac:dyDescent="0.25">
      <c r="A8981" s="588"/>
      <c r="B8981" s="588"/>
      <c r="C8981" s="589"/>
      <c r="D8981" s="588"/>
    </row>
    <row r="8982" spans="1:4" ht="15" x14ac:dyDescent="0.25">
      <c r="A8982" s="588"/>
      <c r="B8982" s="588"/>
      <c r="C8982" s="589"/>
      <c r="D8982" s="588"/>
    </row>
    <row r="8983" spans="1:4" ht="15" x14ac:dyDescent="0.25">
      <c r="A8983" s="588"/>
      <c r="B8983" s="588"/>
      <c r="C8983" s="589"/>
      <c r="D8983" s="588"/>
    </row>
    <row r="8984" spans="1:4" ht="15" x14ac:dyDescent="0.25">
      <c r="A8984" s="588"/>
      <c r="B8984" s="588"/>
      <c r="C8984" s="589"/>
      <c r="D8984" s="588"/>
    </row>
    <row r="8985" spans="1:4" ht="15" x14ac:dyDescent="0.25">
      <c r="A8985" s="588"/>
      <c r="B8985" s="588"/>
      <c r="C8985" s="589"/>
      <c r="D8985" s="588"/>
    </row>
    <row r="8986" spans="1:4" ht="15" x14ac:dyDescent="0.25">
      <c r="A8986" s="588"/>
      <c r="B8986" s="588"/>
      <c r="C8986" s="589"/>
      <c r="D8986" s="588"/>
    </row>
    <row r="8987" spans="1:4" ht="15" x14ac:dyDescent="0.25">
      <c r="A8987" s="588"/>
      <c r="B8987" s="588"/>
      <c r="C8987" s="589"/>
      <c r="D8987" s="588"/>
    </row>
    <row r="8988" spans="1:4" ht="15" x14ac:dyDescent="0.25">
      <c r="A8988" s="588"/>
      <c r="B8988" s="588"/>
      <c r="C8988" s="589"/>
      <c r="D8988" s="588"/>
    </row>
    <row r="8989" spans="1:4" ht="15" x14ac:dyDescent="0.25">
      <c r="A8989" s="588"/>
      <c r="B8989" s="588"/>
      <c r="C8989" s="589"/>
      <c r="D8989" s="588"/>
    </row>
    <row r="8990" spans="1:4" ht="15" x14ac:dyDescent="0.25">
      <c r="A8990" s="588"/>
      <c r="B8990" s="588"/>
      <c r="C8990" s="589"/>
      <c r="D8990" s="588"/>
    </row>
    <row r="8991" spans="1:4" ht="15" x14ac:dyDescent="0.25">
      <c r="A8991" s="588"/>
      <c r="B8991" s="588"/>
      <c r="C8991" s="589"/>
      <c r="D8991" s="588"/>
    </row>
    <row r="8992" spans="1:4" ht="15" x14ac:dyDescent="0.25">
      <c r="A8992" s="588"/>
      <c r="B8992" s="588"/>
      <c r="C8992" s="589"/>
      <c r="D8992" s="588"/>
    </row>
    <row r="8993" spans="1:4" ht="15" x14ac:dyDescent="0.25">
      <c r="A8993" s="588"/>
      <c r="B8993" s="588"/>
      <c r="C8993" s="589"/>
      <c r="D8993" s="588"/>
    </row>
    <row r="8994" spans="1:4" ht="15" x14ac:dyDescent="0.25">
      <c r="A8994" s="588"/>
      <c r="B8994" s="588"/>
      <c r="C8994" s="589"/>
      <c r="D8994" s="588"/>
    </row>
    <row r="8995" spans="1:4" ht="15" x14ac:dyDescent="0.25">
      <c r="A8995" s="588"/>
      <c r="B8995" s="588"/>
      <c r="C8995" s="589"/>
      <c r="D8995" s="588"/>
    </row>
    <row r="8996" spans="1:4" ht="15" x14ac:dyDescent="0.25">
      <c r="A8996" s="588"/>
      <c r="B8996" s="588"/>
      <c r="C8996" s="589"/>
      <c r="D8996" s="588"/>
    </row>
    <row r="8997" spans="1:4" ht="15" x14ac:dyDescent="0.25">
      <c r="A8997" s="588"/>
      <c r="B8997" s="588"/>
      <c r="C8997" s="589"/>
      <c r="D8997" s="588"/>
    </row>
    <row r="8998" spans="1:4" ht="15" x14ac:dyDescent="0.25">
      <c r="A8998" s="588"/>
      <c r="B8998" s="588"/>
      <c r="C8998" s="589"/>
      <c r="D8998" s="588"/>
    </row>
    <row r="8999" spans="1:4" ht="15" x14ac:dyDescent="0.25">
      <c r="A8999" s="588"/>
      <c r="B8999" s="588"/>
      <c r="C8999" s="589"/>
      <c r="D8999" s="588"/>
    </row>
    <row r="9000" spans="1:4" ht="15" x14ac:dyDescent="0.25">
      <c r="A9000" s="588"/>
      <c r="B9000" s="588"/>
      <c r="C9000" s="589"/>
      <c r="D9000" s="588"/>
    </row>
    <row r="9001" spans="1:4" ht="15" x14ac:dyDescent="0.25">
      <c r="A9001" s="588"/>
      <c r="B9001" s="588"/>
      <c r="C9001" s="589"/>
      <c r="D9001" s="588"/>
    </row>
    <row r="9002" spans="1:4" ht="15" x14ac:dyDescent="0.25">
      <c r="A9002" s="588"/>
      <c r="B9002" s="588"/>
      <c r="C9002" s="589"/>
      <c r="D9002" s="588"/>
    </row>
    <row r="9003" spans="1:4" ht="15" x14ac:dyDescent="0.25">
      <c r="A9003" s="588"/>
      <c r="B9003" s="588"/>
      <c r="C9003" s="589"/>
      <c r="D9003" s="588"/>
    </row>
    <row r="9004" spans="1:4" ht="15" x14ac:dyDescent="0.25">
      <c r="A9004" s="588"/>
      <c r="B9004" s="588"/>
      <c r="C9004" s="589"/>
      <c r="D9004" s="588"/>
    </row>
    <row r="9005" spans="1:4" ht="15" x14ac:dyDescent="0.25">
      <c r="A9005" s="588"/>
      <c r="B9005" s="588"/>
      <c r="C9005" s="589"/>
      <c r="D9005" s="588"/>
    </row>
    <row r="9006" spans="1:4" ht="15" x14ac:dyDescent="0.25">
      <c r="A9006" s="588"/>
      <c r="B9006" s="588"/>
      <c r="C9006" s="589"/>
      <c r="D9006" s="588"/>
    </row>
    <row r="9007" spans="1:4" ht="15" x14ac:dyDescent="0.25">
      <c r="A9007" s="588"/>
      <c r="B9007" s="588"/>
      <c r="C9007" s="589"/>
      <c r="D9007" s="588"/>
    </row>
    <row r="9008" spans="1:4" ht="15" x14ac:dyDescent="0.25">
      <c r="A9008" s="588"/>
      <c r="B9008" s="588"/>
      <c r="C9008" s="589"/>
      <c r="D9008" s="588"/>
    </row>
    <row r="9009" spans="1:4" ht="15" x14ac:dyDescent="0.25">
      <c r="A9009" s="588"/>
      <c r="B9009" s="588"/>
      <c r="C9009" s="589"/>
      <c r="D9009" s="588"/>
    </row>
    <row r="9010" spans="1:4" ht="15" x14ac:dyDescent="0.25">
      <c r="A9010" s="588"/>
      <c r="B9010" s="588"/>
      <c r="C9010" s="589"/>
      <c r="D9010" s="588"/>
    </row>
    <row r="9011" spans="1:4" ht="15" x14ac:dyDescent="0.25">
      <c r="A9011" s="588"/>
      <c r="B9011" s="588"/>
      <c r="C9011" s="589"/>
      <c r="D9011" s="588"/>
    </row>
    <row r="9012" spans="1:4" ht="15" x14ac:dyDescent="0.25">
      <c r="A9012" s="588"/>
      <c r="B9012" s="588"/>
      <c r="C9012" s="589"/>
      <c r="D9012" s="588"/>
    </row>
    <row r="9013" spans="1:4" ht="15" x14ac:dyDescent="0.25">
      <c r="A9013" s="588"/>
      <c r="B9013" s="588"/>
      <c r="C9013" s="589"/>
      <c r="D9013" s="588"/>
    </row>
    <row r="9014" spans="1:4" ht="15" x14ac:dyDescent="0.25">
      <c r="A9014" s="588"/>
      <c r="B9014" s="588"/>
      <c r="C9014" s="589"/>
      <c r="D9014" s="588"/>
    </row>
    <row r="9015" spans="1:4" ht="15" x14ac:dyDescent="0.25">
      <c r="A9015" s="588"/>
      <c r="B9015" s="588"/>
      <c r="C9015" s="589"/>
      <c r="D9015" s="588"/>
    </row>
    <row r="9016" spans="1:4" ht="15" x14ac:dyDescent="0.25">
      <c r="A9016" s="588"/>
      <c r="B9016" s="588"/>
      <c r="C9016" s="589"/>
      <c r="D9016" s="588"/>
    </row>
    <row r="9017" spans="1:4" ht="15" x14ac:dyDescent="0.25">
      <c r="A9017" s="588"/>
      <c r="B9017" s="588"/>
      <c r="C9017" s="589"/>
      <c r="D9017" s="588"/>
    </row>
    <row r="9018" spans="1:4" ht="15" x14ac:dyDescent="0.25">
      <c r="A9018" s="588"/>
      <c r="B9018" s="588"/>
      <c r="C9018" s="589"/>
      <c r="D9018" s="588"/>
    </row>
    <row r="9019" spans="1:4" ht="15" x14ac:dyDescent="0.25">
      <c r="A9019" s="588"/>
      <c r="B9019" s="588"/>
      <c r="C9019" s="589"/>
      <c r="D9019" s="588"/>
    </row>
    <row r="9020" spans="1:4" ht="15" x14ac:dyDescent="0.25">
      <c r="A9020" s="588"/>
      <c r="B9020" s="588"/>
      <c r="C9020" s="589"/>
      <c r="D9020" s="588"/>
    </row>
    <row r="9021" spans="1:4" ht="15" x14ac:dyDescent="0.25">
      <c r="A9021" s="588"/>
      <c r="B9021" s="588"/>
      <c r="C9021" s="589"/>
      <c r="D9021" s="588"/>
    </row>
    <row r="9022" spans="1:4" ht="15" x14ac:dyDescent="0.25">
      <c r="A9022" s="588"/>
      <c r="B9022" s="588"/>
      <c r="C9022" s="589"/>
      <c r="D9022" s="588"/>
    </row>
    <row r="9023" spans="1:4" ht="15" x14ac:dyDescent="0.25">
      <c r="A9023" s="588"/>
      <c r="B9023" s="588"/>
      <c r="C9023" s="589"/>
      <c r="D9023" s="588"/>
    </row>
    <row r="9024" spans="1:4" ht="15" x14ac:dyDescent="0.25">
      <c r="A9024" s="588"/>
      <c r="B9024" s="588"/>
      <c r="C9024" s="589"/>
      <c r="D9024" s="588"/>
    </row>
    <row r="9025" spans="1:4" ht="15" x14ac:dyDescent="0.25">
      <c r="A9025" s="588"/>
      <c r="B9025" s="588"/>
      <c r="C9025" s="589"/>
      <c r="D9025" s="588"/>
    </row>
    <row r="9026" spans="1:4" ht="15" x14ac:dyDescent="0.25">
      <c r="A9026" s="588"/>
      <c r="B9026" s="588"/>
      <c r="C9026" s="589"/>
      <c r="D9026" s="588"/>
    </row>
    <row r="9027" spans="1:4" ht="15" x14ac:dyDescent="0.25">
      <c r="A9027" s="588"/>
      <c r="B9027" s="588"/>
      <c r="C9027" s="589"/>
      <c r="D9027" s="588"/>
    </row>
    <row r="9028" spans="1:4" ht="15" x14ac:dyDescent="0.25">
      <c r="A9028" s="588"/>
      <c r="B9028" s="588"/>
      <c r="C9028" s="589"/>
      <c r="D9028" s="588"/>
    </row>
    <row r="9029" spans="1:4" ht="15" x14ac:dyDescent="0.25">
      <c r="A9029" s="588"/>
      <c r="B9029" s="588"/>
      <c r="C9029" s="589"/>
      <c r="D9029" s="588"/>
    </row>
    <row r="9030" spans="1:4" ht="15" x14ac:dyDescent="0.25">
      <c r="A9030" s="588"/>
      <c r="B9030" s="588"/>
      <c r="C9030" s="589"/>
      <c r="D9030" s="588"/>
    </row>
    <row r="9031" spans="1:4" ht="15" x14ac:dyDescent="0.25">
      <c r="A9031" s="588"/>
      <c r="B9031" s="588"/>
      <c r="C9031" s="589"/>
      <c r="D9031" s="588"/>
    </row>
    <row r="9032" spans="1:4" ht="15" x14ac:dyDescent="0.25">
      <c r="A9032" s="588"/>
      <c r="B9032" s="588"/>
      <c r="C9032" s="589"/>
      <c r="D9032" s="588"/>
    </row>
    <row r="9033" spans="1:4" ht="15" x14ac:dyDescent="0.25">
      <c r="A9033" s="588"/>
      <c r="B9033" s="588"/>
      <c r="C9033" s="589"/>
      <c r="D9033" s="588"/>
    </row>
    <row r="9034" spans="1:4" ht="15" x14ac:dyDescent="0.25">
      <c r="A9034" s="588"/>
      <c r="B9034" s="588"/>
      <c r="C9034" s="589"/>
      <c r="D9034" s="588"/>
    </row>
    <row r="9035" spans="1:4" ht="15" x14ac:dyDescent="0.25">
      <c r="A9035" s="588"/>
      <c r="B9035" s="588"/>
      <c r="C9035" s="589"/>
      <c r="D9035" s="588"/>
    </row>
    <row r="9036" spans="1:4" ht="15" x14ac:dyDescent="0.25">
      <c r="A9036" s="588"/>
      <c r="B9036" s="588"/>
      <c r="C9036" s="589"/>
      <c r="D9036" s="588"/>
    </row>
    <row r="9037" spans="1:4" ht="15" x14ac:dyDescent="0.25">
      <c r="A9037" s="588"/>
      <c r="B9037" s="588"/>
      <c r="C9037" s="589"/>
      <c r="D9037" s="588"/>
    </row>
    <row r="9038" spans="1:4" ht="15" x14ac:dyDescent="0.25">
      <c r="A9038" s="588"/>
      <c r="B9038" s="588"/>
      <c r="C9038" s="589"/>
      <c r="D9038" s="588"/>
    </row>
    <row r="9039" spans="1:4" ht="15" x14ac:dyDescent="0.25">
      <c r="A9039" s="588"/>
      <c r="B9039" s="588"/>
      <c r="C9039" s="589"/>
      <c r="D9039" s="588"/>
    </row>
    <row r="9040" spans="1:4" ht="15" x14ac:dyDescent="0.25">
      <c r="A9040" s="588"/>
      <c r="B9040" s="588"/>
      <c r="C9040" s="589"/>
      <c r="D9040" s="588"/>
    </row>
    <row r="9041" spans="1:4" ht="15" x14ac:dyDescent="0.25">
      <c r="A9041" s="588"/>
      <c r="B9041" s="588"/>
      <c r="C9041" s="589"/>
      <c r="D9041" s="588"/>
    </row>
    <row r="9042" spans="1:4" ht="15" x14ac:dyDescent="0.25">
      <c r="A9042" s="588"/>
      <c r="B9042" s="588"/>
      <c r="C9042" s="589"/>
      <c r="D9042" s="588"/>
    </row>
    <row r="9043" spans="1:4" ht="15" x14ac:dyDescent="0.25">
      <c r="A9043" s="588"/>
      <c r="B9043" s="588"/>
      <c r="C9043" s="589"/>
      <c r="D9043" s="588"/>
    </row>
    <row r="9044" spans="1:4" ht="15" x14ac:dyDescent="0.25">
      <c r="A9044" s="588"/>
      <c r="B9044" s="588"/>
      <c r="C9044" s="589"/>
      <c r="D9044" s="588"/>
    </row>
    <row r="9045" spans="1:4" ht="15" x14ac:dyDescent="0.25">
      <c r="A9045" s="588"/>
      <c r="B9045" s="588"/>
      <c r="C9045" s="589"/>
      <c r="D9045" s="588"/>
    </row>
    <row r="9046" spans="1:4" ht="15" x14ac:dyDescent="0.25">
      <c r="A9046" s="588"/>
      <c r="B9046" s="588"/>
      <c r="C9046" s="589"/>
      <c r="D9046" s="588"/>
    </row>
    <row r="9047" spans="1:4" ht="15" x14ac:dyDescent="0.25">
      <c r="A9047" s="588"/>
      <c r="B9047" s="588"/>
      <c r="C9047" s="589"/>
      <c r="D9047" s="588"/>
    </row>
    <row r="9048" spans="1:4" ht="15" x14ac:dyDescent="0.25">
      <c r="A9048" s="588"/>
      <c r="B9048" s="588"/>
      <c r="C9048" s="589"/>
      <c r="D9048" s="588"/>
    </row>
    <row r="9049" spans="1:4" ht="15" x14ac:dyDescent="0.25">
      <c r="A9049" s="588"/>
      <c r="B9049" s="588"/>
      <c r="C9049" s="589"/>
      <c r="D9049" s="588"/>
    </row>
    <row r="9050" spans="1:4" ht="15" x14ac:dyDescent="0.25">
      <c r="A9050" s="588"/>
      <c r="B9050" s="588"/>
      <c r="C9050" s="589"/>
      <c r="D9050" s="588"/>
    </row>
    <row r="9051" spans="1:4" ht="15" x14ac:dyDescent="0.25">
      <c r="A9051" s="588"/>
      <c r="B9051" s="588"/>
      <c r="C9051" s="589"/>
      <c r="D9051" s="588"/>
    </row>
    <row r="9052" spans="1:4" ht="15" x14ac:dyDescent="0.25">
      <c r="A9052" s="588"/>
      <c r="B9052" s="588"/>
      <c r="C9052" s="589"/>
      <c r="D9052" s="588"/>
    </row>
    <row r="9053" spans="1:4" ht="15" x14ac:dyDescent="0.25">
      <c r="A9053" s="588"/>
      <c r="B9053" s="588"/>
      <c r="C9053" s="589"/>
      <c r="D9053" s="588"/>
    </row>
    <row r="9054" spans="1:4" ht="15" x14ac:dyDescent="0.25">
      <c r="A9054" s="588"/>
      <c r="B9054" s="588"/>
      <c r="C9054" s="589"/>
      <c r="D9054" s="588"/>
    </row>
    <row r="9055" spans="1:4" ht="15" x14ac:dyDescent="0.25">
      <c r="A9055" s="588"/>
      <c r="B9055" s="588"/>
      <c r="C9055" s="589"/>
      <c r="D9055" s="588"/>
    </row>
    <row r="9056" spans="1:4" ht="15" x14ac:dyDescent="0.25">
      <c r="A9056" s="588"/>
      <c r="B9056" s="588"/>
      <c r="C9056" s="589"/>
      <c r="D9056" s="588"/>
    </row>
    <row r="9057" spans="1:4" ht="15" x14ac:dyDescent="0.25">
      <c r="A9057" s="588"/>
      <c r="B9057" s="588"/>
      <c r="C9057" s="589"/>
      <c r="D9057" s="588"/>
    </row>
    <row r="9058" spans="1:4" ht="15" x14ac:dyDescent="0.25">
      <c r="A9058" s="588"/>
      <c r="B9058" s="588"/>
      <c r="C9058" s="589"/>
      <c r="D9058" s="588"/>
    </row>
    <row r="9059" spans="1:4" ht="15" x14ac:dyDescent="0.25">
      <c r="A9059" s="588"/>
      <c r="B9059" s="588"/>
      <c r="C9059" s="589"/>
      <c r="D9059" s="588"/>
    </row>
    <row r="9060" spans="1:4" ht="15" x14ac:dyDescent="0.25">
      <c r="A9060" s="588"/>
      <c r="B9060" s="588"/>
      <c r="C9060" s="589"/>
      <c r="D9060" s="588"/>
    </row>
    <row r="9061" spans="1:4" ht="15" x14ac:dyDescent="0.25">
      <c r="A9061" s="588"/>
      <c r="B9061" s="588"/>
      <c r="C9061" s="589"/>
      <c r="D9061" s="588"/>
    </row>
    <row r="9062" spans="1:4" ht="15" x14ac:dyDescent="0.25">
      <c r="A9062" s="588"/>
      <c r="B9062" s="588"/>
      <c r="C9062" s="589"/>
      <c r="D9062" s="588"/>
    </row>
    <row r="9063" spans="1:4" ht="15" x14ac:dyDescent="0.25">
      <c r="A9063" s="588"/>
      <c r="B9063" s="588"/>
      <c r="C9063" s="589"/>
      <c r="D9063" s="588"/>
    </row>
    <row r="9064" spans="1:4" ht="15" x14ac:dyDescent="0.25">
      <c r="A9064" s="588"/>
      <c r="B9064" s="588"/>
      <c r="C9064" s="589"/>
      <c r="D9064" s="588"/>
    </row>
    <row r="9065" spans="1:4" ht="15" x14ac:dyDescent="0.25">
      <c r="A9065" s="588"/>
      <c r="B9065" s="588"/>
      <c r="C9065" s="589"/>
      <c r="D9065" s="588"/>
    </row>
    <row r="9066" spans="1:4" ht="15" x14ac:dyDescent="0.25">
      <c r="A9066" s="588"/>
      <c r="B9066" s="588"/>
      <c r="C9066" s="589"/>
      <c r="D9066" s="588"/>
    </row>
    <row r="9067" spans="1:4" ht="15" x14ac:dyDescent="0.25">
      <c r="A9067" s="588"/>
      <c r="B9067" s="588"/>
      <c r="C9067" s="589"/>
      <c r="D9067" s="588"/>
    </row>
    <row r="9068" spans="1:4" ht="15" x14ac:dyDescent="0.25">
      <c r="A9068" s="588"/>
      <c r="B9068" s="588"/>
      <c r="C9068" s="589"/>
      <c r="D9068" s="588"/>
    </row>
    <row r="9069" spans="1:4" ht="15" x14ac:dyDescent="0.25">
      <c r="A9069" s="588"/>
      <c r="B9069" s="588"/>
      <c r="C9069" s="589"/>
      <c r="D9069" s="588"/>
    </row>
    <row r="9070" spans="1:4" ht="15" x14ac:dyDescent="0.25">
      <c r="A9070" s="588"/>
      <c r="B9070" s="588"/>
      <c r="C9070" s="589"/>
      <c r="D9070" s="588"/>
    </row>
    <row r="9071" spans="1:4" ht="15" x14ac:dyDescent="0.25">
      <c r="A9071" s="588"/>
      <c r="B9071" s="588"/>
      <c r="C9071" s="589"/>
      <c r="D9071" s="588"/>
    </row>
    <row r="9072" spans="1:4" ht="15" x14ac:dyDescent="0.25">
      <c r="A9072" s="588"/>
      <c r="B9072" s="588"/>
      <c r="C9072" s="589"/>
      <c r="D9072" s="588"/>
    </row>
    <row r="9073" spans="1:4" ht="15" x14ac:dyDescent="0.25">
      <c r="A9073" s="588"/>
      <c r="B9073" s="588"/>
      <c r="C9073" s="589"/>
      <c r="D9073" s="588"/>
    </row>
    <row r="9074" spans="1:4" ht="15" x14ac:dyDescent="0.25">
      <c r="A9074" s="588"/>
      <c r="B9074" s="588"/>
      <c r="C9074" s="589"/>
      <c r="D9074" s="588"/>
    </row>
    <row r="9075" spans="1:4" ht="15" x14ac:dyDescent="0.25">
      <c r="A9075" s="588"/>
      <c r="B9075" s="588"/>
      <c r="C9075" s="589"/>
      <c r="D9075" s="588"/>
    </row>
    <row r="9076" spans="1:4" ht="15" x14ac:dyDescent="0.25">
      <c r="A9076" s="588"/>
      <c r="B9076" s="588"/>
      <c r="C9076" s="589"/>
      <c r="D9076" s="588"/>
    </row>
    <row r="9077" spans="1:4" ht="15" x14ac:dyDescent="0.25">
      <c r="A9077" s="588"/>
      <c r="B9077" s="588"/>
      <c r="C9077" s="589"/>
      <c r="D9077" s="588"/>
    </row>
    <row r="9078" spans="1:4" ht="15" x14ac:dyDescent="0.25">
      <c r="A9078" s="588"/>
      <c r="B9078" s="588"/>
      <c r="C9078" s="589"/>
      <c r="D9078" s="588"/>
    </row>
    <row r="9079" spans="1:4" ht="15" x14ac:dyDescent="0.25">
      <c r="A9079" s="588"/>
      <c r="B9079" s="588"/>
      <c r="C9079" s="589"/>
      <c r="D9079" s="588"/>
    </row>
    <row r="9080" spans="1:4" ht="15" x14ac:dyDescent="0.25">
      <c r="A9080" s="588"/>
      <c r="B9080" s="588"/>
      <c r="C9080" s="589"/>
      <c r="D9080" s="588"/>
    </row>
    <row r="9081" spans="1:4" ht="15" x14ac:dyDescent="0.25">
      <c r="A9081" s="588"/>
      <c r="B9081" s="588"/>
      <c r="C9081" s="589"/>
      <c r="D9081" s="588"/>
    </row>
    <row r="9082" spans="1:4" ht="15" x14ac:dyDescent="0.25">
      <c r="A9082" s="588"/>
      <c r="B9082" s="588"/>
      <c r="C9082" s="589"/>
      <c r="D9082" s="588"/>
    </row>
    <row r="9083" spans="1:4" ht="15" x14ac:dyDescent="0.25">
      <c r="A9083" s="588"/>
      <c r="B9083" s="588"/>
      <c r="C9083" s="589"/>
      <c r="D9083" s="588"/>
    </row>
    <row r="9084" spans="1:4" ht="15" x14ac:dyDescent="0.25">
      <c r="A9084" s="588"/>
      <c r="B9084" s="588"/>
      <c r="C9084" s="589"/>
      <c r="D9084" s="588"/>
    </row>
    <row r="9085" spans="1:4" ht="15" x14ac:dyDescent="0.25">
      <c r="A9085" s="588"/>
      <c r="B9085" s="588"/>
      <c r="C9085" s="589"/>
      <c r="D9085" s="588"/>
    </row>
    <row r="9086" spans="1:4" ht="15" x14ac:dyDescent="0.25">
      <c r="A9086" s="588"/>
      <c r="B9086" s="588"/>
      <c r="C9086" s="589"/>
      <c r="D9086" s="588"/>
    </row>
    <row r="9087" spans="1:4" ht="15" x14ac:dyDescent="0.25">
      <c r="A9087" s="588"/>
      <c r="B9087" s="588"/>
      <c r="C9087" s="589"/>
      <c r="D9087" s="588"/>
    </row>
    <row r="9088" spans="1:4" ht="15" x14ac:dyDescent="0.25">
      <c r="A9088" s="588"/>
      <c r="B9088" s="588"/>
      <c r="C9088" s="589"/>
      <c r="D9088" s="588"/>
    </row>
    <row r="9089" spans="1:4" ht="15" x14ac:dyDescent="0.25">
      <c r="A9089" s="588"/>
      <c r="B9089" s="588"/>
      <c r="C9089" s="589"/>
      <c r="D9089" s="588"/>
    </row>
    <row r="9090" spans="1:4" ht="15" x14ac:dyDescent="0.25">
      <c r="A9090" s="588"/>
      <c r="B9090" s="588"/>
      <c r="C9090" s="589"/>
      <c r="D9090" s="588"/>
    </row>
    <row r="9091" spans="1:4" ht="15" x14ac:dyDescent="0.25">
      <c r="A9091" s="588"/>
      <c r="B9091" s="588"/>
      <c r="C9091" s="589"/>
      <c r="D9091" s="588"/>
    </row>
    <row r="9092" spans="1:4" ht="15" x14ac:dyDescent="0.25">
      <c r="A9092" s="588"/>
      <c r="B9092" s="588"/>
      <c r="C9092" s="589"/>
      <c r="D9092" s="588"/>
    </row>
    <row r="9093" spans="1:4" ht="15" x14ac:dyDescent="0.25">
      <c r="A9093" s="588"/>
      <c r="B9093" s="588"/>
      <c r="C9093" s="589"/>
      <c r="D9093" s="588"/>
    </row>
    <row r="9094" spans="1:4" ht="15" x14ac:dyDescent="0.25">
      <c r="A9094" s="588"/>
      <c r="B9094" s="588"/>
      <c r="C9094" s="589"/>
      <c r="D9094" s="588"/>
    </row>
    <row r="9095" spans="1:4" ht="15" x14ac:dyDescent="0.25">
      <c r="A9095" s="588"/>
      <c r="B9095" s="588"/>
      <c r="C9095" s="589"/>
      <c r="D9095" s="588"/>
    </row>
    <row r="9096" spans="1:4" ht="15" x14ac:dyDescent="0.25">
      <c r="A9096" s="588"/>
      <c r="B9096" s="588"/>
      <c r="C9096" s="589"/>
      <c r="D9096" s="588"/>
    </row>
    <row r="9097" spans="1:4" ht="15" x14ac:dyDescent="0.25">
      <c r="A9097" s="588"/>
      <c r="B9097" s="588"/>
      <c r="C9097" s="589"/>
      <c r="D9097" s="588"/>
    </row>
    <row r="9098" spans="1:4" ht="15" x14ac:dyDescent="0.25">
      <c r="A9098" s="588"/>
      <c r="B9098" s="588"/>
      <c r="C9098" s="589"/>
      <c r="D9098" s="588"/>
    </row>
    <row r="9099" spans="1:4" ht="15" x14ac:dyDescent="0.25">
      <c r="A9099" s="588"/>
      <c r="B9099" s="588"/>
      <c r="C9099" s="589"/>
      <c r="D9099" s="588"/>
    </row>
    <row r="9100" spans="1:4" ht="15" x14ac:dyDescent="0.25">
      <c r="A9100" s="588"/>
      <c r="B9100" s="588"/>
      <c r="C9100" s="589"/>
      <c r="D9100" s="588"/>
    </row>
    <row r="9101" spans="1:4" ht="15" x14ac:dyDescent="0.25">
      <c r="A9101" s="588"/>
      <c r="B9101" s="588"/>
      <c r="C9101" s="589"/>
      <c r="D9101" s="588"/>
    </row>
    <row r="9102" spans="1:4" ht="15" x14ac:dyDescent="0.25">
      <c r="A9102" s="588"/>
      <c r="B9102" s="588"/>
      <c r="C9102" s="589"/>
      <c r="D9102" s="588"/>
    </row>
    <row r="9103" spans="1:4" ht="15" x14ac:dyDescent="0.25">
      <c r="A9103" s="588"/>
      <c r="B9103" s="588"/>
      <c r="C9103" s="589"/>
      <c r="D9103" s="588"/>
    </row>
    <row r="9104" spans="1:4" ht="15" x14ac:dyDescent="0.25">
      <c r="A9104" s="588"/>
      <c r="B9104" s="588"/>
      <c r="C9104" s="589"/>
      <c r="D9104" s="588"/>
    </row>
    <row r="9105" spans="1:4" ht="15" x14ac:dyDescent="0.25">
      <c r="A9105" s="588"/>
      <c r="B9105" s="588"/>
      <c r="C9105" s="589"/>
      <c r="D9105" s="588"/>
    </row>
    <row r="9106" spans="1:4" ht="15" x14ac:dyDescent="0.25">
      <c r="A9106" s="588"/>
      <c r="B9106" s="588"/>
      <c r="C9106" s="589"/>
      <c r="D9106" s="588"/>
    </row>
    <row r="9107" spans="1:4" ht="15" x14ac:dyDescent="0.25">
      <c r="A9107" s="588"/>
      <c r="B9107" s="588"/>
      <c r="C9107" s="589"/>
      <c r="D9107" s="588"/>
    </row>
    <row r="9108" spans="1:4" ht="15" x14ac:dyDescent="0.25">
      <c r="A9108" s="588"/>
      <c r="B9108" s="588"/>
      <c r="C9108" s="589"/>
      <c r="D9108" s="588"/>
    </row>
    <row r="9109" spans="1:4" ht="15" x14ac:dyDescent="0.25">
      <c r="A9109" s="588"/>
      <c r="B9109" s="588"/>
      <c r="C9109" s="589"/>
      <c r="D9109" s="588"/>
    </row>
    <row r="9110" spans="1:4" ht="15" x14ac:dyDescent="0.25">
      <c r="A9110" s="588"/>
      <c r="B9110" s="588"/>
      <c r="C9110" s="589"/>
      <c r="D9110" s="588"/>
    </row>
    <row r="9111" spans="1:4" ht="15" x14ac:dyDescent="0.25">
      <c r="A9111" s="588"/>
      <c r="B9111" s="588"/>
      <c r="C9111" s="589"/>
      <c r="D9111" s="588"/>
    </row>
    <row r="9112" spans="1:4" ht="15" x14ac:dyDescent="0.25">
      <c r="A9112" s="588"/>
      <c r="B9112" s="588"/>
      <c r="C9112" s="589"/>
      <c r="D9112" s="588"/>
    </row>
    <row r="9113" spans="1:4" ht="15" x14ac:dyDescent="0.25">
      <c r="A9113" s="588"/>
      <c r="B9113" s="588"/>
      <c r="C9113" s="589"/>
      <c r="D9113" s="588"/>
    </row>
    <row r="9114" spans="1:4" ht="15" x14ac:dyDescent="0.25">
      <c r="A9114" s="588"/>
      <c r="B9114" s="588"/>
      <c r="C9114" s="589"/>
      <c r="D9114" s="588"/>
    </row>
    <row r="9115" spans="1:4" ht="15" x14ac:dyDescent="0.25">
      <c r="A9115" s="588"/>
      <c r="B9115" s="588"/>
      <c r="C9115" s="589"/>
      <c r="D9115" s="588"/>
    </row>
    <row r="9116" spans="1:4" ht="15" x14ac:dyDescent="0.25">
      <c r="A9116" s="588"/>
      <c r="B9116" s="588"/>
      <c r="C9116" s="589"/>
      <c r="D9116" s="588"/>
    </row>
    <row r="9117" spans="1:4" ht="15" x14ac:dyDescent="0.25">
      <c r="A9117" s="588"/>
      <c r="B9117" s="588"/>
      <c r="C9117" s="589"/>
      <c r="D9117" s="588"/>
    </row>
    <row r="9118" spans="1:4" ht="15" x14ac:dyDescent="0.25">
      <c r="A9118" s="588"/>
      <c r="B9118" s="588"/>
      <c r="C9118" s="589"/>
      <c r="D9118" s="588"/>
    </row>
    <row r="9119" spans="1:4" ht="15" x14ac:dyDescent="0.25">
      <c r="A9119" s="588"/>
      <c r="B9119" s="588"/>
      <c r="C9119" s="589"/>
      <c r="D9119" s="588"/>
    </row>
    <row r="9120" spans="1:4" ht="15" x14ac:dyDescent="0.25">
      <c r="A9120" s="588"/>
      <c r="B9120" s="588"/>
      <c r="C9120" s="589"/>
      <c r="D9120" s="588"/>
    </row>
    <row r="9121" spans="1:4" ht="15" x14ac:dyDescent="0.25">
      <c r="A9121" s="588"/>
      <c r="B9121" s="588"/>
      <c r="C9121" s="589"/>
      <c r="D9121" s="588"/>
    </row>
    <row r="9122" spans="1:4" ht="15" x14ac:dyDescent="0.25">
      <c r="A9122" s="588"/>
      <c r="B9122" s="588"/>
      <c r="C9122" s="589"/>
      <c r="D9122" s="588"/>
    </row>
    <row r="9123" spans="1:4" ht="15" x14ac:dyDescent="0.25">
      <c r="A9123" s="588"/>
      <c r="B9123" s="588"/>
      <c r="C9123" s="589"/>
      <c r="D9123" s="588"/>
    </row>
    <row r="9124" spans="1:4" ht="15" x14ac:dyDescent="0.25">
      <c r="A9124" s="588"/>
      <c r="B9124" s="588"/>
      <c r="C9124" s="589"/>
      <c r="D9124" s="588"/>
    </row>
    <row r="9125" spans="1:4" ht="15" x14ac:dyDescent="0.25">
      <c r="A9125" s="588"/>
      <c r="B9125" s="588"/>
      <c r="C9125" s="589"/>
      <c r="D9125" s="588"/>
    </row>
    <row r="9126" spans="1:4" ht="15" x14ac:dyDescent="0.25">
      <c r="A9126" s="588"/>
      <c r="B9126" s="588"/>
      <c r="C9126" s="589"/>
      <c r="D9126" s="588"/>
    </row>
    <row r="9127" spans="1:4" ht="15" x14ac:dyDescent="0.25">
      <c r="A9127" s="588"/>
      <c r="B9127" s="588"/>
      <c r="C9127" s="589"/>
      <c r="D9127" s="588"/>
    </row>
    <row r="9128" spans="1:4" ht="15" x14ac:dyDescent="0.25">
      <c r="A9128" s="588"/>
      <c r="B9128" s="588"/>
      <c r="C9128" s="589"/>
      <c r="D9128" s="588"/>
    </row>
    <row r="9129" spans="1:4" ht="15" x14ac:dyDescent="0.25">
      <c r="A9129" s="588"/>
      <c r="B9129" s="588"/>
      <c r="C9129" s="589"/>
      <c r="D9129" s="588"/>
    </row>
    <row r="9130" spans="1:4" ht="15" x14ac:dyDescent="0.25">
      <c r="A9130" s="588"/>
      <c r="B9130" s="588"/>
      <c r="C9130" s="589"/>
      <c r="D9130" s="588"/>
    </row>
    <row r="9131" spans="1:4" ht="15" x14ac:dyDescent="0.25">
      <c r="A9131" s="588"/>
      <c r="B9131" s="588"/>
      <c r="C9131" s="589"/>
      <c r="D9131" s="588"/>
    </row>
    <row r="9132" spans="1:4" ht="15" x14ac:dyDescent="0.25">
      <c r="A9132" s="588"/>
      <c r="B9132" s="588"/>
      <c r="C9132" s="589"/>
      <c r="D9132" s="588"/>
    </row>
    <row r="9133" spans="1:4" ht="15" x14ac:dyDescent="0.25">
      <c r="A9133" s="588"/>
      <c r="B9133" s="588"/>
      <c r="C9133" s="589"/>
      <c r="D9133" s="588"/>
    </row>
    <row r="9134" spans="1:4" ht="15" x14ac:dyDescent="0.25">
      <c r="A9134" s="588"/>
      <c r="B9134" s="588"/>
      <c r="C9134" s="589"/>
      <c r="D9134" s="588"/>
    </row>
    <row r="9135" spans="1:4" ht="15" x14ac:dyDescent="0.25">
      <c r="A9135" s="588"/>
      <c r="B9135" s="588"/>
      <c r="C9135" s="589"/>
      <c r="D9135" s="588"/>
    </row>
    <row r="9136" spans="1:4" ht="15" x14ac:dyDescent="0.25">
      <c r="A9136" s="588"/>
      <c r="B9136" s="588"/>
      <c r="C9136" s="589"/>
      <c r="D9136" s="588"/>
    </row>
    <row r="9137" spans="1:4" ht="15" x14ac:dyDescent="0.25">
      <c r="A9137" s="588"/>
      <c r="B9137" s="588"/>
      <c r="C9137" s="589"/>
      <c r="D9137" s="588"/>
    </row>
    <row r="9138" spans="1:4" ht="15" x14ac:dyDescent="0.25">
      <c r="A9138" s="588"/>
      <c r="B9138" s="588"/>
      <c r="C9138" s="589"/>
      <c r="D9138" s="588"/>
    </row>
    <row r="9139" spans="1:4" ht="15" x14ac:dyDescent="0.25">
      <c r="A9139" s="588"/>
      <c r="B9139" s="588"/>
      <c r="C9139" s="589"/>
      <c r="D9139" s="588"/>
    </row>
    <row r="9140" spans="1:4" ht="15" x14ac:dyDescent="0.25">
      <c r="A9140" s="588"/>
      <c r="B9140" s="588"/>
      <c r="C9140" s="589"/>
      <c r="D9140" s="588"/>
    </row>
    <row r="9141" spans="1:4" ht="15" x14ac:dyDescent="0.25">
      <c r="A9141" s="588"/>
      <c r="B9141" s="588"/>
      <c r="C9141" s="589"/>
      <c r="D9141" s="588"/>
    </row>
    <row r="9142" spans="1:4" ht="15" x14ac:dyDescent="0.25">
      <c r="A9142" s="588"/>
      <c r="B9142" s="588"/>
      <c r="C9142" s="589"/>
      <c r="D9142" s="588"/>
    </row>
    <row r="9143" spans="1:4" ht="15" x14ac:dyDescent="0.25">
      <c r="A9143" s="588"/>
      <c r="B9143" s="588"/>
      <c r="C9143" s="589"/>
      <c r="D9143" s="588"/>
    </row>
    <row r="9144" spans="1:4" ht="15" x14ac:dyDescent="0.25">
      <c r="A9144" s="588"/>
      <c r="B9144" s="588"/>
      <c r="C9144" s="589"/>
      <c r="D9144" s="588"/>
    </row>
    <row r="9145" spans="1:4" ht="15" x14ac:dyDescent="0.25">
      <c r="A9145" s="588"/>
      <c r="B9145" s="588"/>
      <c r="C9145" s="589"/>
      <c r="D9145" s="588"/>
    </row>
    <row r="9146" spans="1:4" ht="15" x14ac:dyDescent="0.25">
      <c r="A9146" s="588"/>
      <c r="B9146" s="588"/>
      <c r="C9146" s="589"/>
      <c r="D9146" s="588"/>
    </row>
    <row r="9147" spans="1:4" ht="15" x14ac:dyDescent="0.25">
      <c r="A9147" s="588"/>
      <c r="B9147" s="588"/>
      <c r="C9147" s="589"/>
      <c r="D9147" s="588"/>
    </row>
    <row r="9148" spans="1:4" ht="15" x14ac:dyDescent="0.25">
      <c r="A9148" s="588"/>
      <c r="B9148" s="588"/>
      <c r="C9148" s="589"/>
      <c r="D9148" s="588"/>
    </row>
    <row r="9149" spans="1:4" ht="15" x14ac:dyDescent="0.25">
      <c r="A9149" s="588"/>
      <c r="B9149" s="588"/>
      <c r="C9149" s="589"/>
      <c r="D9149" s="588"/>
    </row>
    <row r="9150" spans="1:4" ht="15" x14ac:dyDescent="0.25">
      <c r="A9150" s="588"/>
      <c r="B9150" s="588"/>
      <c r="C9150" s="589"/>
      <c r="D9150" s="588"/>
    </row>
    <row r="9151" spans="1:4" ht="15" x14ac:dyDescent="0.25">
      <c r="A9151" s="588"/>
      <c r="B9151" s="588"/>
      <c r="C9151" s="589"/>
      <c r="D9151" s="588"/>
    </row>
    <row r="9152" spans="1:4" ht="15" x14ac:dyDescent="0.25">
      <c r="A9152" s="588"/>
      <c r="B9152" s="588"/>
      <c r="C9152" s="589"/>
      <c r="D9152" s="588"/>
    </row>
    <row r="9153" spans="1:4" ht="15" x14ac:dyDescent="0.25">
      <c r="A9153" s="588"/>
      <c r="B9153" s="588"/>
      <c r="C9153" s="589"/>
      <c r="D9153" s="588"/>
    </row>
    <row r="9154" spans="1:4" ht="15" x14ac:dyDescent="0.25">
      <c r="A9154" s="588"/>
      <c r="B9154" s="588"/>
      <c r="C9154" s="589"/>
      <c r="D9154" s="588"/>
    </row>
    <row r="9155" spans="1:4" ht="15" x14ac:dyDescent="0.25">
      <c r="A9155" s="588"/>
      <c r="B9155" s="588"/>
      <c r="C9155" s="589"/>
      <c r="D9155" s="588"/>
    </row>
    <row r="9156" spans="1:4" ht="15" x14ac:dyDescent="0.25">
      <c r="A9156" s="588"/>
      <c r="B9156" s="588"/>
      <c r="C9156" s="589"/>
      <c r="D9156" s="588"/>
    </row>
    <row r="9157" spans="1:4" ht="15" x14ac:dyDescent="0.25">
      <c r="A9157" s="588"/>
      <c r="B9157" s="588"/>
      <c r="C9157" s="589"/>
      <c r="D9157" s="588"/>
    </row>
    <row r="9158" spans="1:4" ht="15" x14ac:dyDescent="0.25">
      <c r="A9158" s="588"/>
      <c r="B9158" s="588"/>
      <c r="C9158" s="589"/>
      <c r="D9158" s="588"/>
    </row>
    <row r="9159" spans="1:4" ht="15" x14ac:dyDescent="0.25">
      <c r="A9159" s="588"/>
      <c r="B9159" s="588"/>
      <c r="C9159" s="589"/>
      <c r="D9159" s="588"/>
    </row>
    <row r="9160" spans="1:4" ht="15" x14ac:dyDescent="0.25">
      <c r="A9160" s="588"/>
      <c r="B9160" s="588"/>
      <c r="C9160" s="589"/>
      <c r="D9160" s="588"/>
    </row>
    <row r="9161" spans="1:4" ht="15" x14ac:dyDescent="0.25">
      <c r="A9161" s="588"/>
      <c r="B9161" s="588"/>
      <c r="C9161" s="589"/>
      <c r="D9161" s="588"/>
    </row>
    <row r="9162" spans="1:4" ht="15" x14ac:dyDescent="0.25">
      <c r="A9162" s="588"/>
      <c r="B9162" s="588"/>
      <c r="C9162" s="589"/>
      <c r="D9162" s="588"/>
    </row>
    <row r="9163" spans="1:4" ht="15" x14ac:dyDescent="0.25">
      <c r="A9163" s="588"/>
      <c r="B9163" s="588"/>
      <c r="C9163" s="589"/>
      <c r="D9163" s="588"/>
    </row>
    <row r="9164" spans="1:4" ht="15" x14ac:dyDescent="0.25">
      <c r="A9164" s="588"/>
      <c r="B9164" s="588"/>
      <c r="C9164" s="589"/>
      <c r="D9164" s="588"/>
    </row>
    <row r="9165" spans="1:4" ht="15" x14ac:dyDescent="0.25">
      <c r="A9165" s="588"/>
      <c r="B9165" s="588"/>
      <c r="C9165" s="589"/>
      <c r="D9165" s="588"/>
    </row>
    <row r="9166" spans="1:4" ht="15" x14ac:dyDescent="0.25">
      <c r="A9166" s="588"/>
      <c r="B9166" s="588"/>
      <c r="C9166" s="589"/>
      <c r="D9166" s="588"/>
    </row>
    <row r="9167" spans="1:4" ht="15" x14ac:dyDescent="0.25">
      <c r="A9167" s="588"/>
      <c r="B9167" s="588"/>
      <c r="C9167" s="589"/>
      <c r="D9167" s="588"/>
    </row>
    <row r="9168" spans="1:4" ht="15" x14ac:dyDescent="0.25">
      <c r="A9168" s="588"/>
      <c r="B9168" s="588"/>
      <c r="C9168" s="589"/>
      <c r="D9168" s="588"/>
    </row>
    <row r="9169" spans="1:4" ht="15" x14ac:dyDescent="0.25">
      <c r="A9169" s="588"/>
      <c r="B9169" s="588"/>
      <c r="C9169" s="589"/>
      <c r="D9169" s="588"/>
    </row>
    <row r="9170" spans="1:4" ht="15" x14ac:dyDescent="0.25">
      <c r="A9170" s="588"/>
      <c r="B9170" s="588"/>
      <c r="C9170" s="589"/>
      <c r="D9170" s="588"/>
    </row>
    <row r="9171" spans="1:4" ht="15" x14ac:dyDescent="0.25">
      <c r="A9171" s="588"/>
      <c r="B9171" s="588"/>
      <c r="C9171" s="589"/>
      <c r="D9171" s="588"/>
    </row>
    <row r="9172" spans="1:4" ht="15" x14ac:dyDescent="0.25">
      <c r="A9172" s="588"/>
      <c r="B9172" s="588"/>
      <c r="C9172" s="589"/>
      <c r="D9172" s="588"/>
    </row>
    <row r="9173" spans="1:4" ht="15" x14ac:dyDescent="0.25">
      <c r="A9173" s="588"/>
      <c r="B9173" s="588"/>
      <c r="C9173" s="589"/>
      <c r="D9173" s="588"/>
    </row>
    <row r="9174" spans="1:4" ht="15" x14ac:dyDescent="0.25">
      <c r="A9174" s="588"/>
      <c r="B9174" s="588"/>
      <c r="C9174" s="589"/>
      <c r="D9174" s="588"/>
    </row>
    <row r="9175" spans="1:4" ht="15" x14ac:dyDescent="0.25">
      <c r="A9175" s="588"/>
      <c r="B9175" s="588"/>
      <c r="C9175" s="589"/>
      <c r="D9175" s="588"/>
    </row>
    <row r="9176" spans="1:4" ht="15" x14ac:dyDescent="0.25">
      <c r="A9176" s="588"/>
      <c r="B9176" s="588"/>
      <c r="C9176" s="589"/>
      <c r="D9176" s="588"/>
    </row>
    <row r="9177" spans="1:4" ht="15" x14ac:dyDescent="0.25">
      <c r="A9177" s="588"/>
      <c r="B9177" s="588"/>
      <c r="C9177" s="589"/>
      <c r="D9177" s="588"/>
    </row>
    <row r="9178" spans="1:4" ht="15" x14ac:dyDescent="0.25">
      <c r="A9178" s="588"/>
      <c r="B9178" s="588"/>
      <c r="C9178" s="589"/>
      <c r="D9178" s="588"/>
    </row>
    <row r="9179" spans="1:4" ht="15" x14ac:dyDescent="0.25">
      <c r="A9179" s="588"/>
      <c r="B9179" s="588"/>
      <c r="C9179" s="589"/>
      <c r="D9179" s="588"/>
    </row>
    <row r="9180" spans="1:4" ht="15" x14ac:dyDescent="0.25">
      <c r="A9180" s="588"/>
      <c r="B9180" s="588"/>
      <c r="C9180" s="589"/>
      <c r="D9180" s="588"/>
    </row>
    <row r="9181" spans="1:4" ht="15" x14ac:dyDescent="0.25">
      <c r="A9181" s="588"/>
      <c r="B9181" s="588"/>
      <c r="C9181" s="589"/>
      <c r="D9181" s="588"/>
    </row>
    <row r="9182" spans="1:4" ht="15" x14ac:dyDescent="0.25">
      <c r="A9182" s="588"/>
      <c r="B9182" s="588"/>
      <c r="C9182" s="589"/>
      <c r="D9182" s="588"/>
    </row>
    <row r="9183" spans="1:4" ht="15" x14ac:dyDescent="0.25">
      <c r="A9183" s="588"/>
      <c r="B9183" s="588"/>
      <c r="C9183" s="589"/>
      <c r="D9183" s="588"/>
    </row>
    <row r="9184" spans="1:4" ht="15" x14ac:dyDescent="0.25">
      <c r="A9184" s="588"/>
      <c r="B9184" s="588"/>
      <c r="C9184" s="589"/>
      <c r="D9184" s="588"/>
    </row>
    <row r="9185" spans="1:4" ht="15" x14ac:dyDescent="0.25">
      <c r="A9185" s="588"/>
      <c r="B9185" s="588"/>
      <c r="C9185" s="589"/>
      <c r="D9185" s="588"/>
    </row>
    <row r="9186" spans="1:4" ht="15" x14ac:dyDescent="0.25">
      <c r="A9186" s="588"/>
      <c r="B9186" s="588"/>
      <c r="C9186" s="589"/>
      <c r="D9186" s="588"/>
    </row>
    <row r="9187" spans="1:4" ht="15" x14ac:dyDescent="0.25">
      <c r="A9187" s="588"/>
      <c r="B9187" s="588"/>
      <c r="C9187" s="589"/>
      <c r="D9187" s="588"/>
    </row>
    <row r="9188" spans="1:4" ht="15" x14ac:dyDescent="0.25">
      <c r="A9188" s="588"/>
      <c r="B9188" s="588"/>
      <c r="C9188" s="589"/>
      <c r="D9188" s="588"/>
    </row>
    <row r="9189" spans="1:4" ht="15" x14ac:dyDescent="0.25">
      <c r="A9189" s="588"/>
      <c r="B9189" s="588"/>
      <c r="C9189" s="589"/>
      <c r="D9189" s="588"/>
    </row>
    <row r="9190" spans="1:4" ht="15" x14ac:dyDescent="0.25">
      <c r="A9190" s="588"/>
      <c r="B9190" s="588"/>
      <c r="C9190" s="589"/>
      <c r="D9190" s="588"/>
    </row>
    <row r="9191" spans="1:4" ht="15" x14ac:dyDescent="0.25">
      <c r="A9191" s="588"/>
      <c r="B9191" s="588"/>
      <c r="C9191" s="589"/>
      <c r="D9191" s="588"/>
    </row>
    <row r="9192" spans="1:4" ht="15" x14ac:dyDescent="0.25">
      <c r="A9192" s="588"/>
      <c r="B9192" s="588"/>
      <c r="C9192" s="589"/>
      <c r="D9192" s="588"/>
    </row>
    <row r="9193" spans="1:4" ht="15" x14ac:dyDescent="0.25">
      <c r="A9193" s="588"/>
      <c r="B9193" s="588"/>
      <c r="C9193" s="589"/>
      <c r="D9193" s="588"/>
    </row>
    <row r="9194" spans="1:4" ht="15" x14ac:dyDescent="0.25">
      <c r="A9194" s="588"/>
      <c r="B9194" s="588"/>
      <c r="C9194" s="589"/>
      <c r="D9194" s="588"/>
    </row>
    <row r="9195" spans="1:4" ht="15" x14ac:dyDescent="0.25">
      <c r="A9195" s="588"/>
      <c r="B9195" s="588"/>
      <c r="C9195" s="589"/>
      <c r="D9195" s="588"/>
    </row>
    <row r="9196" spans="1:4" ht="15" x14ac:dyDescent="0.25">
      <c r="A9196" s="588"/>
      <c r="B9196" s="588"/>
      <c r="C9196" s="589"/>
      <c r="D9196" s="588"/>
    </row>
    <row r="9197" spans="1:4" ht="15" x14ac:dyDescent="0.25">
      <c r="A9197" s="588"/>
      <c r="B9197" s="588"/>
      <c r="C9197" s="589"/>
      <c r="D9197" s="588"/>
    </row>
    <row r="9198" spans="1:4" ht="15" x14ac:dyDescent="0.25">
      <c r="A9198" s="588"/>
      <c r="B9198" s="588"/>
      <c r="C9198" s="589"/>
      <c r="D9198" s="588"/>
    </row>
    <row r="9199" spans="1:4" ht="15" x14ac:dyDescent="0.25">
      <c r="A9199" s="588"/>
      <c r="B9199" s="588"/>
      <c r="C9199" s="589"/>
      <c r="D9199" s="588"/>
    </row>
    <row r="9200" spans="1:4" ht="15" x14ac:dyDescent="0.25">
      <c r="A9200" s="588"/>
      <c r="B9200" s="588"/>
      <c r="C9200" s="589"/>
      <c r="D9200" s="588"/>
    </row>
    <row r="9201" spans="1:4" ht="15" x14ac:dyDescent="0.25">
      <c r="A9201" s="588"/>
      <c r="B9201" s="588"/>
      <c r="C9201" s="589"/>
      <c r="D9201" s="588"/>
    </row>
    <row r="9202" spans="1:4" ht="15" x14ac:dyDescent="0.25">
      <c r="A9202" s="588"/>
      <c r="B9202" s="588"/>
      <c r="C9202" s="589"/>
      <c r="D9202" s="588"/>
    </row>
    <row r="9203" spans="1:4" ht="15" x14ac:dyDescent="0.25">
      <c r="A9203" s="588"/>
      <c r="B9203" s="588"/>
      <c r="C9203" s="589"/>
      <c r="D9203" s="588"/>
    </row>
    <row r="9204" spans="1:4" ht="15" x14ac:dyDescent="0.25">
      <c r="A9204" s="588"/>
      <c r="B9204" s="588"/>
      <c r="C9204" s="589"/>
      <c r="D9204" s="588"/>
    </row>
    <row r="9205" spans="1:4" ht="15" x14ac:dyDescent="0.25">
      <c r="A9205" s="588"/>
      <c r="B9205" s="588"/>
      <c r="C9205" s="589"/>
      <c r="D9205" s="588"/>
    </row>
    <row r="9206" spans="1:4" ht="15" x14ac:dyDescent="0.25">
      <c r="A9206" s="588"/>
      <c r="B9206" s="588"/>
      <c r="C9206" s="589"/>
      <c r="D9206" s="588"/>
    </row>
    <row r="9207" spans="1:4" ht="15" x14ac:dyDescent="0.25">
      <c r="A9207" s="588"/>
      <c r="B9207" s="588"/>
      <c r="C9207" s="589"/>
      <c r="D9207" s="588"/>
    </row>
    <row r="9208" spans="1:4" ht="15" x14ac:dyDescent="0.25">
      <c r="A9208" s="588"/>
      <c r="B9208" s="588"/>
      <c r="C9208" s="589"/>
      <c r="D9208" s="588"/>
    </row>
    <row r="9209" spans="1:4" ht="15" x14ac:dyDescent="0.25">
      <c r="A9209" s="588"/>
      <c r="B9209" s="588"/>
      <c r="C9209" s="589"/>
      <c r="D9209" s="588"/>
    </row>
    <row r="9210" spans="1:4" ht="15" x14ac:dyDescent="0.25">
      <c r="A9210" s="588"/>
      <c r="B9210" s="588"/>
      <c r="C9210" s="589"/>
      <c r="D9210" s="588"/>
    </row>
    <row r="9211" spans="1:4" ht="15" x14ac:dyDescent="0.25">
      <c r="A9211" s="588"/>
      <c r="B9211" s="588"/>
      <c r="C9211" s="589"/>
      <c r="D9211" s="588"/>
    </row>
    <row r="9212" spans="1:4" ht="15" x14ac:dyDescent="0.25">
      <c r="A9212" s="588"/>
      <c r="B9212" s="588"/>
      <c r="C9212" s="589"/>
      <c r="D9212" s="588"/>
    </row>
    <row r="9213" spans="1:4" ht="15" x14ac:dyDescent="0.25">
      <c r="A9213" s="588"/>
      <c r="B9213" s="588"/>
      <c r="C9213" s="589"/>
      <c r="D9213" s="588"/>
    </row>
    <row r="9214" spans="1:4" ht="15" x14ac:dyDescent="0.25">
      <c r="A9214" s="588"/>
      <c r="B9214" s="588"/>
      <c r="C9214" s="589"/>
      <c r="D9214" s="588"/>
    </row>
    <row r="9215" spans="1:4" ht="15" x14ac:dyDescent="0.25">
      <c r="A9215" s="588"/>
      <c r="B9215" s="588"/>
      <c r="C9215" s="589"/>
      <c r="D9215" s="588"/>
    </row>
    <row r="9216" spans="1:4" ht="15" x14ac:dyDescent="0.25">
      <c r="A9216" s="588"/>
      <c r="B9216" s="588"/>
      <c r="C9216" s="589"/>
      <c r="D9216" s="588"/>
    </row>
    <row r="9217" spans="1:4" ht="15" x14ac:dyDescent="0.25">
      <c r="A9217" s="588"/>
      <c r="B9217" s="588"/>
      <c r="C9217" s="589"/>
      <c r="D9217" s="588"/>
    </row>
    <row r="9218" spans="1:4" ht="15" x14ac:dyDescent="0.25">
      <c r="A9218" s="588"/>
      <c r="B9218" s="588"/>
      <c r="C9218" s="589"/>
      <c r="D9218" s="588"/>
    </row>
    <row r="9219" spans="1:4" ht="15" x14ac:dyDescent="0.25">
      <c r="A9219" s="588"/>
      <c r="B9219" s="588"/>
      <c r="C9219" s="589"/>
      <c r="D9219" s="588"/>
    </row>
    <row r="9220" spans="1:4" ht="15" x14ac:dyDescent="0.25">
      <c r="A9220" s="588"/>
      <c r="B9220" s="588"/>
      <c r="C9220" s="589"/>
      <c r="D9220" s="588"/>
    </row>
    <row r="9221" spans="1:4" ht="15" x14ac:dyDescent="0.25">
      <c r="A9221" s="588"/>
      <c r="B9221" s="588"/>
      <c r="C9221" s="589"/>
      <c r="D9221" s="588"/>
    </row>
    <row r="9222" spans="1:4" ht="15" x14ac:dyDescent="0.25">
      <c r="A9222" s="588"/>
      <c r="B9222" s="588"/>
      <c r="C9222" s="589"/>
      <c r="D9222" s="588"/>
    </row>
    <row r="9223" spans="1:4" ht="15" x14ac:dyDescent="0.25">
      <c r="A9223" s="588"/>
      <c r="B9223" s="588"/>
      <c r="C9223" s="589"/>
      <c r="D9223" s="588"/>
    </row>
    <row r="9224" spans="1:4" ht="15" x14ac:dyDescent="0.25">
      <c r="A9224" s="588"/>
      <c r="B9224" s="588"/>
      <c r="C9224" s="589"/>
      <c r="D9224" s="588"/>
    </row>
    <row r="9225" spans="1:4" ht="15" x14ac:dyDescent="0.25">
      <c r="A9225" s="588"/>
      <c r="B9225" s="588"/>
      <c r="C9225" s="589"/>
      <c r="D9225" s="588"/>
    </row>
    <row r="9226" spans="1:4" ht="15" x14ac:dyDescent="0.25">
      <c r="A9226" s="588"/>
      <c r="B9226" s="588"/>
      <c r="C9226" s="589"/>
      <c r="D9226" s="588"/>
    </row>
    <row r="9227" spans="1:4" ht="15" x14ac:dyDescent="0.25">
      <c r="A9227" s="588"/>
      <c r="B9227" s="588"/>
      <c r="C9227" s="589"/>
      <c r="D9227" s="588"/>
    </row>
    <row r="9228" spans="1:4" ht="15" x14ac:dyDescent="0.25">
      <c r="A9228" s="588"/>
      <c r="B9228" s="588"/>
      <c r="C9228" s="589"/>
      <c r="D9228" s="588"/>
    </row>
    <row r="9229" spans="1:4" ht="15" x14ac:dyDescent="0.25">
      <c r="A9229" s="588"/>
      <c r="B9229" s="588"/>
      <c r="C9229" s="589"/>
      <c r="D9229" s="588"/>
    </row>
    <row r="9230" spans="1:4" ht="15" x14ac:dyDescent="0.25">
      <c r="A9230" s="588"/>
      <c r="B9230" s="588"/>
      <c r="C9230" s="589"/>
      <c r="D9230" s="588"/>
    </row>
    <row r="9231" spans="1:4" ht="15" x14ac:dyDescent="0.25">
      <c r="A9231" s="588"/>
      <c r="B9231" s="588"/>
      <c r="C9231" s="589"/>
      <c r="D9231" s="588"/>
    </row>
    <row r="9232" spans="1:4" ht="15" x14ac:dyDescent="0.25">
      <c r="A9232" s="588"/>
      <c r="B9232" s="588"/>
      <c r="C9232" s="589"/>
      <c r="D9232" s="588"/>
    </row>
    <row r="9233" spans="1:4" ht="15" x14ac:dyDescent="0.25">
      <c r="A9233" s="588"/>
      <c r="B9233" s="588"/>
      <c r="C9233" s="589"/>
      <c r="D9233" s="588"/>
    </row>
    <row r="9234" spans="1:4" ht="15" x14ac:dyDescent="0.25">
      <c r="A9234" s="588"/>
      <c r="B9234" s="588"/>
      <c r="C9234" s="589"/>
      <c r="D9234" s="588"/>
    </row>
    <row r="9235" spans="1:4" ht="15" x14ac:dyDescent="0.25">
      <c r="A9235" s="588"/>
      <c r="B9235" s="588"/>
      <c r="C9235" s="589"/>
      <c r="D9235" s="588"/>
    </row>
    <row r="9236" spans="1:4" ht="15" x14ac:dyDescent="0.25">
      <c r="A9236" s="588"/>
      <c r="B9236" s="588"/>
      <c r="C9236" s="589"/>
      <c r="D9236" s="588"/>
    </row>
    <row r="9237" spans="1:4" ht="15" x14ac:dyDescent="0.25">
      <c r="A9237" s="588"/>
      <c r="B9237" s="588"/>
      <c r="C9237" s="589"/>
      <c r="D9237" s="588"/>
    </row>
    <row r="9238" spans="1:4" ht="15" x14ac:dyDescent="0.25">
      <c r="A9238" s="588"/>
      <c r="B9238" s="588"/>
      <c r="C9238" s="589"/>
      <c r="D9238" s="588"/>
    </row>
    <row r="9239" spans="1:4" ht="15" x14ac:dyDescent="0.25">
      <c r="A9239" s="588"/>
      <c r="B9239" s="588"/>
      <c r="C9239" s="589"/>
      <c r="D9239" s="588"/>
    </row>
    <row r="9240" spans="1:4" ht="15" x14ac:dyDescent="0.25">
      <c r="A9240" s="588"/>
      <c r="B9240" s="588"/>
      <c r="C9240" s="589"/>
      <c r="D9240" s="588"/>
    </row>
    <row r="9241" spans="1:4" ht="15" x14ac:dyDescent="0.25">
      <c r="A9241" s="588"/>
      <c r="B9241" s="588"/>
      <c r="C9241" s="589"/>
      <c r="D9241" s="588"/>
    </row>
    <row r="9242" spans="1:4" ht="15" x14ac:dyDescent="0.25">
      <c r="A9242" s="588"/>
      <c r="B9242" s="588"/>
      <c r="C9242" s="589"/>
      <c r="D9242" s="588"/>
    </row>
    <row r="9243" spans="1:4" ht="15" x14ac:dyDescent="0.25">
      <c r="A9243" s="588"/>
      <c r="B9243" s="588"/>
      <c r="C9243" s="589"/>
      <c r="D9243" s="588"/>
    </row>
    <row r="9244" spans="1:4" ht="15" x14ac:dyDescent="0.25">
      <c r="A9244" s="588"/>
      <c r="B9244" s="588"/>
      <c r="C9244" s="589"/>
      <c r="D9244" s="588"/>
    </row>
    <row r="9245" spans="1:4" ht="15" x14ac:dyDescent="0.25">
      <c r="A9245" s="588"/>
      <c r="B9245" s="588"/>
      <c r="C9245" s="589"/>
      <c r="D9245" s="588"/>
    </row>
    <row r="9246" spans="1:4" ht="15" x14ac:dyDescent="0.25">
      <c r="A9246" s="588"/>
      <c r="B9246" s="588"/>
      <c r="C9246" s="589"/>
      <c r="D9246" s="588"/>
    </row>
    <row r="9247" spans="1:4" ht="15" x14ac:dyDescent="0.25">
      <c r="A9247" s="588"/>
      <c r="B9247" s="588"/>
      <c r="C9247" s="589"/>
      <c r="D9247" s="588"/>
    </row>
    <row r="9248" spans="1:4" ht="15" x14ac:dyDescent="0.25">
      <c r="A9248" s="588"/>
      <c r="B9248" s="588"/>
      <c r="C9248" s="589"/>
      <c r="D9248" s="588"/>
    </row>
    <row r="9249" spans="1:4" ht="15" x14ac:dyDescent="0.25">
      <c r="A9249" s="588"/>
      <c r="B9249" s="588"/>
      <c r="C9249" s="589"/>
      <c r="D9249" s="588"/>
    </row>
    <row r="9250" spans="1:4" ht="15" x14ac:dyDescent="0.25">
      <c r="A9250" s="588"/>
      <c r="B9250" s="588"/>
      <c r="C9250" s="589"/>
      <c r="D9250" s="588"/>
    </row>
    <row r="9251" spans="1:4" ht="15" x14ac:dyDescent="0.25">
      <c r="A9251" s="588"/>
      <c r="B9251" s="588"/>
      <c r="C9251" s="589"/>
      <c r="D9251" s="588"/>
    </row>
    <row r="9252" spans="1:4" ht="15" x14ac:dyDescent="0.25">
      <c r="A9252" s="588"/>
      <c r="B9252" s="588"/>
      <c r="C9252" s="589"/>
      <c r="D9252" s="588"/>
    </row>
    <row r="9253" spans="1:4" ht="15" x14ac:dyDescent="0.25">
      <c r="A9253" s="588"/>
      <c r="B9253" s="588"/>
      <c r="C9253" s="589"/>
      <c r="D9253" s="588"/>
    </row>
    <row r="9254" spans="1:4" ht="15" x14ac:dyDescent="0.25">
      <c r="A9254" s="588"/>
      <c r="B9254" s="588"/>
      <c r="C9254" s="589"/>
      <c r="D9254" s="588"/>
    </row>
    <row r="9255" spans="1:4" ht="15" x14ac:dyDescent="0.25">
      <c r="A9255" s="588"/>
      <c r="B9255" s="588"/>
      <c r="C9255" s="589"/>
      <c r="D9255" s="588"/>
    </row>
    <row r="9256" spans="1:4" ht="15" x14ac:dyDescent="0.25">
      <c r="A9256" s="588"/>
      <c r="B9256" s="588"/>
      <c r="C9256" s="589"/>
      <c r="D9256" s="588"/>
    </row>
    <row r="9257" spans="1:4" ht="15" x14ac:dyDescent="0.25">
      <c r="A9257" s="588"/>
      <c r="B9257" s="588"/>
      <c r="C9257" s="589"/>
      <c r="D9257" s="588"/>
    </row>
    <row r="9258" spans="1:4" ht="15" x14ac:dyDescent="0.25">
      <c r="A9258" s="588"/>
      <c r="B9258" s="588"/>
      <c r="C9258" s="589"/>
      <c r="D9258" s="588"/>
    </row>
    <row r="9259" spans="1:4" ht="15" x14ac:dyDescent="0.25">
      <c r="A9259" s="588"/>
      <c r="B9259" s="588"/>
      <c r="C9259" s="589"/>
      <c r="D9259" s="588"/>
    </row>
    <row r="9260" spans="1:4" ht="15" x14ac:dyDescent="0.25">
      <c r="A9260" s="588"/>
      <c r="B9260" s="588"/>
      <c r="C9260" s="589"/>
      <c r="D9260" s="588"/>
    </row>
    <row r="9261" spans="1:4" ht="15" x14ac:dyDescent="0.25">
      <c r="A9261" s="588"/>
      <c r="B9261" s="588"/>
      <c r="C9261" s="589"/>
      <c r="D9261" s="588"/>
    </row>
    <row r="9262" spans="1:4" ht="15" x14ac:dyDescent="0.25">
      <c r="A9262" s="588"/>
      <c r="B9262" s="588"/>
      <c r="C9262" s="589"/>
      <c r="D9262" s="588"/>
    </row>
    <row r="9263" spans="1:4" ht="15" x14ac:dyDescent="0.25">
      <c r="A9263" s="588"/>
      <c r="B9263" s="588"/>
      <c r="C9263" s="589"/>
      <c r="D9263" s="588"/>
    </row>
    <row r="9264" spans="1:4" ht="15" x14ac:dyDescent="0.25">
      <c r="A9264" s="588"/>
      <c r="B9264" s="588"/>
      <c r="C9264" s="589"/>
      <c r="D9264" s="588"/>
    </row>
    <row r="9265" spans="1:4" ht="15" x14ac:dyDescent="0.25">
      <c r="A9265" s="588"/>
      <c r="B9265" s="588"/>
      <c r="C9265" s="589"/>
      <c r="D9265" s="588"/>
    </row>
    <row r="9266" spans="1:4" ht="15" x14ac:dyDescent="0.25">
      <c r="A9266" s="588"/>
      <c r="B9266" s="588"/>
      <c r="C9266" s="589"/>
      <c r="D9266" s="588"/>
    </row>
    <row r="9267" spans="1:4" ht="15" x14ac:dyDescent="0.25">
      <c r="A9267" s="588"/>
      <c r="B9267" s="588"/>
      <c r="C9267" s="589"/>
      <c r="D9267" s="588"/>
    </row>
    <row r="9268" spans="1:4" ht="15" x14ac:dyDescent="0.25">
      <c r="A9268" s="588"/>
      <c r="B9268" s="588"/>
      <c r="C9268" s="589"/>
      <c r="D9268" s="588"/>
    </row>
    <row r="9269" spans="1:4" ht="15" x14ac:dyDescent="0.25">
      <c r="A9269" s="588"/>
      <c r="B9269" s="588"/>
      <c r="C9269" s="589"/>
      <c r="D9269" s="588"/>
    </row>
    <row r="9270" spans="1:4" ht="15" x14ac:dyDescent="0.25">
      <c r="A9270" s="588"/>
      <c r="B9270" s="588"/>
      <c r="C9270" s="589"/>
      <c r="D9270" s="588"/>
    </row>
    <row r="9271" spans="1:4" ht="15" x14ac:dyDescent="0.25">
      <c r="A9271" s="588"/>
      <c r="B9271" s="588"/>
      <c r="C9271" s="589"/>
      <c r="D9271" s="588"/>
    </row>
    <row r="9272" spans="1:4" ht="15" x14ac:dyDescent="0.25">
      <c r="A9272" s="588"/>
      <c r="B9272" s="588"/>
      <c r="C9272" s="589"/>
      <c r="D9272" s="588"/>
    </row>
    <row r="9273" spans="1:4" ht="15" x14ac:dyDescent="0.25">
      <c r="A9273" s="588"/>
      <c r="B9273" s="588"/>
      <c r="C9273" s="589"/>
      <c r="D9273" s="588"/>
    </row>
    <row r="9274" spans="1:4" ht="15" x14ac:dyDescent="0.25">
      <c r="A9274" s="588"/>
      <c r="B9274" s="588"/>
      <c r="C9274" s="589"/>
      <c r="D9274" s="588"/>
    </row>
    <row r="9275" spans="1:4" ht="15" x14ac:dyDescent="0.25">
      <c r="A9275" s="588"/>
      <c r="B9275" s="588"/>
      <c r="C9275" s="589"/>
      <c r="D9275" s="588"/>
    </row>
    <row r="9276" spans="1:4" ht="15" x14ac:dyDescent="0.25">
      <c r="A9276" s="588"/>
      <c r="B9276" s="588"/>
      <c r="C9276" s="589"/>
      <c r="D9276" s="588"/>
    </row>
    <row r="9277" spans="1:4" ht="15" x14ac:dyDescent="0.25">
      <c r="A9277" s="588"/>
      <c r="B9277" s="588"/>
      <c r="C9277" s="589"/>
      <c r="D9277" s="588"/>
    </row>
    <row r="9278" spans="1:4" ht="15" x14ac:dyDescent="0.25">
      <c r="A9278" s="588"/>
      <c r="B9278" s="588"/>
      <c r="C9278" s="589"/>
      <c r="D9278" s="588"/>
    </row>
    <row r="9279" spans="1:4" ht="15" x14ac:dyDescent="0.25">
      <c r="A9279" s="588"/>
      <c r="B9279" s="588"/>
      <c r="C9279" s="589"/>
      <c r="D9279" s="588"/>
    </row>
    <row r="9280" spans="1:4" ht="15" x14ac:dyDescent="0.25">
      <c r="A9280" s="588"/>
      <c r="B9280" s="588"/>
      <c r="C9280" s="589"/>
      <c r="D9280" s="588"/>
    </row>
    <row r="9281" spans="1:4" ht="15" x14ac:dyDescent="0.25">
      <c r="A9281" s="588"/>
      <c r="B9281" s="588"/>
      <c r="C9281" s="589"/>
      <c r="D9281" s="588"/>
    </row>
    <row r="9282" spans="1:4" ht="15" x14ac:dyDescent="0.25">
      <c r="A9282" s="588"/>
      <c r="B9282" s="588"/>
      <c r="C9282" s="589"/>
      <c r="D9282" s="588"/>
    </row>
    <row r="9283" spans="1:4" ht="15" x14ac:dyDescent="0.25">
      <c r="A9283" s="588"/>
      <c r="B9283" s="588"/>
      <c r="C9283" s="589"/>
      <c r="D9283" s="588"/>
    </row>
    <row r="9284" spans="1:4" ht="15" x14ac:dyDescent="0.25">
      <c r="A9284" s="588"/>
      <c r="B9284" s="588"/>
      <c r="C9284" s="589"/>
      <c r="D9284" s="588"/>
    </row>
    <row r="9285" spans="1:4" ht="15" x14ac:dyDescent="0.25">
      <c r="A9285" s="588"/>
      <c r="B9285" s="588"/>
      <c r="C9285" s="589"/>
      <c r="D9285" s="588"/>
    </row>
    <row r="9286" spans="1:4" ht="15" x14ac:dyDescent="0.25">
      <c r="A9286" s="588"/>
      <c r="B9286" s="588"/>
      <c r="C9286" s="589"/>
      <c r="D9286" s="588"/>
    </row>
    <row r="9287" spans="1:4" ht="15" x14ac:dyDescent="0.25">
      <c r="A9287" s="588"/>
      <c r="B9287" s="588"/>
      <c r="C9287" s="589"/>
      <c r="D9287" s="588"/>
    </row>
    <row r="9288" spans="1:4" ht="15" x14ac:dyDescent="0.25">
      <c r="A9288" s="588"/>
      <c r="B9288" s="588"/>
      <c r="C9288" s="589"/>
      <c r="D9288" s="588"/>
    </row>
    <row r="9289" spans="1:4" ht="15" x14ac:dyDescent="0.25">
      <c r="A9289" s="588"/>
      <c r="B9289" s="588"/>
      <c r="C9289" s="589"/>
      <c r="D9289" s="588"/>
    </row>
    <row r="9290" spans="1:4" ht="15" x14ac:dyDescent="0.25">
      <c r="A9290" s="588"/>
      <c r="B9290" s="588"/>
      <c r="C9290" s="589"/>
      <c r="D9290" s="588"/>
    </row>
    <row r="9291" spans="1:4" ht="15" x14ac:dyDescent="0.25">
      <c r="A9291" s="588"/>
      <c r="B9291" s="588"/>
      <c r="C9291" s="589"/>
      <c r="D9291" s="588"/>
    </row>
    <row r="9292" spans="1:4" ht="15" x14ac:dyDescent="0.25">
      <c r="A9292" s="588"/>
      <c r="B9292" s="588"/>
      <c r="C9292" s="589"/>
      <c r="D9292" s="588"/>
    </row>
    <row r="9293" spans="1:4" ht="15" x14ac:dyDescent="0.25">
      <c r="A9293" s="588"/>
      <c r="B9293" s="588"/>
      <c r="C9293" s="589"/>
      <c r="D9293" s="588"/>
    </row>
    <row r="9294" spans="1:4" ht="15" x14ac:dyDescent="0.25">
      <c r="A9294" s="588"/>
      <c r="B9294" s="588"/>
      <c r="C9294" s="589"/>
      <c r="D9294" s="588"/>
    </row>
    <row r="9295" spans="1:4" ht="15" x14ac:dyDescent="0.25">
      <c r="A9295" s="588"/>
      <c r="B9295" s="588"/>
      <c r="C9295" s="589"/>
      <c r="D9295" s="588"/>
    </row>
    <row r="9296" spans="1:4" ht="15" x14ac:dyDescent="0.25">
      <c r="A9296" s="588"/>
      <c r="B9296" s="588"/>
      <c r="C9296" s="589"/>
      <c r="D9296" s="588"/>
    </row>
    <row r="9297" spans="1:4" ht="15" x14ac:dyDescent="0.25">
      <c r="A9297" s="588"/>
      <c r="B9297" s="588"/>
      <c r="C9297" s="589"/>
      <c r="D9297" s="588"/>
    </row>
    <row r="9298" spans="1:4" ht="15" x14ac:dyDescent="0.25">
      <c r="A9298" s="588"/>
      <c r="B9298" s="588"/>
      <c r="C9298" s="589"/>
      <c r="D9298" s="588"/>
    </row>
    <row r="9299" spans="1:4" ht="15" x14ac:dyDescent="0.25">
      <c r="A9299" s="588"/>
      <c r="B9299" s="588"/>
      <c r="C9299" s="589"/>
      <c r="D9299" s="588"/>
    </row>
    <row r="9300" spans="1:4" ht="15" x14ac:dyDescent="0.25">
      <c r="A9300" s="588"/>
      <c r="B9300" s="588"/>
      <c r="C9300" s="589"/>
      <c r="D9300" s="588"/>
    </row>
    <row r="9301" spans="1:4" ht="15" x14ac:dyDescent="0.25">
      <c r="A9301" s="588"/>
      <c r="B9301" s="588"/>
      <c r="C9301" s="589"/>
      <c r="D9301" s="588"/>
    </row>
    <row r="9302" spans="1:4" ht="15" x14ac:dyDescent="0.25">
      <c r="A9302" s="588"/>
      <c r="B9302" s="588"/>
      <c r="C9302" s="589"/>
      <c r="D9302" s="588"/>
    </row>
    <row r="9303" spans="1:4" ht="15" x14ac:dyDescent="0.25">
      <c r="A9303" s="588"/>
      <c r="B9303" s="588"/>
      <c r="C9303" s="589"/>
      <c r="D9303" s="588"/>
    </row>
    <row r="9304" spans="1:4" ht="15" x14ac:dyDescent="0.25">
      <c r="A9304" s="588"/>
      <c r="B9304" s="588"/>
      <c r="C9304" s="589"/>
      <c r="D9304" s="588"/>
    </row>
    <row r="9305" spans="1:4" ht="15" x14ac:dyDescent="0.25">
      <c r="A9305" s="588"/>
      <c r="B9305" s="588"/>
      <c r="C9305" s="589"/>
      <c r="D9305" s="588"/>
    </row>
    <row r="9306" spans="1:4" ht="15" x14ac:dyDescent="0.25">
      <c r="A9306" s="588"/>
      <c r="B9306" s="588"/>
      <c r="C9306" s="589"/>
      <c r="D9306" s="588"/>
    </row>
    <row r="9307" spans="1:4" ht="15" x14ac:dyDescent="0.25">
      <c r="A9307" s="588"/>
      <c r="B9307" s="588"/>
      <c r="C9307" s="589"/>
      <c r="D9307" s="588"/>
    </row>
    <row r="9308" spans="1:4" ht="15" x14ac:dyDescent="0.25">
      <c r="A9308" s="588"/>
      <c r="B9308" s="588"/>
      <c r="C9308" s="589"/>
      <c r="D9308" s="588"/>
    </row>
    <row r="9309" spans="1:4" ht="15" x14ac:dyDescent="0.25">
      <c r="A9309" s="588"/>
      <c r="B9309" s="588"/>
      <c r="C9309" s="589"/>
      <c r="D9309" s="588"/>
    </row>
    <row r="9310" spans="1:4" ht="15" x14ac:dyDescent="0.25">
      <c r="A9310" s="588"/>
      <c r="B9310" s="588"/>
      <c r="C9310" s="589"/>
      <c r="D9310" s="588"/>
    </row>
    <row r="9311" spans="1:4" ht="15" x14ac:dyDescent="0.25">
      <c r="A9311" s="588"/>
      <c r="B9311" s="588"/>
      <c r="C9311" s="589"/>
      <c r="D9311" s="588"/>
    </row>
    <row r="9312" spans="1:4" ht="15" x14ac:dyDescent="0.25">
      <c r="A9312" s="588"/>
      <c r="B9312" s="588"/>
      <c r="C9312" s="589"/>
      <c r="D9312" s="588"/>
    </row>
    <row r="9313" spans="1:4" ht="15" x14ac:dyDescent="0.25">
      <c r="A9313" s="588"/>
      <c r="B9313" s="588"/>
      <c r="C9313" s="589"/>
      <c r="D9313" s="588"/>
    </row>
    <row r="9314" spans="1:4" ht="15" x14ac:dyDescent="0.25">
      <c r="A9314" s="588"/>
      <c r="B9314" s="588"/>
      <c r="C9314" s="589"/>
      <c r="D9314" s="588"/>
    </row>
    <row r="9315" spans="1:4" ht="15" x14ac:dyDescent="0.25">
      <c r="A9315" s="588"/>
      <c r="B9315" s="588"/>
      <c r="C9315" s="589"/>
      <c r="D9315" s="588"/>
    </row>
    <row r="9316" spans="1:4" ht="15" x14ac:dyDescent="0.25">
      <c r="A9316" s="588"/>
      <c r="B9316" s="588"/>
      <c r="C9316" s="589"/>
      <c r="D9316" s="588"/>
    </row>
    <row r="9317" spans="1:4" ht="15" x14ac:dyDescent="0.25">
      <c r="A9317" s="588"/>
      <c r="B9317" s="588"/>
      <c r="C9317" s="589"/>
      <c r="D9317" s="588"/>
    </row>
    <row r="9318" spans="1:4" ht="15" x14ac:dyDescent="0.25">
      <c r="A9318" s="588"/>
      <c r="B9318" s="588"/>
      <c r="C9318" s="589"/>
      <c r="D9318" s="588"/>
    </row>
    <row r="9319" spans="1:4" ht="15" x14ac:dyDescent="0.25">
      <c r="A9319" s="588"/>
      <c r="B9319" s="588"/>
      <c r="C9319" s="589"/>
      <c r="D9319" s="588"/>
    </row>
    <row r="9320" spans="1:4" ht="15" x14ac:dyDescent="0.25">
      <c r="A9320" s="588"/>
      <c r="B9320" s="588"/>
      <c r="C9320" s="589"/>
      <c r="D9320" s="588"/>
    </row>
    <row r="9321" spans="1:4" ht="15" x14ac:dyDescent="0.25">
      <c r="A9321" s="588"/>
      <c r="B9321" s="588"/>
      <c r="C9321" s="589"/>
      <c r="D9321" s="588"/>
    </row>
    <row r="9322" spans="1:4" ht="15" x14ac:dyDescent="0.25">
      <c r="A9322" s="588"/>
      <c r="B9322" s="588"/>
      <c r="C9322" s="589"/>
      <c r="D9322" s="588"/>
    </row>
    <row r="9323" spans="1:4" ht="15" x14ac:dyDescent="0.25">
      <c r="A9323" s="588"/>
      <c r="B9323" s="588"/>
      <c r="C9323" s="589"/>
      <c r="D9323" s="588"/>
    </row>
    <row r="9324" spans="1:4" ht="15" x14ac:dyDescent="0.25">
      <c r="A9324" s="588"/>
      <c r="B9324" s="588"/>
      <c r="C9324" s="589"/>
      <c r="D9324" s="588"/>
    </row>
    <row r="9325" spans="1:4" ht="15" x14ac:dyDescent="0.25">
      <c r="A9325" s="588"/>
      <c r="B9325" s="588"/>
      <c r="C9325" s="589"/>
      <c r="D9325" s="588"/>
    </row>
    <row r="9326" spans="1:4" ht="15" x14ac:dyDescent="0.25">
      <c r="A9326" s="588"/>
      <c r="B9326" s="588"/>
      <c r="C9326" s="589"/>
      <c r="D9326" s="588"/>
    </row>
    <row r="9327" spans="1:4" ht="15" x14ac:dyDescent="0.25">
      <c r="A9327" s="588"/>
      <c r="B9327" s="588"/>
      <c r="C9327" s="589"/>
      <c r="D9327" s="588"/>
    </row>
    <row r="9328" spans="1:4" ht="15" x14ac:dyDescent="0.25">
      <c r="A9328" s="588"/>
      <c r="B9328" s="588"/>
      <c r="C9328" s="589"/>
      <c r="D9328" s="588"/>
    </row>
    <row r="9329" spans="1:4" ht="15" x14ac:dyDescent="0.25">
      <c r="A9329" s="588"/>
      <c r="B9329" s="588"/>
      <c r="C9329" s="589"/>
      <c r="D9329" s="588"/>
    </row>
    <row r="9330" spans="1:4" ht="15" x14ac:dyDescent="0.25">
      <c r="A9330" s="588"/>
      <c r="B9330" s="588"/>
      <c r="C9330" s="589"/>
      <c r="D9330" s="588"/>
    </row>
    <row r="9331" spans="1:4" ht="15" x14ac:dyDescent="0.25">
      <c r="A9331" s="588"/>
      <c r="B9331" s="588"/>
      <c r="C9331" s="589"/>
      <c r="D9331" s="588"/>
    </row>
    <row r="9332" spans="1:4" ht="15" x14ac:dyDescent="0.25">
      <c r="A9332" s="588"/>
      <c r="B9332" s="588"/>
      <c r="C9332" s="589"/>
      <c r="D9332" s="588"/>
    </row>
    <row r="9333" spans="1:4" ht="15" x14ac:dyDescent="0.25">
      <c r="A9333" s="588"/>
      <c r="B9333" s="588"/>
      <c r="C9333" s="589"/>
      <c r="D9333" s="588"/>
    </row>
    <row r="9334" spans="1:4" ht="15" x14ac:dyDescent="0.25">
      <c r="A9334" s="588"/>
      <c r="B9334" s="588"/>
      <c r="C9334" s="589"/>
      <c r="D9334" s="588"/>
    </row>
    <row r="9335" spans="1:4" ht="15" x14ac:dyDescent="0.25">
      <c r="A9335" s="588"/>
      <c r="B9335" s="588"/>
      <c r="C9335" s="589"/>
      <c r="D9335" s="588"/>
    </row>
    <row r="9336" spans="1:4" ht="15" x14ac:dyDescent="0.25">
      <c r="A9336" s="588"/>
      <c r="B9336" s="588"/>
      <c r="C9336" s="589"/>
      <c r="D9336" s="588"/>
    </row>
    <row r="9337" spans="1:4" ht="15" x14ac:dyDescent="0.25">
      <c r="A9337" s="588"/>
      <c r="B9337" s="588"/>
      <c r="C9337" s="589"/>
      <c r="D9337" s="588"/>
    </row>
    <row r="9338" spans="1:4" ht="15" x14ac:dyDescent="0.25">
      <c r="A9338" s="588"/>
      <c r="B9338" s="588"/>
      <c r="C9338" s="589"/>
      <c r="D9338" s="588"/>
    </row>
    <row r="9339" spans="1:4" ht="15" x14ac:dyDescent="0.25">
      <c r="A9339" s="588"/>
      <c r="B9339" s="588"/>
      <c r="C9339" s="589"/>
      <c r="D9339" s="588"/>
    </row>
    <row r="9340" spans="1:4" ht="15" x14ac:dyDescent="0.25">
      <c r="A9340" s="588"/>
      <c r="B9340" s="588"/>
      <c r="C9340" s="589"/>
      <c r="D9340" s="588"/>
    </row>
    <row r="9341" spans="1:4" ht="15" x14ac:dyDescent="0.25">
      <c r="A9341" s="588"/>
      <c r="B9341" s="588"/>
      <c r="C9341" s="589"/>
      <c r="D9341" s="588"/>
    </row>
    <row r="9342" spans="1:4" ht="15" x14ac:dyDescent="0.25">
      <c r="A9342" s="588"/>
      <c r="B9342" s="588"/>
      <c r="C9342" s="589"/>
      <c r="D9342" s="588"/>
    </row>
    <row r="9343" spans="1:4" ht="15" x14ac:dyDescent="0.25">
      <c r="A9343" s="588"/>
      <c r="B9343" s="588"/>
      <c r="C9343" s="589"/>
      <c r="D9343" s="588"/>
    </row>
    <row r="9344" spans="1:4" ht="15" x14ac:dyDescent="0.25">
      <c r="A9344" s="588"/>
      <c r="B9344" s="588"/>
      <c r="C9344" s="589"/>
      <c r="D9344" s="588"/>
    </row>
    <row r="9345" spans="1:4" ht="15" x14ac:dyDescent="0.25">
      <c r="A9345" s="588"/>
      <c r="B9345" s="588"/>
      <c r="C9345" s="589"/>
      <c r="D9345" s="588"/>
    </row>
    <row r="9346" spans="1:4" ht="15" x14ac:dyDescent="0.25">
      <c r="A9346" s="588"/>
      <c r="B9346" s="588"/>
      <c r="C9346" s="589"/>
      <c r="D9346" s="588"/>
    </row>
    <row r="9347" spans="1:4" ht="15" x14ac:dyDescent="0.25">
      <c r="A9347" s="588"/>
      <c r="B9347" s="588"/>
      <c r="C9347" s="589"/>
      <c r="D9347" s="588"/>
    </row>
    <row r="9348" spans="1:4" ht="15" x14ac:dyDescent="0.25">
      <c r="A9348" s="588"/>
      <c r="B9348" s="588"/>
      <c r="C9348" s="589"/>
      <c r="D9348" s="588"/>
    </row>
    <row r="9349" spans="1:4" ht="15" x14ac:dyDescent="0.25">
      <c r="A9349" s="588"/>
      <c r="B9349" s="588"/>
      <c r="C9349" s="589"/>
      <c r="D9349" s="588"/>
    </row>
    <row r="9350" spans="1:4" ht="15" x14ac:dyDescent="0.25">
      <c r="A9350" s="588"/>
      <c r="B9350" s="588"/>
      <c r="C9350" s="589"/>
      <c r="D9350" s="588"/>
    </row>
    <row r="9351" spans="1:4" ht="15" x14ac:dyDescent="0.25">
      <c r="A9351" s="588"/>
      <c r="B9351" s="588"/>
      <c r="C9351" s="589"/>
      <c r="D9351" s="588"/>
    </row>
    <row r="9352" spans="1:4" ht="15" x14ac:dyDescent="0.25">
      <c r="A9352" s="588"/>
      <c r="B9352" s="588"/>
      <c r="C9352" s="589"/>
      <c r="D9352" s="588"/>
    </row>
    <row r="9353" spans="1:4" ht="15" x14ac:dyDescent="0.25">
      <c r="A9353" s="588"/>
      <c r="B9353" s="588"/>
      <c r="C9353" s="589"/>
      <c r="D9353" s="588"/>
    </row>
    <row r="9354" spans="1:4" ht="15" x14ac:dyDescent="0.25">
      <c r="A9354" s="588"/>
      <c r="B9354" s="588"/>
      <c r="C9354" s="589"/>
      <c r="D9354" s="588"/>
    </row>
    <row r="9355" spans="1:4" ht="15" x14ac:dyDescent="0.25">
      <c r="A9355" s="588"/>
      <c r="B9355" s="588"/>
      <c r="C9355" s="589"/>
      <c r="D9355" s="588"/>
    </row>
    <row r="9356" spans="1:4" ht="15" x14ac:dyDescent="0.25">
      <c r="A9356" s="588"/>
      <c r="B9356" s="588"/>
      <c r="C9356" s="589"/>
      <c r="D9356" s="588"/>
    </row>
    <row r="9357" spans="1:4" ht="15" x14ac:dyDescent="0.25">
      <c r="A9357" s="588"/>
      <c r="B9357" s="588"/>
      <c r="C9357" s="589"/>
      <c r="D9357" s="588"/>
    </row>
    <row r="9358" spans="1:4" ht="15" x14ac:dyDescent="0.25">
      <c r="A9358" s="588"/>
      <c r="B9358" s="588"/>
      <c r="C9358" s="589"/>
      <c r="D9358" s="588"/>
    </row>
    <row r="9359" spans="1:4" ht="15" x14ac:dyDescent="0.25">
      <c r="A9359" s="588"/>
      <c r="B9359" s="588"/>
      <c r="C9359" s="589"/>
      <c r="D9359" s="588"/>
    </row>
    <row r="9360" spans="1:4" ht="15" x14ac:dyDescent="0.25">
      <c r="A9360" s="588"/>
      <c r="B9360" s="588"/>
      <c r="C9360" s="589"/>
      <c r="D9360" s="588"/>
    </row>
    <row r="9361" spans="1:4" ht="15" x14ac:dyDescent="0.25">
      <c r="A9361" s="588"/>
      <c r="B9361" s="588"/>
      <c r="C9361" s="589"/>
      <c r="D9361" s="588"/>
    </row>
    <row r="9362" spans="1:4" ht="15" x14ac:dyDescent="0.25">
      <c r="A9362" s="588"/>
      <c r="B9362" s="588"/>
      <c r="C9362" s="589"/>
      <c r="D9362" s="588"/>
    </row>
    <row r="9363" spans="1:4" ht="15" x14ac:dyDescent="0.25">
      <c r="A9363" s="588"/>
      <c r="B9363" s="588"/>
      <c r="C9363" s="589"/>
      <c r="D9363" s="588"/>
    </row>
    <row r="9364" spans="1:4" ht="15" x14ac:dyDescent="0.25">
      <c r="A9364" s="588"/>
      <c r="B9364" s="588"/>
      <c r="C9364" s="589"/>
      <c r="D9364" s="588"/>
    </row>
    <row r="9365" spans="1:4" ht="15" x14ac:dyDescent="0.25">
      <c r="A9365" s="588"/>
      <c r="B9365" s="588"/>
      <c r="C9365" s="589"/>
      <c r="D9365" s="588"/>
    </row>
    <row r="9366" spans="1:4" ht="15" x14ac:dyDescent="0.25">
      <c r="A9366" s="588"/>
      <c r="B9366" s="588"/>
      <c r="C9366" s="589"/>
      <c r="D9366" s="588"/>
    </row>
    <row r="9367" spans="1:4" ht="15" x14ac:dyDescent="0.25">
      <c r="A9367" s="588"/>
      <c r="B9367" s="588"/>
      <c r="C9367" s="589"/>
      <c r="D9367" s="588"/>
    </row>
    <row r="9368" spans="1:4" ht="15" x14ac:dyDescent="0.25">
      <c r="A9368" s="588"/>
      <c r="B9368" s="588"/>
      <c r="C9368" s="589"/>
      <c r="D9368" s="588"/>
    </row>
    <row r="9369" spans="1:4" ht="15" x14ac:dyDescent="0.25">
      <c r="A9369" s="588"/>
      <c r="B9369" s="588"/>
      <c r="C9369" s="589"/>
      <c r="D9369" s="588"/>
    </row>
    <row r="9370" spans="1:4" ht="15" x14ac:dyDescent="0.25">
      <c r="A9370" s="588"/>
      <c r="B9370" s="588"/>
      <c r="C9370" s="589"/>
      <c r="D9370" s="588"/>
    </row>
    <row r="9371" spans="1:4" ht="15" x14ac:dyDescent="0.25">
      <c r="A9371" s="588"/>
      <c r="B9371" s="588"/>
      <c r="C9371" s="589"/>
      <c r="D9371" s="588"/>
    </row>
    <row r="9372" spans="1:4" ht="15" x14ac:dyDescent="0.25">
      <c r="A9372" s="588"/>
      <c r="B9372" s="588"/>
      <c r="C9372" s="589"/>
      <c r="D9372" s="588"/>
    </row>
    <row r="9373" spans="1:4" ht="15" x14ac:dyDescent="0.25">
      <c r="A9373" s="588"/>
      <c r="B9373" s="588"/>
      <c r="C9373" s="589"/>
      <c r="D9373" s="588"/>
    </row>
    <row r="9374" spans="1:4" ht="15" x14ac:dyDescent="0.25">
      <c r="A9374" s="588"/>
      <c r="B9374" s="588"/>
      <c r="C9374" s="589"/>
      <c r="D9374" s="588"/>
    </row>
    <row r="9375" spans="1:4" ht="15" x14ac:dyDescent="0.25">
      <c r="A9375" s="588"/>
      <c r="B9375" s="588"/>
      <c r="C9375" s="589"/>
      <c r="D9375" s="588"/>
    </row>
    <row r="9376" spans="1:4" ht="15" x14ac:dyDescent="0.25">
      <c r="A9376" s="588"/>
      <c r="B9376" s="588"/>
      <c r="C9376" s="589"/>
      <c r="D9376" s="588"/>
    </row>
    <row r="9377" spans="1:4" ht="15" x14ac:dyDescent="0.25">
      <c r="A9377" s="588"/>
      <c r="B9377" s="588"/>
      <c r="C9377" s="589"/>
      <c r="D9377" s="588"/>
    </row>
    <row r="9378" spans="1:4" ht="15" x14ac:dyDescent="0.25">
      <c r="A9378" s="588"/>
      <c r="B9378" s="588"/>
      <c r="C9378" s="589"/>
      <c r="D9378" s="588"/>
    </row>
    <row r="9379" spans="1:4" ht="15" x14ac:dyDescent="0.25">
      <c r="A9379" s="588"/>
      <c r="B9379" s="588"/>
      <c r="C9379" s="589"/>
      <c r="D9379" s="588"/>
    </row>
    <row r="9380" spans="1:4" ht="15" x14ac:dyDescent="0.25">
      <c r="A9380" s="588"/>
      <c r="B9380" s="588"/>
      <c r="C9380" s="589"/>
      <c r="D9380" s="588"/>
    </row>
    <row r="9381" spans="1:4" ht="15" x14ac:dyDescent="0.25">
      <c r="A9381" s="588"/>
      <c r="B9381" s="588"/>
      <c r="C9381" s="589"/>
      <c r="D9381" s="588"/>
    </row>
    <row r="9382" spans="1:4" ht="15" x14ac:dyDescent="0.25">
      <c r="A9382" s="588"/>
      <c r="B9382" s="588"/>
      <c r="C9382" s="589"/>
      <c r="D9382" s="588"/>
    </row>
    <row r="9383" spans="1:4" ht="15" x14ac:dyDescent="0.25">
      <c r="A9383" s="588"/>
      <c r="B9383" s="588"/>
      <c r="C9383" s="589"/>
      <c r="D9383" s="588"/>
    </row>
    <row r="9384" spans="1:4" ht="15" x14ac:dyDescent="0.25">
      <c r="A9384" s="588"/>
      <c r="B9384" s="588"/>
      <c r="C9384" s="589"/>
      <c r="D9384" s="588"/>
    </row>
    <row r="9385" spans="1:4" ht="15" x14ac:dyDescent="0.25">
      <c r="A9385" s="588"/>
      <c r="B9385" s="588"/>
      <c r="C9385" s="589"/>
      <c r="D9385" s="588"/>
    </row>
    <row r="9386" spans="1:4" ht="15" x14ac:dyDescent="0.25">
      <c r="A9386" s="588"/>
      <c r="B9386" s="588"/>
      <c r="C9386" s="589"/>
      <c r="D9386" s="588"/>
    </row>
    <row r="9387" spans="1:4" ht="15" x14ac:dyDescent="0.25">
      <c r="A9387" s="588"/>
      <c r="B9387" s="588"/>
      <c r="C9387" s="589"/>
      <c r="D9387" s="588"/>
    </row>
    <row r="9388" spans="1:4" ht="15" x14ac:dyDescent="0.25">
      <c r="A9388" s="588"/>
      <c r="B9388" s="588"/>
      <c r="C9388" s="589"/>
      <c r="D9388" s="588"/>
    </row>
    <row r="9389" spans="1:4" ht="15" x14ac:dyDescent="0.25">
      <c r="A9389" s="588"/>
      <c r="B9389" s="588"/>
      <c r="C9389" s="589"/>
      <c r="D9389" s="588"/>
    </row>
    <row r="9390" spans="1:4" ht="15" x14ac:dyDescent="0.25">
      <c r="A9390" s="588"/>
      <c r="B9390" s="588"/>
      <c r="C9390" s="589"/>
      <c r="D9390" s="588"/>
    </row>
    <row r="9391" spans="1:4" ht="15" x14ac:dyDescent="0.25">
      <c r="A9391" s="588"/>
      <c r="B9391" s="588"/>
      <c r="C9391" s="589"/>
      <c r="D9391" s="588"/>
    </row>
    <row r="9392" spans="1:4" ht="15" x14ac:dyDescent="0.25">
      <c r="A9392" s="588"/>
      <c r="B9392" s="588"/>
      <c r="C9392" s="589"/>
      <c r="D9392" s="588"/>
    </row>
    <row r="9393" spans="1:4" ht="15" x14ac:dyDescent="0.25">
      <c r="A9393" s="588"/>
      <c r="B9393" s="588"/>
      <c r="C9393" s="589"/>
      <c r="D9393" s="588"/>
    </row>
    <row r="9394" spans="1:4" ht="15" x14ac:dyDescent="0.25">
      <c r="A9394" s="588"/>
      <c r="B9394" s="588"/>
      <c r="C9394" s="589"/>
      <c r="D9394" s="588"/>
    </row>
    <row r="9395" spans="1:4" ht="15" x14ac:dyDescent="0.25">
      <c r="A9395" s="588"/>
      <c r="B9395" s="588"/>
      <c r="C9395" s="589"/>
      <c r="D9395" s="588"/>
    </row>
    <row r="9396" spans="1:4" ht="15" x14ac:dyDescent="0.25">
      <c r="A9396" s="588"/>
      <c r="B9396" s="588"/>
      <c r="C9396" s="589"/>
      <c r="D9396" s="588"/>
    </row>
    <row r="9397" spans="1:4" ht="15" x14ac:dyDescent="0.25">
      <c r="A9397" s="588"/>
      <c r="B9397" s="588"/>
      <c r="C9397" s="589"/>
      <c r="D9397" s="588"/>
    </row>
    <row r="9398" spans="1:4" ht="15" x14ac:dyDescent="0.25">
      <c r="A9398" s="588"/>
      <c r="B9398" s="588"/>
      <c r="C9398" s="589"/>
      <c r="D9398" s="588"/>
    </row>
    <row r="9399" spans="1:4" ht="15" x14ac:dyDescent="0.25">
      <c r="A9399" s="588"/>
      <c r="B9399" s="588"/>
      <c r="C9399" s="589"/>
      <c r="D9399" s="588"/>
    </row>
    <row r="9400" spans="1:4" ht="15" x14ac:dyDescent="0.25">
      <c r="A9400" s="588"/>
      <c r="B9400" s="588"/>
      <c r="C9400" s="589"/>
      <c r="D9400" s="588"/>
    </row>
    <row r="9401" spans="1:4" ht="15" x14ac:dyDescent="0.25">
      <c r="A9401" s="588"/>
      <c r="B9401" s="588"/>
      <c r="C9401" s="589"/>
      <c r="D9401" s="588"/>
    </row>
    <row r="9402" spans="1:4" ht="15" x14ac:dyDescent="0.25">
      <c r="A9402" s="588"/>
      <c r="B9402" s="588"/>
      <c r="C9402" s="589"/>
      <c r="D9402" s="588"/>
    </row>
    <row r="9403" spans="1:4" ht="15" x14ac:dyDescent="0.25">
      <c r="A9403" s="588"/>
      <c r="B9403" s="588"/>
      <c r="C9403" s="589"/>
      <c r="D9403" s="588"/>
    </row>
    <row r="9404" spans="1:4" ht="15" x14ac:dyDescent="0.25">
      <c r="A9404" s="588"/>
      <c r="B9404" s="588"/>
      <c r="C9404" s="589"/>
      <c r="D9404" s="588"/>
    </row>
    <row r="9405" spans="1:4" ht="15" x14ac:dyDescent="0.25">
      <c r="A9405" s="588"/>
      <c r="B9405" s="588"/>
      <c r="C9405" s="589"/>
      <c r="D9405" s="588"/>
    </row>
    <row r="9406" spans="1:4" ht="15" x14ac:dyDescent="0.25">
      <c r="A9406" s="588"/>
      <c r="B9406" s="588"/>
      <c r="C9406" s="589"/>
      <c r="D9406" s="588"/>
    </row>
    <row r="9407" spans="1:4" ht="15" x14ac:dyDescent="0.25">
      <c r="A9407" s="588"/>
      <c r="B9407" s="588"/>
      <c r="C9407" s="589"/>
      <c r="D9407" s="588"/>
    </row>
    <row r="9408" spans="1:4" ht="15" x14ac:dyDescent="0.25">
      <c r="A9408" s="588"/>
      <c r="B9408" s="588"/>
      <c r="C9408" s="589"/>
      <c r="D9408" s="588"/>
    </row>
    <row r="9409" spans="1:4" ht="15" x14ac:dyDescent="0.25">
      <c r="A9409" s="588"/>
      <c r="B9409" s="588"/>
      <c r="C9409" s="589"/>
      <c r="D9409" s="588"/>
    </row>
    <row r="9410" spans="1:4" ht="15" x14ac:dyDescent="0.25">
      <c r="A9410" s="588"/>
      <c r="B9410" s="588"/>
      <c r="C9410" s="589"/>
      <c r="D9410" s="588"/>
    </row>
    <row r="9411" spans="1:4" ht="15" x14ac:dyDescent="0.25">
      <c r="A9411" s="588"/>
      <c r="B9411" s="588"/>
      <c r="C9411" s="589"/>
      <c r="D9411" s="588"/>
    </row>
    <row r="9412" spans="1:4" ht="15" x14ac:dyDescent="0.25">
      <c r="A9412" s="588"/>
      <c r="B9412" s="588"/>
      <c r="C9412" s="589"/>
      <c r="D9412" s="588"/>
    </row>
    <row r="9413" spans="1:4" ht="15" x14ac:dyDescent="0.25">
      <c r="A9413" s="588"/>
      <c r="B9413" s="588"/>
      <c r="C9413" s="589"/>
      <c r="D9413" s="588"/>
    </row>
    <row r="9414" spans="1:4" ht="15" x14ac:dyDescent="0.25">
      <c r="A9414" s="588"/>
      <c r="B9414" s="588"/>
      <c r="C9414" s="589"/>
      <c r="D9414" s="588"/>
    </row>
    <row r="9415" spans="1:4" ht="15" x14ac:dyDescent="0.25">
      <c r="A9415" s="588"/>
      <c r="B9415" s="588"/>
      <c r="C9415" s="589"/>
      <c r="D9415" s="588"/>
    </row>
    <row r="9416" spans="1:4" ht="15" x14ac:dyDescent="0.25">
      <c r="A9416" s="588"/>
      <c r="B9416" s="588"/>
      <c r="C9416" s="589"/>
      <c r="D9416" s="588"/>
    </row>
    <row r="9417" spans="1:4" ht="15" x14ac:dyDescent="0.25">
      <c r="A9417" s="588"/>
      <c r="B9417" s="588"/>
      <c r="C9417" s="589"/>
      <c r="D9417" s="588"/>
    </row>
    <row r="9418" spans="1:4" ht="15" x14ac:dyDescent="0.25">
      <c r="A9418" s="588"/>
      <c r="B9418" s="588"/>
      <c r="C9418" s="589"/>
      <c r="D9418" s="588"/>
    </row>
    <row r="9419" spans="1:4" ht="15" x14ac:dyDescent="0.25">
      <c r="A9419" s="588"/>
      <c r="B9419" s="588"/>
      <c r="C9419" s="589"/>
      <c r="D9419" s="588"/>
    </row>
    <row r="9420" spans="1:4" ht="15" x14ac:dyDescent="0.25">
      <c r="A9420" s="588"/>
      <c r="B9420" s="588"/>
      <c r="C9420" s="589"/>
      <c r="D9420" s="588"/>
    </row>
    <row r="9421" spans="1:4" ht="15" x14ac:dyDescent="0.25">
      <c r="A9421" s="588"/>
      <c r="B9421" s="588"/>
      <c r="C9421" s="589"/>
      <c r="D9421" s="588"/>
    </row>
    <row r="9422" spans="1:4" ht="15" x14ac:dyDescent="0.25">
      <c r="A9422" s="588"/>
      <c r="B9422" s="588"/>
      <c r="C9422" s="589"/>
      <c r="D9422" s="588"/>
    </row>
    <row r="9423" spans="1:4" ht="15" x14ac:dyDescent="0.25">
      <c r="A9423" s="588"/>
      <c r="B9423" s="588"/>
      <c r="C9423" s="589"/>
      <c r="D9423" s="588"/>
    </row>
    <row r="9424" spans="1:4" ht="15" x14ac:dyDescent="0.25">
      <c r="A9424" s="588"/>
      <c r="B9424" s="588"/>
      <c r="C9424" s="589"/>
      <c r="D9424" s="588"/>
    </row>
    <row r="9425" spans="1:4" ht="15" x14ac:dyDescent="0.25">
      <c r="A9425" s="588"/>
      <c r="B9425" s="588"/>
      <c r="C9425" s="589"/>
      <c r="D9425" s="588"/>
    </row>
    <row r="9426" spans="1:4" ht="15" x14ac:dyDescent="0.25">
      <c r="A9426" s="588"/>
      <c r="B9426" s="588"/>
      <c r="C9426" s="589"/>
      <c r="D9426" s="588"/>
    </row>
    <row r="9427" spans="1:4" ht="15" x14ac:dyDescent="0.25">
      <c r="A9427" s="588"/>
      <c r="B9427" s="588"/>
      <c r="C9427" s="589"/>
      <c r="D9427" s="588"/>
    </row>
    <row r="9428" spans="1:4" ht="15" x14ac:dyDescent="0.25">
      <c r="A9428" s="588"/>
      <c r="B9428" s="588"/>
      <c r="C9428" s="589"/>
      <c r="D9428" s="588"/>
    </row>
    <row r="9429" spans="1:4" ht="15" x14ac:dyDescent="0.25">
      <c r="A9429" s="588"/>
      <c r="B9429" s="588"/>
      <c r="C9429" s="589"/>
      <c r="D9429" s="588"/>
    </row>
    <row r="9430" spans="1:4" ht="15" x14ac:dyDescent="0.25">
      <c r="A9430" s="588"/>
      <c r="B9430" s="588"/>
      <c r="C9430" s="589"/>
      <c r="D9430" s="588"/>
    </row>
    <row r="9431" spans="1:4" ht="15" x14ac:dyDescent="0.25">
      <c r="A9431" s="588"/>
      <c r="B9431" s="588"/>
      <c r="C9431" s="589"/>
      <c r="D9431" s="588"/>
    </row>
    <row r="9432" spans="1:4" ht="15" x14ac:dyDescent="0.25">
      <c r="A9432" s="588"/>
      <c r="B9432" s="588"/>
      <c r="C9432" s="589"/>
      <c r="D9432" s="588"/>
    </row>
    <row r="9433" spans="1:4" ht="15" x14ac:dyDescent="0.25">
      <c r="A9433" s="588"/>
      <c r="B9433" s="588"/>
      <c r="C9433" s="589"/>
      <c r="D9433" s="588"/>
    </row>
    <row r="9434" spans="1:4" ht="15" x14ac:dyDescent="0.25">
      <c r="A9434" s="588"/>
      <c r="B9434" s="588"/>
      <c r="C9434" s="589"/>
      <c r="D9434" s="588"/>
    </row>
    <row r="9435" spans="1:4" ht="15" x14ac:dyDescent="0.25">
      <c r="A9435" s="588"/>
      <c r="B9435" s="588"/>
      <c r="C9435" s="589"/>
      <c r="D9435" s="588"/>
    </row>
    <row r="9436" spans="1:4" ht="15" x14ac:dyDescent="0.25">
      <c r="A9436" s="588"/>
      <c r="B9436" s="588"/>
      <c r="C9436" s="589"/>
      <c r="D9436" s="588"/>
    </row>
    <row r="9437" spans="1:4" ht="15" x14ac:dyDescent="0.25">
      <c r="A9437" s="588"/>
      <c r="B9437" s="588"/>
      <c r="C9437" s="589"/>
      <c r="D9437" s="588"/>
    </row>
    <row r="9438" spans="1:4" ht="15" x14ac:dyDescent="0.25">
      <c r="A9438" s="588"/>
      <c r="B9438" s="588"/>
      <c r="C9438" s="589"/>
      <c r="D9438" s="588"/>
    </row>
    <row r="9439" spans="1:4" ht="15" x14ac:dyDescent="0.25">
      <c r="A9439" s="588"/>
      <c r="B9439" s="588"/>
      <c r="C9439" s="589"/>
      <c r="D9439" s="588"/>
    </row>
    <row r="9440" spans="1:4" ht="15" x14ac:dyDescent="0.25">
      <c r="A9440" s="588"/>
      <c r="B9440" s="588"/>
      <c r="C9440" s="589"/>
      <c r="D9440" s="588"/>
    </row>
    <row r="9441" spans="1:4" ht="15" x14ac:dyDescent="0.25">
      <c r="A9441" s="588"/>
      <c r="B9441" s="588"/>
      <c r="C9441" s="589"/>
      <c r="D9441" s="588"/>
    </row>
    <row r="9442" spans="1:4" ht="15" x14ac:dyDescent="0.25">
      <c r="A9442" s="588"/>
      <c r="B9442" s="588"/>
      <c r="C9442" s="589"/>
      <c r="D9442" s="588"/>
    </row>
    <row r="9443" spans="1:4" ht="15" x14ac:dyDescent="0.25">
      <c r="A9443" s="588"/>
      <c r="B9443" s="588"/>
      <c r="C9443" s="589"/>
      <c r="D9443" s="588"/>
    </row>
    <row r="9444" spans="1:4" ht="15" x14ac:dyDescent="0.25">
      <c r="A9444" s="588"/>
      <c r="B9444" s="588"/>
      <c r="C9444" s="589"/>
      <c r="D9444" s="588"/>
    </row>
    <row r="9445" spans="1:4" ht="15" x14ac:dyDescent="0.25">
      <c r="A9445" s="588"/>
      <c r="B9445" s="588"/>
      <c r="C9445" s="589"/>
      <c r="D9445" s="588"/>
    </row>
    <row r="9446" spans="1:4" ht="15" x14ac:dyDescent="0.25">
      <c r="A9446" s="588"/>
      <c r="B9446" s="588"/>
      <c r="C9446" s="589"/>
      <c r="D9446" s="588"/>
    </row>
    <row r="9447" spans="1:4" ht="15" x14ac:dyDescent="0.25">
      <c r="A9447" s="588"/>
      <c r="B9447" s="588"/>
      <c r="C9447" s="589"/>
      <c r="D9447" s="588"/>
    </row>
    <row r="9448" spans="1:4" ht="15" x14ac:dyDescent="0.25">
      <c r="A9448" s="588"/>
      <c r="B9448" s="588"/>
      <c r="C9448" s="589"/>
      <c r="D9448" s="588"/>
    </row>
    <row r="9449" spans="1:4" ht="15" x14ac:dyDescent="0.25">
      <c r="A9449" s="588"/>
      <c r="B9449" s="588"/>
      <c r="C9449" s="589"/>
      <c r="D9449" s="588"/>
    </row>
    <row r="9450" spans="1:4" ht="15" x14ac:dyDescent="0.25">
      <c r="A9450" s="588"/>
      <c r="B9450" s="588"/>
      <c r="C9450" s="589"/>
      <c r="D9450" s="588"/>
    </row>
    <row r="9451" spans="1:4" ht="15" x14ac:dyDescent="0.25">
      <c r="A9451" s="588"/>
      <c r="B9451" s="588"/>
      <c r="C9451" s="589"/>
      <c r="D9451" s="588"/>
    </row>
    <row r="9452" spans="1:4" ht="15" x14ac:dyDescent="0.25">
      <c r="A9452" s="588"/>
      <c r="B9452" s="588"/>
      <c r="C9452" s="589"/>
      <c r="D9452" s="588"/>
    </row>
    <row r="9453" spans="1:4" ht="15" x14ac:dyDescent="0.25">
      <c r="A9453" s="588"/>
      <c r="B9453" s="588"/>
      <c r="C9453" s="589"/>
      <c r="D9453" s="588"/>
    </row>
    <row r="9454" spans="1:4" ht="15" x14ac:dyDescent="0.25">
      <c r="A9454" s="588"/>
      <c r="B9454" s="588"/>
      <c r="C9454" s="589"/>
      <c r="D9454" s="588"/>
    </row>
    <row r="9455" spans="1:4" ht="15" x14ac:dyDescent="0.25">
      <c r="A9455" s="588"/>
      <c r="B9455" s="588"/>
      <c r="C9455" s="589"/>
      <c r="D9455" s="588"/>
    </row>
    <row r="9456" spans="1:4" ht="15" x14ac:dyDescent="0.25">
      <c r="A9456" s="588"/>
      <c r="B9456" s="588"/>
      <c r="C9456" s="589"/>
      <c r="D9456" s="588"/>
    </row>
    <row r="9457" spans="1:4" ht="15" x14ac:dyDescent="0.25">
      <c r="A9457" s="588"/>
      <c r="B9457" s="588"/>
      <c r="C9457" s="589"/>
      <c r="D9457" s="588"/>
    </row>
    <row r="9458" spans="1:4" ht="15" x14ac:dyDescent="0.25">
      <c r="A9458" s="588"/>
      <c r="B9458" s="588"/>
      <c r="C9458" s="589"/>
      <c r="D9458" s="588"/>
    </row>
    <row r="9459" spans="1:4" ht="15" x14ac:dyDescent="0.25">
      <c r="A9459" s="588"/>
      <c r="B9459" s="588"/>
      <c r="C9459" s="589"/>
      <c r="D9459" s="588"/>
    </row>
    <row r="9460" spans="1:4" ht="15" x14ac:dyDescent="0.25">
      <c r="A9460" s="588"/>
      <c r="B9460" s="588"/>
      <c r="C9460" s="589"/>
      <c r="D9460" s="588"/>
    </row>
    <row r="9461" spans="1:4" ht="15" x14ac:dyDescent="0.25">
      <c r="A9461" s="588"/>
      <c r="B9461" s="588"/>
      <c r="C9461" s="589"/>
      <c r="D9461" s="588"/>
    </row>
    <row r="9462" spans="1:4" ht="15" x14ac:dyDescent="0.25">
      <c r="A9462" s="588"/>
      <c r="B9462" s="588"/>
      <c r="C9462" s="589"/>
      <c r="D9462" s="588"/>
    </row>
    <row r="9463" spans="1:4" ht="15" x14ac:dyDescent="0.25">
      <c r="A9463" s="588"/>
      <c r="B9463" s="588"/>
      <c r="C9463" s="589"/>
      <c r="D9463" s="588"/>
    </row>
    <row r="9464" spans="1:4" ht="15" x14ac:dyDescent="0.25">
      <c r="A9464" s="588"/>
      <c r="B9464" s="588"/>
      <c r="C9464" s="589"/>
      <c r="D9464" s="588"/>
    </row>
    <row r="9465" spans="1:4" ht="15" x14ac:dyDescent="0.25">
      <c r="A9465" s="588"/>
      <c r="B9465" s="588"/>
      <c r="C9465" s="589"/>
      <c r="D9465" s="588"/>
    </row>
    <row r="9466" spans="1:4" ht="15" x14ac:dyDescent="0.25">
      <c r="A9466" s="588"/>
      <c r="B9466" s="588"/>
      <c r="C9466" s="589"/>
      <c r="D9466" s="588"/>
    </row>
    <row r="9467" spans="1:4" ht="15" x14ac:dyDescent="0.25">
      <c r="A9467" s="588"/>
      <c r="B9467" s="588"/>
      <c r="C9467" s="589"/>
      <c r="D9467" s="588"/>
    </row>
    <row r="9468" spans="1:4" ht="15" x14ac:dyDescent="0.25">
      <c r="A9468" s="588"/>
      <c r="B9468" s="588"/>
      <c r="C9468" s="589"/>
      <c r="D9468" s="588"/>
    </row>
    <row r="9469" spans="1:4" ht="15" x14ac:dyDescent="0.25">
      <c r="A9469" s="588"/>
      <c r="B9469" s="588"/>
      <c r="C9469" s="589"/>
      <c r="D9469" s="588"/>
    </row>
    <row r="9470" spans="1:4" ht="15" x14ac:dyDescent="0.25">
      <c r="A9470" s="588"/>
      <c r="B9470" s="588"/>
      <c r="C9470" s="589"/>
      <c r="D9470" s="588"/>
    </row>
    <row r="9471" spans="1:4" ht="15" x14ac:dyDescent="0.25">
      <c r="A9471" s="588"/>
      <c r="B9471" s="588"/>
      <c r="C9471" s="589"/>
      <c r="D9471" s="588"/>
    </row>
    <row r="9472" spans="1:4" ht="15" x14ac:dyDescent="0.25">
      <c r="A9472" s="588"/>
      <c r="B9472" s="588"/>
      <c r="C9472" s="589"/>
      <c r="D9472" s="588"/>
    </row>
    <row r="9473" spans="1:4" ht="15" x14ac:dyDescent="0.25">
      <c r="A9473" s="588"/>
      <c r="B9473" s="588"/>
      <c r="C9473" s="589"/>
      <c r="D9473" s="588"/>
    </row>
    <row r="9474" spans="1:4" ht="15" x14ac:dyDescent="0.25">
      <c r="A9474" s="588"/>
      <c r="B9474" s="588"/>
      <c r="C9474" s="589"/>
      <c r="D9474" s="588"/>
    </row>
    <row r="9475" spans="1:4" ht="15" x14ac:dyDescent="0.25">
      <c r="A9475" s="588"/>
      <c r="B9475" s="588"/>
      <c r="C9475" s="589"/>
      <c r="D9475" s="588"/>
    </row>
    <row r="9476" spans="1:4" ht="15" x14ac:dyDescent="0.25">
      <c r="A9476" s="588"/>
      <c r="B9476" s="588"/>
      <c r="C9476" s="589"/>
      <c r="D9476" s="588"/>
    </row>
    <row r="9477" spans="1:4" ht="15" x14ac:dyDescent="0.25">
      <c r="A9477" s="588"/>
      <c r="B9477" s="588"/>
      <c r="C9477" s="589"/>
      <c r="D9477" s="588"/>
    </row>
    <row r="9478" spans="1:4" ht="15" x14ac:dyDescent="0.25">
      <c r="A9478" s="588"/>
      <c r="B9478" s="588"/>
      <c r="C9478" s="589"/>
      <c r="D9478" s="588"/>
    </row>
    <row r="9479" spans="1:4" ht="15" x14ac:dyDescent="0.25">
      <c r="A9479" s="588"/>
      <c r="B9479" s="588"/>
      <c r="C9479" s="589"/>
      <c r="D9479" s="588"/>
    </row>
    <row r="9480" spans="1:4" ht="15" x14ac:dyDescent="0.25">
      <c r="A9480" s="588"/>
      <c r="B9480" s="588"/>
      <c r="C9480" s="589"/>
      <c r="D9480" s="588"/>
    </row>
    <row r="9481" spans="1:4" ht="15" x14ac:dyDescent="0.25">
      <c r="A9481" s="588"/>
      <c r="B9481" s="588"/>
      <c r="C9481" s="589"/>
      <c r="D9481" s="588"/>
    </row>
    <row r="9482" spans="1:4" ht="15" x14ac:dyDescent="0.25">
      <c r="A9482" s="588"/>
      <c r="B9482" s="588"/>
      <c r="C9482" s="589"/>
      <c r="D9482" s="588"/>
    </row>
    <row r="9483" spans="1:4" ht="15" x14ac:dyDescent="0.25">
      <c r="A9483" s="588"/>
      <c r="B9483" s="588"/>
      <c r="C9483" s="589"/>
      <c r="D9483" s="588"/>
    </row>
    <row r="9484" spans="1:4" ht="15" x14ac:dyDescent="0.25">
      <c r="A9484" s="588"/>
      <c r="B9484" s="588"/>
      <c r="C9484" s="589"/>
      <c r="D9484" s="588"/>
    </row>
    <row r="9485" spans="1:4" ht="15" x14ac:dyDescent="0.25">
      <c r="A9485" s="588"/>
      <c r="B9485" s="588"/>
      <c r="C9485" s="589"/>
      <c r="D9485" s="588"/>
    </row>
    <row r="9486" spans="1:4" ht="15" x14ac:dyDescent="0.25">
      <c r="A9486" s="588"/>
      <c r="B9486" s="588"/>
      <c r="C9486" s="589"/>
      <c r="D9486" s="588"/>
    </row>
    <row r="9487" spans="1:4" ht="15" x14ac:dyDescent="0.25">
      <c r="A9487" s="588"/>
      <c r="B9487" s="588"/>
      <c r="C9487" s="589"/>
      <c r="D9487" s="588"/>
    </row>
    <row r="9488" spans="1:4" ht="15" x14ac:dyDescent="0.25">
      <c r="A9488" s="588"/>
      <c r="B9488" s="588"/>
      <c r="C9488" s="589"/>
      <c r="D9488" s="588"/>
    </row>
    <row r="9489" spans="1:4" ht="15" x14ac:dyDescent="0.25">
      <c r="A9489" s="588"/>
      <c r="B9489" s="588"/>
      <c r="C9489" s="589"/>
      <c r="D9489" s="588"/>
    </row>
    <row r="9490" spans="1:4" ht="15" x14ac:dyDescent="0.25">
      <c r="A9490" s="588"/>
      <c r="B9490" s="588"/>
      <c r="C9490" s="589"/>
      <c r="D9490" s="588"/>
    </row>
    <row r="9491" spans="1:4" ht="15" x14ac:dyDescent="0.25">
      <c r="A9491" s="588"/>
      <c r="B9491" s="588"/>
      <c r="C9491" s="589"/>
      <c r="D9491" s="588"/>
    </row>
    <row r="9492" spans="1:4" ht="15" x14ac:dyDescent="0.25">
      <c r="A9492" s="588"/>
      <c r="B9492" s="588"/>
      <c r="C9492" s="589"/>
      <c r="D9492" s="588"/>
    </row>
    <row r="9493" spans="1:4" ht="15" x14ac:dyDescent="0.25">
      <c r="A9493" s="588"/>
      <c r="B9493" s="588"/>
      <c r="C9493" s="589"/>
      <c r="D9493" s="588"/>
    </row>
    <row r="9494" spans="1:4" ht="15" x14ac:dyDescent="0.25">
      <c r="A9494" s="588"/>
      <c r="B9494" s="588"/>
      <c r="C9494" s="589"/>
      <c r="D9494" s="588"/>
    </row>
    <row r="9495" spans="1:4" ht="15" x14ac:dyDescent="0.25">
      <c r="A9495" s="588"/>
      <c r="B9495" s="588"/>
      <c r="C9495" s="589"/>
      <c r="D9495" s="588"/>
    </row>
    <row r="9496" spans="1:4" ht="15" x14ac:dyDescent="0.25">
      <c r="A9496" s="588"/>
      <c r="B9496" s="588"/>
      <c r="C9496" s="589"/>
      <c r="D9496" s="588"/>
    </row>
    <row r="9497" spans="1:4" ht="15" x14ac:dyDescent="0.25">
      <c r="A9497" s="588"/>
      <c r="B9497" s="588"/>
      <c r="C9497" s="589"/>
      <c r="D9497" s="588"/>
    </row>
    <row r="9498" spans="1:4" ht="15" x14ac:dyDescent="0.25">
      <c r="A9498" s="588"/>
      <c r="B9498" s="588"/>
      <c r="C9498" s="589"/>
      <c r="D9498" s="588"/>
    </row>
    <row r="9499" spans="1:4" ht="15" x14ac:dyDescent="0.25">
      <c r="A9499" s="588"/>
      <c r="B9499" s="588"/>
      <c r="C9499" s="589"/>
      <c r="D9499" s="588"/>
    </row>
    <row r="9500" spans="1:4" ht="15" x14ac:dyDescent="0.25">
      <c r="A9500" s="588"/>
      <c r="B9500" s="588"/>
      <c r="C9500" s="589"/>
      <c r="D9500" s="588"/>
    </row>
    <row r="9501" spans="1:4" ht="15" x14ac:dyDescent="0.25">
      <c r="A9501" s="588"/>
      <c r="B9501" s="588"/>
      <c r="C9501" s="589"/>
      <c r="D9501" s="588"/>
    </row>
    <row r="9502" spans="1:4" ht="15" x14ac:dyDescent="0.25">
      <c r="A9502" s="588"/>
      <c r="B9502" s="588"/>
      <c r="C9502" s="589"/>
      <c r="D9502" s="588"/>
    </row>
    <row r="9503" spans="1:4" ht="15" x14ac:dyDescent="0.25">
      <c r="A9503" s="588"/>
      <c r="B9503" s="588"/>
      <c r="C9503" s="589"/>
      <c r="D9503" s="588"/>
    </row>
    <row r="9504" spans="1:4" ht="15" x14ac:dyDescent="0.25">
      <c r="A9504" s="588"/>
      <c r="B9504" s="588"/>
      <c r="C9504" s="589"/>
      <c r="D9504" s="588"/>
    </row>
    <row r="9505" spans="1:4" ht="15" x14ac:dyDescent="0.25">
      <c r="A9505" s="588"/>
      <c r="B9505" s="588"/>
      <c r="C9505" s="589"/>
      <c r="D9505" s="588"/>
    </row>
    <row r="9506" spans="1:4" ht="15" x14ac:dyDescent="0.25">
      <c r="A9506" s="588"/>
      <c r="B9506" s="588"/>
      <c r="C9506" s="589"/>
      <c r="D9506" s="588"/>
    </row>
    <row r="9507" spans="1:4" ht="15" x14ac:dyDescent="0.25">
      <c r="A9507" s="588"/>
      <c r="B9507" s="588"/>
      <c r="C9507" s="589"/>
      <c r="D9507" s="588"/>
    </row>
    <row r="9508" spans="1:4" ht="15" x14ac:dyDescent="0.25">
      <c r="A9508" s="588"/>
      <c r="B9508" s="588"/>
      <c r="C9508" s="589"/>
      <c r="D9508" s="588"/>
    </row>
    <row r="9509" spans="1:4" ht="15" x14ac:dyDescent="0.25">
      <c r="A9509" s="588"/>
      <c r="B9509" s="588"/>
      <c r="C9509" s="589"/>
      <c r="D9509" s="588"/>
    </row>
    <row r="9510" spans="1:4" ht="15" x14ac:dyDescent="0.25">
      <c r="A9510" s="588"/>
      <c r="B9510" s="588"/>
      <c r="C9510" s="589"/>
      <c r="D9510" s="588"/>
    </row>
    <row r="9511" spans="1:4" ht="15" x14ac:dyDescent="0.25">
      <c r="A9511" s="588"/>
      <c r="B9511" s="588"/>
      <c r="C9511" s="589"/>
      <c r="D9511" s="588"/>
    </row>
    <row r="9512" spans="1:4" ht="15" x14ac:dyDescent="0.25">
      <c r="A9512" s="588"/>
      <c r="B9512" s="588"/>
      <c r="C9512" s="589"/>
      <c r="D9512" s="588"/>
    </row>
    <row r="9513" spans="1:4" ht="15" x14ac:dyDescent="0.25">
      <c r="A9513" s="588"/>
      <c r="B9513" s="588"/>
      <c r="C9513" s="589"/>
      <c r="D9513" s="588"/>
    </row>
    <row r="9514" spans="1:4" ht="15" x14ac:dyDescent="0.25">
      <c r="A9514" s="588"/>
      <c r="B9514" s="588"/>
      <c r="C9514" s="589"/>
      <c r="D9514" s="588"/>
    </row>
    <row r="9515" spans="1:4" ht="15" x14ac:dyDescent="0.25">
      <c r="A9515" s="588"/>
      <c r="B9515" s="588"/>
      <c r="C9515" s="589"/>
      <c r="D9515" s="588"/>
    </row>
    <row r="9516" spans="1:4" ht="15" x14ac:dyDescent="0.25">
      <c r="A9516" s="588"/>
      <c r="B9516" s="588"/>
      <c r="C9516" s="589"/>
      <c r="D9516" s="588"/>
    </row>
    <row r="9517" spans="1:4" ht="15" x14ac:dyDescent="0.25">
      <c r="A9517" s="588"/>
      <c r="B9517" s="588"/>
      <c r="C9517" s="589"/>
      <c r="D9517" s="588"/>
    </row>
    <row r="9518" spans="1:4" ht="15" x14ac:dyDescent="0.25">
      <c r="A9518" s="588"/>
      <c r="B9518" s="588"/>
      <c r="C9518" s="589"/>
      <c r="D9518" s="588"/>
    </row>
    <row r="9519" spans="1:4" ht="15" x14ac:dyDescent="0.25">
      <c r="A9519" s="588"/>
      <c r="B9519" s="588"/>
      <c r="C9519" s="589"/>
      <c r="D9519" s="588"/>
    </row>
    <row r="9520" spans="1:4" ht="15" x14ac:dyDescent="0.25">
      <c r="A9520" s="588"/>
      <c r="B9520" s="588"/>
      <c r="C9520" s="589"/>
      <c r="D9520" s="588"/>
    </row>
    <row r="9521" spans="1:4" ht="15" x14ac:dyDescent="0.25">
      <c r="A9521" s="588"/>
      <c r="B9521" s="588"/>
      <c r="C9521" s="589"/>
      <c r="D9521" s="588"/>
    </row>
    <row r="9522" spans="1:4" ht="15" x14ac:dyDescent="0.25">
      <c r="A9522" s="588"/>
      <c r="B9522" s="588"/>
      <c r="C9522" s="589"/>
      <c r="D9522" s="588"/>
    </row>
    <row r="9523" spans="1:4" ht="15" x14ac:dyDescent="0.25">
      <c r="A9523" s="588"/>
      <c r="B9523" s="588"/>
      <c r="C9523" s="589"/>
      <c r="D9523" s="588"/>
    </row>
    <row r="9524" spans="1:4" ht="15" x14ac:dyDescent="0.25">
      <c r="A9524" s="588"/>
      <c r="B9524" s="588"/>
      <c r="C9524" s="589"/>
      <c r="D9524" s="588"/>
    </row>
    <row r="9525" spans="1:4" ht="15" x14ac:dyDescent="0.25">
      <c r="A9525" s="588"/>
      <c r="B9525" s="588"/>
      <c r="C9525" s="589"/>
      <c r="D9525" s="588"/>
    </row>
    <row r="9526" spans="1:4" ht="15" x14ac:dyDescent="0.25">
      <c r="A9526" s="588"/>
      <c r="B9526" s="588"/>
      <c r="C9526" s="589"/>
      <c r="D9526" s="588"/>
    </row>
    <row r="9527" spans="1:4" ht="15" x14ac:dyDescent="0.25">
      <c r="A9527" s="588"/>
      <c r="B9527" s="588"/>
      <c r="C9527" s="589"/>
      <c r="D9527" s="588"/>
    </row>
    <row r="9528" spans="1:4" ht="15" x14ac:dyDescent="0.25">
      <c r="A9528" s="588"/>
      <c r="B9528" s="588"/>
      <c r="C9528" s="589"/>
      <c r="D9528" s="588"/>
    </row>
    <row r="9529" spans="1:4" ht="15" x14ac:dyDescent="0.25">
      <c r="A9529" s="588"/>
      <c r="B9529" s="588"/>
      <c r="C9529" s="589"/>
      <c r="D9529" s="588"/>
    </row>
    <row r="9530" spans="1:4" ht="15" x14ac:dyDescent="0.25">
      <c r="A9530" s="588"/>
      <c r="B9530" s="588"/>
      <c r="C9530" s="589"/>
      <c r="D9530" s="588"/>
    </row>
    <row r="9531" spans="1:4" ht="15" x14ac:dyDescent="0.25">
      <c r="A9531" s="588"/>
      <c r="B9531" s="588"/>
      <c r="C9531" s="589"/>
      <c r="D9531" s="588"/>
    </row>
    <row r="9532" spans="1:4" ht="15" x14ac:dyDescent="0.25">
      <c r="A9532" s="588"/>
      <c r="B9532" s="588"/>
      <c r="C9532" s="589"/>
      <c r="D9532" s="588"/>
    </row>
    <row r="9533" spans="1:4" ht="15" x14ac:dyDescent="0.25">
      <c r="A9533" s="588"/>
      <c r="B9533" s="588"/>
      <c r="C9533" s="589"/>
      <c r="D9533" s="588"/>
    </row>
    <row r="9534" spans="1:4" ht="15" x14ac:dyDescent="0.25">
      <c r="A9534" s="588"/>
      <c r="B9534" s="588"/>
      <c r="C9534" s="589"/>
      <c r="D9534" s="588"/>
    </row>
    <row r="9535" spans="1:4" ht="15" x14ac:dyDescent="0.25">
      <c r="A9535" s="588"/>
      <c r="B9535" s="588"/>
      <c r="C9535" s="589"/>
      <c r="D9535" s="588"/>
    </row>
    <row r="9536" spans="1:4" ht="15" x14ac:dyDescent="0.25">
      <c r="A9536" s="588"/>
      <c r="B9536" s="588"/>
      <c r="C9536" s="589"/>
      <c r="D9536" s="588"/>
    </row>
    <row r="9537" spans="1:4" ht="15" x14ac:dyDescent="0.25">
      <c r="A9537" s="588"/>
      <c r="B9537" s="588"/>
      <c r="C9537" s="589"/>
      <c r="D9537" s="588"/>
    </row>
    <row r="9538" spans="1:4" ht="15" x14ac:dyDescent="0.25">
      <c r="A9538" s="588"/>
      <c r="B9538" s="588"/>
      <c r="C9538" s="589"/>
      <c r="D9538" s="588"/>
    </row>
    <row r="9539" spans="1:4" ht="15" x14ac:dyDescent="0.25">
      <c r="A9539" s="588"/>
      <c r="B9539" s="588"/>
      <c r="C9539" s="589"/>
      <c r="D9539" s="588"/>
    </row>
    <row r="9540" spans="1:4" ht="15" x14ac:dyDescent="0.25">
      <c r="A9540" s="588"/>
      <c r="B9540" s="588"/>
      <c r="C9540" s="589"/>
      <c r="D9540" s="588"/>
    </row>
    <row r="9541" spans="1:4" ht="15" x14ac:dyDescent="0.25">
      <c r="A9541" s="588"/>
      <c r="B9541" s="588"/>
      <c r="C9541" s="589"/>
      <c r="D9541" s="588"/>
    </row>
    <row r="9542" spans="1:4" ht="15" x14ac:dyDescent="0.25">
      <c r="A9542" s="588"/>
      <c r="B9542" s="588"/>
      <c r="C9542" s="589"/>
      <c r="D9542" s="588"/>
    </row>
    <row r="9543" spans="1:4" ht="15" x14ac:dyDescent="0.25">
      <c r="A9543" s="588"/>
      <c r="B9543" s="588"/>
      <c r="C9543" s="589"/>
      <c r="D9543" s="588"/>
    </row>
    <row r="9544" spans="1:4" ht="15" x14ac:dyDescent="0.25">
      <c r="A9544" s="588"/>
      <c r="B9544" s="588"/>
      <c r="C9544" s="589"/>
      <c r="D9544" s="588"/>
    </row>
    <row r="9545" spans="1:4" ht="15" x14ac:dyDescent="0.25">
      <c r="A9545" s="588"/>
      <c r="B9545" s="588"/>
      <c r="C9545" s="589"/>
      <c r="D9545" s="588"/>
    </row>
    <row r="9546" spans="1:4" ht="15" x14ac:dyDescent="0.25">
      <c r="A9546" s="588"/>
      <c r="B9546" s="588"/>
      <c r="C9546" s="589"/>
      <c r="D9546" s="588"/>
    </row>
    <row r="9547" spans="1:4" ht="15" x14ac:dyDescent="0.25">
      <c r="A9547" s="588"/>
      <c r="B9547" s="588"/>
      <c r="C9547" s="589"/>
      <c r="D9547" s="588"/>
    </row>
    <row r="9548" spans="1:4" ht="15" x14ac:dyDescent="0.25">
      <c r="A9548" s="588"/>
      <c r="B9548" s="588"/>
      <c r="C9548" s="589"/>
      <c r="D9548" s="588"/>
    </row>
    <row r="9549" spans="1:4" ht="15" x14ac:dyDescent="0.25">
      <c r="A9549" s="588"/>
      <c r="B9549" s="588"/>
      <c r="C9549" s="589"/>
      <c r="D9549" s="588"/>
    </row>
    <row r="9550" spans="1:4" ht="15" x14ac:dyDescent="0.25">
      <c r="A9550" s="588"/>
      <c r="B9550" s="588"/>
      <c r="C9550" s="589"/>
      <c r="D9550" s="588"/>
    </row>
    <row r="9551" spans="1:4" ht="15" x14ac:dyDescent="0.25">
      <c r="A9551" s="588"/>
      <c r="B9551" s="588"/>
      <c r="C9551" s="589"/>
      <c r="D9551" s="588"/>
    </row>
    <row r="9552" spans="1:4" ht="15" x14ac:dyDescent="0.25">
      <c r="A9552" s="588"/>
      <c r="B9552" s="588"/>
      <c r="C9552" s="589"/>
      <c r="D9552" s="588"/>
    </row>
    <row r="9553" spans="1:4" ht="15" x14ac:dyDescent="0.25">
      <c r="A9553" s="588"/>
      <c r="B9553" s="588"/>
      <c r="C9553" s="589"/>
      <c r="D9553" s="588"/>
    </row>
    <row r="9554" spans="1:4" ht="15" x14ac:dyDescent="0.25">
      <c r="A9554" s="588"/>
      <c r="B9554" s="588"/>
      <c r="C9554" s="589"/>
      <c r="D9554" s="588"/>
    </row>
    <row r="9555" spans="1:4" ht="15" x14ac:dyDescent="0.25">
      <c r="A9555" s="588"/>
      <c r="B9555" s="588"/>
      <c r="C9555" s="589"/>
      <c r="D9555" s="588"/>
    </row>
    <row r="9556" spans="1:4" ht="15" x14ac:dyDescent="0.25">
      <c r="A9556" s="588"/>
      <c r="B9556" s="588"/>
      <c r="C9556" s="589"/>
      <c r="D9556" s="588"/>
    </row>
    <row r="9557" spans="1:4" ht="15" x14ac:dyDescent="0.25">
      <c r="A9557" s="588"/>
      <c r="B9557" s="588"/>
      <c r="C9557" s="589"/>
      <c r="D9557" s="588"/>
    </row>
    <row r="9558" spans="1:4" ht="15" x14ac:dyDescent="0.25">
      <c r="A9558" s="588"/>
      <c r="B9558" s="588"/>
      <c r="C9558" s="589"/>
      <c r="D9558" s="588"/>
    </row>
    <row r="9559" spans="1:4" ht="15" x14ac:dyDescent="0.25">
      <c r="A9559" s="588"/>
      <c r="B9559" s="588"/>
      <c r="C9559" s="589"/>
      <c r="D9559" s="588"/>
    </row>
    <row r="9560" spans="1:4" ht="15" x14ac:dyDescent="0.25">
      <c r="A9560" s="588"/>
      <c r="B9560" s="588"/>
      <c r="C9560" s="589"/>
      <c r="D9560" s="588"/>
    </row>
    <row r="9561" spans="1:4" ht="15" x14ac:dyDescent="0.25">
      <c r="A9561" s="588"/>
      <c r="B9561" s="588"/>
      <c r="C9561" s="589"/>
      <c r="D9561" s="588"/>
    </row>
    <row r="9562" spans="1:4" ht="15" x14ac:dyDescent="0.25">
      <c r="A9562" s="588"/>
      <c r="B9562" s="588"/>
      <c r="C9562" s="589"/>
      <c r="D9562" s="588"/>
    </row>
    <row r="9563" spans="1:4" ht="15" x14ac:dyDescent="0.25">
      <c r="A9563" s="588"/>
      <c r="B9563" s="588"/>
      <c r="C9563" s="589"/>
      <c r="D9563" s="588"/>
    </row>
    <row r="9564" spans="1:4" ht="15" x14ac:dyDescent="0.25">
      <c r="A9564" s="588"/>
      <c r="B9564" s="588"/>
      <c r="C9564" s="589"/>
      <c r="D9564" s="588"/>
    </row>
    <row r="9565" spans="1:4" ht="15" x14ac:dyDescent="0.25">
      <c r="A9565" s="588"/>
      <c r="B9565" s="588"/>
      <c r="C9565" s="589"/>
      <c r="D9565" s="588"/>
    </row>
    <row r="9566" spans="1:4" ht="15" x14ac:dyDescent="0.25">
      <c r="A9566" s="588"/>
      <c r="B9566" s="588"/>
      <c r="C9566" s="589"/>
      <c r="D9566" s="588"/>
    </row>
    <row r="9567" spans="1:4" ht="15" x14ac:dyDescent="0.25">
      <c r="A9567" s="588"/>
      <c r="B9567" s="588"/>
      <c r="C9567" s="589"/>
      <c r="D9567" s="588"/>
    </row>
    <row r="9568" spans="1:4" ht="15" x14ac:dyDescent="0.25">
      <c r="A9568" s="588"/>
      <c r="B9568" s="588"/>
      <c r="C9568" s="589"/>
      <c r="D9568" s="588"/>
    </row>
    <row r="9569" spans="1:4" ht="15" x14ac:dyDescent="0.25">
      <c r="A9569" s="588"/>
      <c r="B9569" s="588"/>
      <c r="C9569" s="589"/>
      <c r="D9569" s="588"/>
    </row>
    <row r="9570" spans="1:4" ht="15" x14ac:dyDescent="0.25">
      <c r="A9570" s="588"/>
      <c r="B9570" s="588"/>
      <c r="C9570" s="589"/>
      <c r="D9570" s="588"/>
    </row>
    <row r="9571" spans="1:4" ht="15" x14ac:dyDescent="0.25">
      <c r="A9571" s="588"/>
      <c r="B9571" s="588"/>
      <c r="C9571" s="589"/>
      <c r="D9571" s="588"/>
    </row>
    <row r="9572" spans="1:4" ht="15" x14ac:dyDescent="0.25">
      <c r="A9572" s="588"/>
      <c r="B9572" s="588"/>
      <c r="C9572" s="589"/>
      <c r="D9572" s="588"/>
    </row>
    <row r="9573" spans="1:4" ht="15" x14ac:dyDescent="0.25">
      <c r="A9573" s="588"/>
      <c r="B9573" s="588"/>
      <c r="C9573" s="589"/>
      <c r="D9573" s="588"/>
    </row>
    <row r="9574" spans="1:4" ht="15" x14ac:dyDescent="0.25">
      <c r="A9574" s="588"/>
      <c r="B9574" s="588"/>
      <c r="C9574" s="589"/>
      <c r="D9574" s="588"/>
    </row>
    <row r="9575" spans="1:4" ht="15" x14ac:dyDescent="0.25">
      <c r="A9575" s="588"/>
      <c r="B9575" s="588"/>
      <c r="C9575" s="589"/>
      <c r="D9575" s="588"/>
    </row>
    <row r="9576" spans="1:4" ht="15" x14ac:dyDescent="0.25">
      <c r="A9576" s="588"/>
      <c r="B9576" s="588"/>
      <c r="C9576" s="589"/>
      <c r="D9576" s="588"/>
    </row>
    <row r="9577" spans="1:4" ht="15" x14ac:dyDescent="0.25">
      <c r="A9577" s="588"/>
      <c r="B9577" s="588"/>
      <c r="C9577" s="589"/>
      <c r="D9577" s="588"/>
    </row>
    <row r="9578" spans="1:4" ht="15" x14ac:dyDescent="0.25">
      <c r="A9578" s="588"/>
      <c r="B9578" s="588"/>
      <c r="C9578" s="589"/>
      <c r="D9578" s="588"/>
    </row>
    <row r="9579" spans="1:4" ht="15" x14ac:dyDescent="0.25">
      <c r="A9579" s="588"/>
      <c r="B9579" s="588"/>
      <c r="C9579" s="589"/>
      <c r="D9579" s="588"/>
    </row>
    <row r="9580" spans="1:4" ht="15" x14ac:dyDescent="0.25">
      <c r="A9580" s="588"/>
      <c r="B9580" s="588"/>
      <c r="C9580" s="589"/>
      <c r="D9580" s="588"/>
    </row>
    <row r="9581" spans="1:4" ht="15" x14ac:dyDescent="0.25">
      <c r="A9581" s="588"/>
      <c r="B9581" s="588"/>
      <c r="C9581" s="589"/>
      <c r="D9581" s="588"/>
    </row>
    <row r="9582" spans="1:4" ht="15" x14ac:dyDescent="0.25">
      <c r="A9582" s="588"/>
      <c r="B9582" s="588"/>
      <c r="C9582" s="589"/>
      <c r="D9582" s="588"/>
    </row>
    <row r="9583" spans="1:4" ht="15" x14ac:dyDescent="0.25">
      <c r="A9583" s="588"/>
      <c r="B9583" s="588"/>
      <c r="C9583" s="589"/>
      <c r="D9583" s="588"/>
    </row>
    <row r="9584" spans="1:4" ht="15" x14ac:dyDescent="0.25">
      <c r="A9584" s="588"/>
      <c r="B9584" s="588"/>
      <c r="C9584" s="589"/>
      <c r="D9584" s="588"/>
    </row>
    <row r="9585" spans="1:4" ht="15" x14ac:dyDescent="0.25">
      <c r="A9585" s="588"/>
      <c r="B9585" s="588"/>
      <c r="C9585" s="589"/>
      <c r="D9585" s="588"/>
    </row>
    <row r="9586" spans="1:4" ht="15" x14ac:dyDescent="0.25">
      <c r="A9586" s="588"/>
      <c r="B9586" s="588"/>
      <c r="C9586" s="589"/>
      <c r="D9586" s="588"/>
    </row>
    <row r="9587" spans="1:4" ht="15" x14ac:dyDescent="0.25">
      <c r="A9587" s="588"/>
      <c r="B9587" s="588"/>
      <c r="C9587" s="589"/>
      <c r="D9587" s="588"/>
    </row>
    <row r="9588" spans="1:4" ht="15" x14ac:dyDescent="0.25">
      <c r="A9588" s="588"/>
      <c r="B9588" s="588"/>
      <c r="C9588" s="589"/>
      <c r="D9588" s="588"/>
    </row>
    <row r="9589" spans="1:4" ht="15" x14ac:dyDescent="0.25">
      <c r="A9589" s="588"/>
      <c r="B9589" s="588"/>
      <c r="C9589" s="589"/>
      <c r="D9589" s="588"/>
    </row>
    <row r="9590" spans="1:4" ht="15" x14ac:dyDescent="0.25">
      <c r="A9590" s="588"/>
      <c r="B9590" s="588"/>
      <c r="C9590" s="589"/>
      <c r="D9590" s="588"/>
    </row>
    <row r="9591" spans="1:4" ht="15" x14ac:dyDescent="0.25">
      <c r="A9591" s="588"/>
      <c r="B9591" s="588"/>
      <c r="C9591" s="589"/>
      <c r="D9591" s="588"/>
    </row>
    <row r="9592" spans="1:4" ht="15" x14ac:dyDescent="0.25">
      <c r="A9592" s="588"/>
      <c r="B9592" s="588"/>
      <c r="C9592" s="589"/>
      <c r="D9592" s="588"/>
    </row>
    <row r="9593" spans="1:4" ht="15" x14ac:dyDescent="0.25">
      <c r="A9593" s="588"/>
      <c r="B9593" s="588"/>
      <c r="C9593" s="589"/>
      <c r="D9593" s="588"/>
    </row>
    <row r="9594" spans="1:4" ht="15" x14ac:dyDescent="0.25">
      <c r="A9594" s="588"/>
      <c r="B9594" s="588"/>
      <c r="C9594" s="589"/>
      <c r="D9594" s="588"/>
    </row>
    <row r="9595" spans="1:4" ht="15" x14ac:dyDescent="0.25">
      <c r="A9595" s="588"/>
      <c r="B9595" s="588"/>
      <c r="C9595" s="589"/>
      <c r="D9595" s="588"/>
    </row>
    <row r="9596" spans="1:4" ht="15" x14ac:dyDescent="0.25">
      <c r="A9596" s="588"/>
      <c r="B9596" s="588"/>
      <c r="C9596" s="589"/>
      <c r="D9596" s="588"/>
    </row>
    <row r="9597" spans="1:4" ht="15" x14ac:dyDescent="0.25">
      <c r="A9597" s="588"/>
      <c r="B9597" s="588"/>
      <c r="C9597" s="589"/>
      <c r="D9597" s="588"/>
    </row>
    <row r="9598" spans="1:4" ht="15" x14ac:dyDescent="0.25">
      <c r="A9598" s="588"/>
      <c r="B9598" s="588"/>
      <c r="C9598" s="589"/>
      <c r="D9598" s="588"/>
    </row>
    <row r="9599" spans="1:4" ht="15" x14ac:dyDescent="0.25">
      <c r="A9599" s="588"/>
      <c r="B9599" s="588"/>
      <c r="C9599" s="589"/>
      <c r="D9599" s="588"/>
    </row>
    <row r="9600" spans="1:4" ht="15" x14ac:dyDescent="0.25">
      <c r="A9600" s="588"/>
      <c r="B9600" s="588"/>
      <c r="C9600" s="589"/>
      <c r="D9600" s="588"/>
    </row>
    <row r="9601" spans="1:4" ht="15" x14ac:dyDescent="0.25">
      <c r="A9601" s="588"/>
      <c r="B9601" s="588"/>
      <c r="C9601" s="589"/>
      <c r="D9601" s="588"/>
    </row>
    <row r="9602" spans="1:4" ht="15" x14ac:dyDescent="0.25">
      <c r="A9602" s="588"/>
      <c r="B9602" s="588"/>
      <c r="C9602" s="589"/>
      <c r="D9602" s="588"/>
    </row>
    <row r="9603" spans="1:4" ht="15" x14ac:dyDescent="0.25">
      <c r="A9603" s="588"/>
      <c r="B9603" s="588"/>
      <c r="C9603" s="589"/>
      <c r="D9603" s="588"/>
    </row>
    <row r="9604" spans="1:4" ht="15" x14ac:dyDescent="0.25">
      <c r="A9604" s="588"/>
      <c r="B9604" s="588"/>
      <c r="C9604" s="589"/>
      <c r="D9604" s="588"/>
    </row>
    <row r="9605" spans="1:4" ht="15" x14ac:dyDescent="0.25">
      <c r="A9605" s="588"/>
      <c r="B9605" s="588"/>
      <c r="C9605" s="589"/>
      <c r="D9605" s="588"/>
    </row>
    <row r="9606" spans="1:4" ht="15" x14ac:dyDescent="0.25">
      <c r="A9606" s="588"/>
      <c r="B9606" s="588"/>
      <c r="C9606" s="589"/>
      <c r="D9606" s="588"/>
    </row>
    <row r="9607" spans="1:4" ht="15" x14ac:dyDescent="0.25">
      <c r="A9607" s="588"/>
      <c r="B9607" s="588"/>
      <c r="C9607" s="589"/>
      <c r="D9607" s="588"/>
    </row>
    <row r="9608" spans="1:4" ht="15" x14ac:dyDescent="0.25">
      <c r="A9608" s="588"/>
      <c r="B9608" s="588"/>
      <c r="C9608" s="589"/>
      <c r="D9608" s="588"/>
    </row>
    <row r="9609" spans="1:4" ht="15" x14ac:dyDescent="0.25">
      <c r="A9609" s="588"/>
      <c r="B9609" s="588"/>
      <c r="C9609" s="589"/>
      <c r="D9609" s="588"/>
    </row>
    <row r="9610" spans="1:4" ht="15" x14ac:dyDescent="0.25">
      <c r="A9610" s="588"/>
      <c r="B9610" s="588"/>
      <c r="C9610" s="589"/>
      <c r="D9610" s="588"/>
    </row>
    <row r="9611" spans="1:4" ht="15" x14ac:dyDescent="0.25">
      <c r="A9611" s="588"/>
      <c r="B9611" s="588"/>
      <c r="C9611" s="589"/>
      <c r="D9611" s="588"/>
    </row>
    <row r="9612" spans="1:4" ht="15" x14ac:dyDescent="0.25">
      <c r="A9612" s="588"/>
      <c r="B9612" s="588"/>
      <c r="C9612" s="589"/>
      <c r="D9612" s="588"/>
    </row>
    <row r="9613" spans="1:4" ht="15" x14ac:dyDescent="0.25">
      <c r="A9613" s="588"/>
      <c r="B9613" s="588"/>
      <c r="C9613" s="589"/>
      <c r="D9613" s="588"/>
    </row>
    <row r="9614" spans="1:4" ht="15" x14ac:dyDescent="0.25">
      <c r="A9614" s="588"/>
      <c r="B9614" s="588"/>
      <c r="C9614" s="589"/>
      <c r="D9614" s="588"/>
    </row>
    <row r="9615" spans="1:4" ht="15" x14ac:dyDescent="0.25">
      <c r="A9615" s="588"/>
      <c r="B9615" s="588"/>
      <c r="C9615" s="589"/>
      <c r="D9615" s="588"/>
    </row>
    <row r="9616" spans="1:4" ht="15" x14ac:dyDescent="0.25">
      <c r="A9616" s="588"/>
      <c r="B9616" s="588"/>
      <c r="C9616" s="589"/>
      <c r="D9616" s="588"/>
    </row>
    <row r="9617" spans="1:4" ht="15" x14ac:dyDescent="0.25">
      <c r="A9617" s="588"/>
      <c r="B9617" s="588"/>
      <c r="C9617" s="589"/>
      <c r="D9617" s="588"/>
    </row>
    <row r="9618" spans="1:4" ht="15" x14ac:dyDescent="0.25">
      <c r="A9618" s="588"/>
      <c r="B9618" s="588"/>
      <c r="C9618" s="589"/>
      <c r="D9618" s="588"/>
    </row>
    <row r="9619" spans="1:4" ht="15" x14ac:dyDescent="0.25">
      <c r="A9619" s="588"/>
      <c r="B9619" s="588"/>
      <c r="C9619" s="589"/>
      <c r="D9619" s="588"/>
    </row>
    <row r="9620" spans="1:4" ht="15" x14ac:dyDescent="0.25">
      <c r="A9620" s="588"/>
      <c r="B9620" s="588"/>
      <c r="C9620" s="589"/>
      <c r="D9620" s="588"/>
    </row>
    <row r="9621" spans="1:4" ht="15" x14ac:dyDescent="0.25">
      <c r="A9621" s="588"/>
      <c r="B9621" s="588"/>
      <c r="C9621" s="589"/>
      <c r="D9621" s="588"/>
    </row>
    <row r="9622" spans="1:4" ht="15" x14ac:dyDescent="0.25">
      <c r="A9622" s="588"/>
      <c r="B9622" s="588"/>
      <c r="C9622" s="589"/>
      <c r="D9622" s="588"/>
    </row>
    <row r="9623" spans="1:4" ht="15" x14ac:dyDescent="0.25">
      <c r="A9623" s="588"/>
      <c r="B9623" s="588"/>
      <c r="C9623" s="589"/>
      <c r="D9623" s="588"/>
    </row>
    <row r="9624" spans="1:4" ht="15" x14ac:dyDescent="0.25">
      <c r="A9624" s="588"/>
      <c r="B9624" s="588"/>
      <c r="C9624" s="589"/>
      <c r="D9624" s="588"/>
    </row>
    <row r="9625" spans="1:4" ht="15" x14ac:dyDescent="0.25">
      <c r="A9625" s="588"/>
      <c r="B9625" s="588"/>
      <c r="C9625" s="589"/>
      <c r="D9625" s="588"/>
    </row>
    <row r="9626" spans="1:4" ht="15" x14ac:dyDescent="0.25">
      <c r="A9626" s="588"/>
      <c r="B9626" s="588"/>
      <c r="C9626" s="589"/>
      <c r="D9626" s="588"/>
    </row>
    <row r="9627" spans="1:4" ht="15" x14ac:dyDescent="0.25">
      <c r="A9627" s="588"/>
      <c r="B9627" s="588"/>
      <c r="C9627" s="589"/>
      <c r="D9627" s="588"/>
    </row>
    <row r="9628" spans="1:4" ht="15" x14ac:dyDescent="0.25">
      <c r="A9628" s="588"/>
      <c r="B9628" s="588"/>
      <c r="C9628" s="589"/>
      <c r="D9628" s="588"/>
    </row>
    <row r="9629" spans="1:4" ht="15" x14ac:dyDescent="0.25">
      <c r="A9629" s="588"/>
      <c r="B9629" s="588"/>
      <c r="C9629" s="589"/>
      <c r="D9629" s="588"/>
    </row>
    <row r="9630" spans="1:4" ht="15" x14ac:dyDescent="0.25">
      <c r="A9630" s="588"/>
      <c r="B9630" s="588"/>
      <c r="C9630" s="589"/>
      <c r="D9630" s="588"/>
    </row>
    <row r="9631" spans="1:4" ht="15" x14ac:dyDescent="0.25">
      <c r="A9631" s="588"/>
      <c r="B9631" s="588"/>
      <c r="C9631" s="589"/>
      <c r="D9631" s="588"/>
    </row>
    <row r="9632" spans="1:4" ht="15" x14ac:dyDescent="0.25">
      <c r="A9632" s="588"/>
      <c r="B9632" s="588"/>
      <c r="C9632" s="589"/>
      <c r="D9632" s="588"/>
    </row>
    <row r="9633" spans="1:4" ht="15" x14ac:dyDescent="0.25">
      <c r="A9633" s="588"/>
      <c r="B9633" s="588"/>
      <c r="C9633" s="589"/>
      <c r="D9633" s="588"/>
    </row>
    <row r="9634" spans="1:4" ht="15" x14ac:dyDescent="0.25">
      <c r="A9634" s="588"/>
      <c r="B9634" s="588"/>
      <c r="C9634" s="589"/>
      <c r="D9634" s="588"/>
    </row>
    <row r="9635" spans="1:4" ht="15" x14ac:dyDescent="0.25">
      <c r="A9635" s="588"/>
      <c r="B9635" s="588"/>
      <c r="C9635" s="589"/>
      <c r="D9635" s="588"/>
    </row>
    <row r="9636" spans="1:4" ht="15" x14ac:dyDescent="0.25">
      <c r="A9636" s="588"/>
      <c r="B9636" s="588"/>
      <c r="C9636" s="589"/>
      <c r="D9636" s="588"/>
    </row>
    <row r="9637" spans="1:4" ht="15" x14ac:dyDescent="0.25">
      <c r="A9637" s="588"/>
      <c r="B9637" s="588"/>
      <c r="C9637" s="589"/>
      <c r="D9637" s="588"/>
    </row>
    <row r="9638" spans="1:4" ht="15" x14ac:dyDescent="0.25">
      <c r="A9638" s="588"/>
      <c r="B9638" s="588"/>
      <c r="C9638" s="589"/>
      <c r="D9638" s="588"/>
    </row>
    <row r="9639" spans="1:4" ht="15" x14ac:dyDescent="0.25">
      <c r="A9639" s="588"/>
      <c r="B9639" s="588"/>
      <c r="C9639" s="589"/>
      <c r="D9639" s="588"/>
    </row>
    <row r="9640" spans="1:4" ht="15" x14ac:dyDescent="0.25">
      <c r="A9640" s="588"/>
      <c r="B9640" s="588"/>
      <c r="C9640" s="589"/>
      <c r="D9640" s="588"/>
    </row>
    <row r="9641" spans="1:4" ht="15" x14ac:dyDescent="0.25">
      <c r="A9641" s="588"/>
      <c r="B9641" s="588"/>
      <c r="C9641" s="589"/>
      <c r="D9641" s="588"/>
    </row>
    <row r="9642" spans="1:4" ht="15" x14ac:dyDescent="0.25">
      <c r="A9642" s="588"/>
      <c r="B9642" s="588"/>
      <c r="C9642" s="589"/>
      <c r="D9642" s="588"/>
    </row>
    <row r="9643" spans="1:4" ht="15" x14ac:dyDescent="0.25">
      <c r="A9643" s="588"/>
      <c r="B9643" s="588"/>
      <c r="C9643" s="589"/>
      <c r="D9643" s="588"/>
    </row>
    <row r="9644" spans="1:4" ht="15" x14ac:dyDescent="0.25">
      <c r="A9644" s="588"/>
      <c r="B9644" s="588"/>
      <c r="C9644" s="589"/>
      <c r="D9644" s="588"/>
    </row>
    <row r="9645" spans="1:4" ht="15" x14ac:dyDescent="0.25">
      <c r="A9645" s="588"/>
      <c r="B9645" s="588"/>
      <c r="C9645" s="589"/>
      <c r="D9645" s="588"/>
    </row>
    <row r="9646" spans="1:4" ht="15" x14ac:dyDescent="0.25">
      <c r="A9646" s="588"/>
      <c r="B9646" s="588"/>
      <c r="C9646" s="589"/>
      <c r="D9646" s="588"/>
    </row>
    <row r="9647" spans="1:4" ht="15" x14ac:dyDescent="0.25">
      <c r="A9647" s="588"/>
      <c r="B9647" s="588"/>
      <c r="C9647" s="589"/>
      <c r="D9647" s="588"/>
    </row>
    <row r="9648" spans="1:4" ht="15" x14ac:dyDescent="0.25">
      <c r="A9648" s="588"/>
      <c r="B9648" s="588"/>
      <c r="C9648" s="589"/>
      <c r="D9648" s="588"/>
    </row>
    <row r="9649" spans="1:4" ht="15" x14ac:dyDescent="0.25">
      <c r="A9649" s="588"/>
      <c r="B9649" s="588"/>
      <c r="C9649" s="589"/>
      <c r="D9649" s="588"/>
    </row>
    <row r="9650" spans="1:4" ht="15" x14ac:dyDescent="0.25">
      <c r="A9650" s="588"/>
      <c r="B9650" s="588"/>
      <c r="C9650" s="589"/>
      <c r="D9650" s="588"/>
    </row>
    <row r="9651" spans="1:4" ht="15" x14ac:dyDescent="0.25">
      <c r="A9651" s="588"/>
      <c r="B9651" s="588"/>
      <c r="C9651" s="589"/>
      <c r="D9651" s="588"/>
    </row>
    <row r="9652" spans="1:4" ht="15" x14ac:dyDescent="0.25">
      <c r="A9652" s="588"/>
      <c r="B9652" s="588"/>
      <c r="C9652" s="589"/>
      <c r="D9652" s="588"/>
    </row>
    <row r="9653" spans="1:4" ht="15" x14ac:dyDescent="0.25">
      <c r="A9653" s="588"/>
      <c r="B9653" s="588"/>
      <c r="C9653" s="589"/>
      <c r="D9653" s="588"/>
    </row>
    <row r="9654" spans="1:4" ht="15" x14ac:dyDescent="0.25">
      <c r="A9654" s="588"/>
      <c r="B9654" s="588"/>
      <c r="C9654" s="589"/>
      <c r="D9654" s="588"/>
    </row>
    <row r="9655" spans="1:4" ht="15" x14ac:dyDescent="0.25">
      <c r="A9655" s="588"/>
      <c r="B9655" s="588"/>
      <c r="C9655" s="589"/>
      <c r="D9655" s="588"/>
    </row>
    <row r="9656" spans="1:4" ht="15" x14ac:dyDescent="0.25">
      <c r="A9656" s="588"/>
      <c r="B9656" s="588"/>
      <c r="C9656" s="589"/>
      <c r="D9656" s="588"/>
    </row>
    <row r="9657" spans="1:4" ht="15" x14ac:dyDescent="0.25">
      <c r="A9657" s="588"/>
      <c r="B9657" s="588"/>
      <c r="C9657" s="589"/>
      <c r="D9657" s="588"/>
    </row>
    <row r="9658" spans="1:4" ht="15" x14ac:dyDescent="0.25">
      <c r="A9658" s="588"/>
      <c r="B9658" s="588"/>
      <c r="C9658" s="589"/>
      <c r="D9658" s="588"/>
    </row>
    <row r="9659" spans="1:4" ht="15" x14ac:dyDescent="0.25">
      <c r="A9659" s="588"/>
      <c r="B9659" s="588"/>
      <c r="C9659" s="589"/>
      <c r="D9659" s="588"/>
    </row>
    <row r="9660" spans="1:4" ht="15" x14ac:dyDescent="0.25">
      <c r="A9660" s="588"/>
      <c r="B9660" s="588"/>
      <c r="C9660" s="589"/>
      <c r="D9660" s="588"/>
    </row>
    <row r="9661" spans="1:4" ht="15" x14ac:dyDescent="0.25">
      <c r="A9661" s="588"/>
      <c r="B9661" s="588"/>
      <c r="C9661" s="589"/>
      <c r="D9661" s="588"/>
    </row>
    <row r="9662" spans="1:4" ht="15" x14ac:dyDescent="0.25">
      <c r="A9662" s="588"/>
      <c r="B9662" s="588"/>
      <c r="C9662" s="589"/>
      <c r="D9662" s="588"/>
    </row>
    <row r="9663" spans="1:4" ht="15" x14ac:dyDescent="0.25">
      <c r="A9663" s="588"/>
      <c r="B9663" s="588"/>
      <c r="C9663" s="589"/>
      <c r="D9663" s="588"/>
    </row>
    <row r="9664" spans="1:4" ht="15" x14ac:dyDescent="0.25">
      <c r="A9664" s="588"/>
      <c r="B9664" s="588"/>
      <c r="C9664" s="589"/>
      <c r="D9664" s="588"/>
    </row>
    <row r="9665" spans="1:4" ht="15" x14ac:dyDescent="0.25">
      <c r="A9665" s="588"/>
      <c r="B9665" s="588"/>
      <c r="C9665" s="589"/>
      <c r="D9665" s="588"/>
    </row>
    <row r="9666" spans="1:4" ht="15" x14ac:dyDescent="0.25">
      <c r="A9666" s="588"/>
      <c r="B9666" s="588"/>
      <c r="C9666" s="589"/>
      <c r="D9666" s="588"/>
    </row>
    <row r="9667" spans="1:4" ht="15" x14ac:dyDescent="0.25">
      <c r="A9667" s="588"/>
      <c r="B9667" s="588"/>
      <c r="C9667" s="589"/>
      <c r="D9667" s="588"/>
    </row>
    <row r="9668" spans="1:4" ht="15" x14ac:dyDescent="0.25">
      <c r="A9668" s="588"/>
      <c r="B9668" s="588"/>
      <c r="C9668" s="589"/>
      <c r="D9668" s="588"/>
    </row>
    <row r="9669" spans="1:4" ht="15" x14ac:dyDescent="0.25">
      <c r="A9669" s="588"/>
      <c r="B9669" s="588"/>
      <c r="C9669" s="589"/>
      <c r="D9669" s="588"/>
    </row>
    <row r="9670" spans="1:4" ht="15" x14ac:dyDescent="0.25">
      <c r="A9670" s="588"/>
      <c r="B9670" s="588"/>
      <c r="C9670" s="589"/>
      <c r="D9670" s="588"/>
    </row>
    <row r="9671" spans="1:4" ht="15" x14ac:dyDescent="0.25">
      <c r="A9671" s="588"/>
      <c r="B9671" s="588"/>
      <c r="C9671" s="589"/>
      <c r="D9671" s="588"/>
    </row>
    <row r="9672" spans="1:4" ht="15" x14ac:dyDescent="0.25">
      <c r="A9672" s="588"/>
      <c r="B9672" s="588"/>
      <c r="C9672" s="589"/>
      <c r="D9672" s="588"/>
    </row>
    <row r="9673" spans="1:4" ht="15" x14ac:dyDescent="0.25">
      <c r="A9673" s="588"/>
      <c r="B9673" s="588"/>
      <c r="C9673" s="589"/>
      <c r="D9673" s="588"/>
    </row>
    <row r="9674" spans="1:4" ht="15" x14ac:dyDescent="0.25">
      <c r="A9674" s="588"/>
      <c r="B9674" s="588"/>
      <c r="C9674" s="589"/>
      <c r="D9674" s="588"/>
    </row>
    <row r="9675" spans="1:4" ht="15" x14ac:dyDescent="0.25">
      <c r="A9675" s="588"/>
      <c r="B9675" s="588"/>
      <c r="C9675" s="589"/>
      <c r="D9675" s="588"/>
    </row>
    <row r="9676" spans="1:4" ht="15" x14ac:dyDescent="0.25">
      <c r="A9676" s="588"/>
      <c r="B9676" s="588"/>
      <c r="C9676" s="589"/>
      <c r="D9676" s="588"/>
    </row>
    <row r="9677" spans="1:4" ht="15" x14ac:dyDescent="0.25">
      <c r="A9677" s="588"/>
      <c r="B9677" s="588"/>
      <c r="C9677" s="589"/>
      <c r="D9677" s="588"/>
    </row>
    <row r="9678" spans="1:4" ht="15" x14ac:dyDescent="0.25">
      <c r="A9678" s="588"/>
      <c r="B9678" s="588"/>
      <c r="C9678" s="589"/>
      <c r="D9678" s="588"/>
    </row>
    <row r="9679" spans="1:4" ht="15" x14ac:dyDescent="0.25">
      <c r="A9679" s="588"/>
      <c r="B9679" s="588"/>
      <c r="C9679" s="589"/>
      <c r="D9679" s="588"/>
    </row>
    <row r="9680" spans="1:4" ht="15" x14ac:dyDescent="0.25">
      <c r="A9680" s="588"/>
      <c r="B9680" s="588"/>
      <c r="C9680" s="589"/>
      <c r="D9680" s="588"/>
    </row>
    <row r="9681" spans="1:4" ht="15" x14ac:dyDescent="0.25">
      <c r="A9681" s="588"/>
      <c r="B9681" s="588"/>
      <c r="C9681" s="589"/>
      <c r="D9681" s="588"/>
    </row>
    <row r="9682" spans="1:4" ht="15" x14ac:dyDescent="0.25">
      <c r="A9682" s="588"/>
      <c r="B9682" s="588"/>
      <c r="C9682" s="589"/>
      <c r="D9682" s="588"/>
    </row>
    <row r="9683" spans="1:4" ht="15" x14ac:dyDescent="0.25">
      <c r="A9683" s="588"/>
      <c r="B9683" s="588"/>
      <c r="C9683" s="589"/>
      <c r="D9683" s="588"/>
    </row>
    <row r="9684" spans="1:4" ht="15" x14ac:dyDescent="0.25">
      <c r="A9684" s="588"/>
      <c r="B9684" s="588"/>
      <c r="C9684" s="589"/>
      <c r="D9684" s="588"/>
    </row>
    <row r="9685" spans="1:4" ht="15" x14ac:dyDescent="0.25">
      <c r="A9685" s="588"/>
      <c r="B9685" s="588"/>
      <c r="C9685" s="589"/>
      <c r="D9685" s="588"/>
    </row>
    <row r="9686" spans="1:4" ht="15" x14ac:dyDescent="0.25">
      <c r="A9686" s="588"/>
      <c r="B9686" s="588"/>
      <c r="C9686" s="589"/>
      <c r="D9686" s="588"/>
    </row>
    <row r="9687" spans="1:4" ht="15" x14ac:dyDescent="0.25">
      <c r="A9687" s="588"/>
      <c r="B9687" s="588"/>
      <c r="C9687" s="589"/>
      <c r="D9687" s="588"/>
    </row>
    <row r="9688" spans="1:4" ht="15" x14ac:dyDescent="0.25">
      <c r="A9688" s="588"/>
      <c r="B9688" s="588"/>
      <c r="C9688" s="589"/>
      <c r="D9688" s="588"/>
    </row>
    <row r="9689" spans="1:4" ht="15" x14ac:dyDescent="0.25">
      <c r="A9689" s="588"/>
      <c r="B9689" s="588"/>
      <c r="C9689" s="589"/>
      <c r="D9689" s="588"/>
    </row>
    <row r="9690" spans="1:4" ht="15" x14ac:dyDescent="0.25">
      <c r="A9690" s="588"/>
      <c r="B9690" s="588"/>
      <c r="C9690" s="589"/>
      <c r="D9690" s="588"/>
    </row>
    <row r="9691" spans="1:4" ht="15" x14ac:dyDescent="0.25">
      <c r="A9691" s="588"/>
      <c r="B9691" s="588"/>
      <c r="C9691" s="589"/>
      <c r="D9691" s="588"/>
    </row>
    <row r="9692" spans="1:4" ht="15" x14ac:dyDescent="0.25">
      <c r="A9692" s="588"/>
      <c r="B9692" s="588"/>
      <c r="C9692" s="589"/>
      <c r="D9692" s="588"/>
    </row>
    <row r="9693" spans="1:4" ht="15" x14ac:dyDescent="0.25">
      <c r="A9693" s="588"/>
      <c r="B9693" s="588"/>
      <c r="C9693" s="589"/>
      <c r="D9693" s="588"/>
    </row>
    <row r="9694" spans="1:4" ht="15" x14ac:dyDescent="0.25">
      <c r="A9694" s="588"/>
      <c r="B9694" s="588"/>
      <c r="C9694" s="589"/>
      <c r="D9694" s="588"/>
    </row>
    <row r="9695" spans="1:4" ht="15" x14ac:dyDescent="0.25">
      <c r="A9695" s="588"/>
      <c r="B9695" s="588"/>
      <c r="C9695" s="589"/>
      <c r="D9695" s="588"/>
    </row>
    <row r="9696" spans="1:4" ht="15" x14ac:dyDescent="0.25">
      <c r="A9696" s="588"/>
      <c r="B9696" s="588"/>
      <c r="C9696" s="589"/>
      <c r="D9696" s="588"/>
    </row>
    <row r="9697" spans="1:4" ht="15" x14ac:dyDescent="0.25">
      <c r="A9697" s="588"/>
      <c r="B9697" s="588"/>
      <c r="C9697" s="589"/>
      <c r="D9697" s="588"/>
    </row>
    <row r="9698" spans="1:4" ht="15" x14ac:dyDescent="0.25">
      <c r="A9698" s="588"/>
      <c r="B9698" s="588"/>
      <c r="C9698" s="589"/>
      <c r="D9698" s="588"/>
    </row>
    <row r="9699" spans="1:4" ht="15" x14ac:dyDescent="0.25">
      <c r="A9699" s="588"/>
      <c r="B9699" s="588"/>
      <c r="C9699" s="589"/>
      <c r="D9699" s="588"/>
    </row>
    <row r="9700" spans="1:4" ht="15" x14ac:dyDescent="0.25">
      <c r="A9700" s="588"/>
      <c r="B9700" s="588"/>
      <c r="C9700" s="589"/>
      <c r="D9700" s="588"/>
    </row>
    <row r="9701" spans="1:4" ht="15" x14ac:dyDescent="0.25">
      <c r="A9701" s="588"/>
      <c r="B9701" s="588"/>
      <c r="C9701" s="589"/>
      <c r="D9701" s="588"/>
    </row>
    <row r="9702" spans="1:4" ht="15" x14ac:dyDescent="0.25">
      <c r="A9702" s="588"/>
      <c r="B9702" s="588"/>
      <c r="C9702" s="589"/>
      <c r="D9702" s="588"/>
    </row>
    <row r="9703" spans="1:4" ht="15" x14ac:dyDescent="0.25">
      <c r="A9703" s="588"/>
      <c r="B9703" s="588"/>
      <c r="C9703" s="589"/>
      <c r="D9703" s="588"/>
    </row>
    <row r="9704" spans="1:4" ht="15" x14ac:dyDescent="0.25">
      <c r="A9704" s="588"/>
      <c r="B9704" s="588"/>
      <c r="C9704" s="589"/>
      <c r="D9704" s="588"/>
    </row>
    <row r="9705" spans="1:4" ht="15" x14ac:dyDescent="0.25">
      <c r="A9705" s="588"/>
      <c r="B9705" s="588"/>
      <c r="C9705" s="589"/>
      <c r="D9705" s="588"/>
    </row>
    <row r="9706" spans="1:4" ht="15" x14ac:dyDescent="0.25">
      <c r="A9706" s="588"/>
      <c r="B9706" s="588"/>
      <c r="C9706" s="589"/>
      <c r="D9706" s="588"/>
    </row>
    <row r="9707" spans="1:4" ht="15" x14ac:dyDescent="0.25">
      <c r="A9707" s="588"/>
      <c r="B9707" s="588"/>
      <c r="C9707" s="589"/>
      <c r="D9707" s="588"/>
    </row>
    <row r="9708" spans="1:4" ht="15" x14ac:dyDescent="0.25">
      <c r="A9708" s="588"/>
      <c r="B9708" s="588"/>
      <c r="C9708" s="589"/>
      <c r="D9708" s="588"/>
    </row>
    <row r="9709" spans="1:4" ht="15" x14ac:dyDescent="0.25">
      <c r="A9709" s="588"/>
      <c r="B9709" s="588"/>
      <c r="C9709" s="589"/>
      <c r="D9709" s="588"/>
    </row>
    <row r="9710" spans="1:4" ht="15" x14ac:dyDescent="0.25">
      <c r="A9710" s="588"/>
      <c r="B9710" s="588"/>
      <c r="C9710" s="589"/>
      <c r="D9710" s="588"/>
    </row>
    <row r="9711" spans="1:4" ht="15" x14ac:dyDescent="0.25">
      <c r="A9711" s="588"/>
      <c r="B9711" s="588"/>
      <c r="C9711" s="589"/>
      <c r="D9711" s="588"/>
    </row>
    <row r="9712" spans="1:4" ht="15" x14ac:dyDescent="0.25">
      <c r="A9712" s="588"/>
      <c r="B9712" s="588"/>
      <c r="C9712" s="589"/>
      <c r="D9712" s="588"/>
    </row>
    <row r="9713" spans="1:4" ht="15" x14ac:dyDescent="0.25">
      <c r="A9713" s="588"/>
      <c r="B9713" s="588"/>
      <c r="C9713" s="589"/>
      <c r="D9713" s="588"/>
    </row>
    <row r="9714" spans="1:4" ht="15" x14ac:dyDescent="0.25">
      <c r="A9714" s="588"/>
      <c r="B9714" s="588"/>
      <c r="C9714" s="589"/>
      <c r="D9714" s="588"/>
    </row>
    <row r="9715" spans="1:4" ht="15" x14ac:dyDescent="0.25">
      <c r="A9715" s="588"/>
      <c r="B9715" s="588"/>
      <c r="C9715" s="589"/>
      <c r="D9715" s="588"/>
    </row>
    <row r="9716" spans="1:4" ht="15" x14ac:dyDescent="0.25">
      <c r="A9716" s="588"/>
      <c r="B9716" s="588"/>
      <c r="C9716" s="589"/>
      <c r="D9716" s="588"/>
    </row>
    <row r="9717" spans="1:4" ht="15" x14ac:dyDescent="0.25">
      <c r="A9717" s="588"/>
      <c r="B9717" s="588"/>
      <c r="C9717" s="589"/>
      <c r="D9717" s="588"/>
    </row>
    <row r="9718" spans="1:4" ht="15" x14ac:dyDescent="0.25">
      <c r="A9718" s="588"/>
      <c r="B9718" s="588"/>
      <c r="C9718" s="589"/>
      <c r="D9718" s="588"/>
    </row>
    <row r="9719" spans="1:4" ht="15" x14ac:dyDescent="0.25">
      <c r="A9719" s="588"/>
      <c r="B9719" s="588"/>
      <c r="C9719" s="589"/>
      <c r="D9719" s="588"/>
    </row>
    <row r="9720" spans="1:4" ht="15" x14ac:dyDescent="0.25">
      <c r="A9720" s="588"/>
      <c r="B9720" s="588"/>
      <c r="C9720" s="589"/>
      <c r="D9720" s="588"/>
    </row>
    <row r="9721" spans="1:4" ht="15" x14ac:dyDescent="0.25">
      <c r="A9721" s="588"/>
      <c r="B9721" s="588"/>
      <c r="C9721" s="589"/>
      <c r="D9721" s="588"/>
    </row>
    <row r="9722" spans="1:4" ht="15" x14ac:dyDescent="0.25">
      <c r="A9722" s="588"/>
      <c r="B9722" s="588"/>
      <c r="C9722" s="589"/>
      <c r="D9722" s="588"/>
    </row>
    <row r="9723" spans="1:4" ht="15" x14ac:dyDescent="0.25">
      <c r="A9723" s="588"/>
      <c r="B9723" s="588"/>
      <c r="C9723" s="589"/>
      <c r="D9723" s="588"/>
    </row>
    <row r="9724" spans="1:4" ht="15" x14ac:dyDescent="0.25">
      <c r="A9724" s="588"/>
      <c r="B9724" s="588"/>
      <c r="C9724" s="589"/>
      <c r="D9724" s="588"/>
    </row>
    <row r="9725" spans="1:4" ht="15" x14ac:dyDescent="0.25">
      <c r="A9725" s="588"/>
      <c r="B9725" s="588"/>
      <c r="C9725" s="589"/>
      <c r="D9725" s="588"/>
    </row>
    <row r="9726" spans="1:4" ht="15" x14ac:dyDescent="0.25">
      <c r="A9726" s="588"/>
      <c r="B9726" s="588"/>
      <c r="C9726" s="589"/>
      <c r="D9726" s="588"/>
    </row>
    <row r="9727" spans="1:4" ht="15" x14ac:dyDescent="0.25">
      <c r="A9727" s="588"/>
      <c r="B9727" s="588"/>
      <c r="C9727" s="589"/>
      <c r="D9727" s="588"/>
    </row>
    <row r="9728" spans="1:4" ht="15" x14ac:dyDescent="0.25">
      <c r="A9728" s="588"/>
      <c r="B9728" s="588"/>
      <c r="C9728" s="589"/>
      <c r="D9728" s="588"/>
    </row>
    <row r="9729" spans="1:4" ht="15" x14ac:dyDescent="0.25">
      <c r="A9729" s="588"/>
      <c r="B9729" s="588"/>
      <c r="C9729" s="589"/>
      <c r="D9729" s="588"/>
    </row>
    <row r="9730" spans="1:4" ht="15" x14ac:dyDescent="0.25">
      <c r="A9730" s="588"/>
      <c r="B9730" s="588"/>
      <c r="C9730" s="589"/>
      <c r="D9730" s="588"/>
    </row>
    <row r="9731" spans="1:4" ht="15" x14ac:dyDescent="0.25">
      <c r="A9731" s="588"/>
      <c r="B9731" s="588"/>
      <c r="C9731" s="589"/>
      <c r="D9731" s="588"/>
    </row>
    <row r="9732" spans="1:4" ht="15" x14ac:dyDescent="0.25">
      <c r="A9732" s="588"/>
      <c r="B9732" s="588"/>
      <c r="C9732" s="589"/>
      <c r="D9732" s="588"/>
    </row>
    <row r="9733" spans="1:4" ht="15" x14ac:dyDescent="0.25">
      <c r="A9733" s="588"/>
      <c r="B9733" s="588"/>
      <c r="C9733" s="589"/>
      <c r="D9733" s="588"/>
    </row>
    <row r="9734" spans="1:4" ht="15" x14ac:dyDescent="0.25">
      <c r="A9734" s="588"/>
      <c r="B9734" s="588"/>
      <c r="C9734" s="589"/>
      <c r="D9734" s="588"/>
    </row>
    <row r="9735" spans="1:4" ht="15" x14ac:dyDescent="0.25">
      <c r="A9735" s="588"/>
      <c r="B9735" s="588"/>
      <c r="C9735" s="589"/>
      <c r="D9735" s="588"/>
    </row>
    <row r="9736" spans="1:4" ht="15" x14ac:dyDescent="0.25">
      <c r="A9736" s="588"/>
      <c r="B9736" s="588"/>
      <c r="C9736" s="589"/>
      <c r="D9736" s="588"/>
    </row>
    <row r="9737" spans="1:4" ht="15" x14ac:dyDescent="0.25">
      <c r="A9737" s="588"/>
      <c r="B9737" s="588"/>
      <c r="C9737" s="589"/>
      <c r="D9737" s="588"/>
    </row>
    <row r="9738" spans="1:4" ht="15" x14ac:dyDescent="0.25">
      <c r="A9738" s="588"/>
      <c r="B9738" s="588"/>
      <c r="C9738" s="589"/>
      <c r="D9738" s="588"/>
    </row>
    <row r="9739" spans="1:4" ht="15" x14ac:dyDescent="0.25">
      <c r="A9739" s="588"/>
      <c r="B9739" s="588"/>
      <c r="C9739" s="589"/>
      <c r="D9739" s="588"/>
    </row>
    <row r="9740" spans="1:4" ht="15" x14ac:dyDescent="0.25">
      <c r="A9740" s="588"/>
      <c r="B9740" s="588"/>
      <c r="C9740" s="589"/>
      <c r="D9740" s="588"/>
    </row>
    <row r="9741" spans="1:4" ht="15" x14ac:dyDescent="0.25">
      <c r="A9741" s="588"/>
      <c r="B9741" s="588"/>
      <c r="C9741" s="589"/>
      <c r="D9741" s="588"/>
    </row>
    <row r="9742" spans="1:4" ht="15" x14ac:dyDescent="0.25">
      <c r="A9742" s="588"/>
      <c r="B9742" s="588"/>
      <c r="C9742" s="589"/>
      <c r="D9742" s="588"/>
    </row>
    <row r="9743" spans="1:4" ht="15" x14ac:dyDescent="0.25">
      <c r="A9743" s="588"/>
      <c r="B9743" s="588"/>
      <c r="C9743" s="589"/>
      <c r="D9743" s="588"/>
    </row>
    <row r="9744" spans="1:4" ht="15" x14ac:dyDescent="0.25">
      <c r="A9744" s="588"/>
      <c r="B9744" s="588"/>
      <c r="C9744" s="589"/>
      <c r="D9744" s="588"/>
    </row>
    <row r="9745" spans="1:4" ht="15" x14ac:dyDescent="0.25">
      <c r="A9745" s="588"/>
      <c r="B9745" s="588"/>
      <c r="C9745" s="589"/>
      <c r="D9745" s="588"/>
    </row>
    <row r="9746" spans="1:4" ht="15" x14ac:dyDescent="0.25">
      <c r="A9746" s="588"/>
      <c r="B9746" s="588"/>
      <c r="C9746" s="589"/>
      <c r="D9746" s="588"/>
    </row>
    <row r="9747" spans="1:4" ht="15" x14ac:dyDescent="0.25">
      <c r="A9747" s="588"/>
      <c r="B9747" s="588"/>
      <c r="C9747" s="589"/>
      <c r="D9747" s="588"/>
    </row>
    <row r="9748" spans="1:4" ht="15" x14ac:dyDescent="0.25">
      <c r="A9748" s="588"/>
      <c r="B9748" s="588"/>
      <c r="C9748" s="589"/>
      <c r="D9748" s="588"/>
    </row>
    <row r="9749" spans="1:4" ht="15" x14ac:dyDescent="0.25">
      <c r="A9749" s="588"/>
      <c r="B9749" s="588"/>
      <c r="C9749" s="589"/>
      <c r="D9749" s="588"/>
    </row>
    <row r="9750" spans="1:4" ht="15" x14ac:dyDescent="0.25">
      <c r="A9750" s="588"/>
      <c r="B9750" s="588"/>
      <c r="C9750" s="589"/>
      <c r="D9750" s="588"/>
    </row>
    <row r="9751" spans="1:4" ht="15" x14ac:dyDescent="0.25">
      <c r="A9751" s="588"/>
      <c r="B9751" s="588"/>
      <c r="C9751" s="589"/>
      <c r="D9751" s="588"/>
    </row>
    <row r="9752" spans="1:4" ht="15" x14ac:dyDescent="0.25">
      <c r="A9752" s="588"/>
      <c r="B9752" s="588"/>
      <c r="C9752" s="589"/>
      <c r="D9752" s="588"/>
    </row>
    <row r="9753" spans="1:4" ht="15" x14ac:dyDescent="0.25">
      <c r="A9753" s="588"/>
      <c r="B9753" s="588"/>
      <c r="C9753" s="589"/>
      <c r="D9753" s="588"/>
    </row>
    <row r="9754" spans="1:4" ht="15" x14ac:dyDescent="0.25">
      <c r="A9754" s="588"/>
      <c r="B9754" s="588"/>
      <c r="C9754" s="589"/>
      <c r="D9754" s="588"/>
    </row>
    <row r="9755" spans="1:4" ht="15" x14ac:dyDescent="0.25">
      <c r="A9755" s="588"/>
      <c r="B9755" s="588"/>
      <c r="C9755" s="589"/>
      <c r="D9755" s="588"/>
    </row>
    <row r="9756" spans="1:4" ht="15" x14ac:dyDescent="0.25">
      <c r="A9756" s="588"/>
      <c r="B9756" s="588"/>
      <c r="C9756" s="589"/>
      <c r="D9756" s="588"/>
    </row>
    <row r="9757" spans="1:4" ht="15" x14ac:dyDescent="0.25">
      <c r="A9757" s="588"/>
      <c r="B9757" s="588"/>
      <c r="C9757" s="589"/>
      <c r="D9757" s="588"/>
    </row>
    <row r="9758" spans="1:4" ht="15" x14ac:dyDescent="0.25">
      <c r="A9758" s="588"/>
      <c r="B9758" s="588"/>
      <c r="C9758" s="589"/>
      <c r="D9758" s="588"/>
    </row>
    <row r="9759" spans="1:4" ht="15" x14ac:dyDescent="0.25">
      <c r="A9759" s="588"/>
      <c r="B9759" s="588"/>
      <c r="C9759" s="589"/>
      <c r="D9759" s="588"/>
    </row>
    <row r="9760" spans="1:4" ht="15" x14ac:dyDescent="0.25">
      <c r="A9760" s="588"/>
      <c r="B9760" s="588"/>
      <c r="C9760" s="589"/>
      <c r="D9760" s="588"/>
    </row>
    <row r="9761" spans="1:4" ht="15" x14ac:dyDescent="0.25">
      <c r="A9761" s="588"/>
      <c r="B9761" s="588"/>
      <c r="C9761" s="589"/>
      <c r="D9761" s="588"/>
    </row>
    <row r="9762" spans="1:4" ht="15" x14ac:dyDescent="0.25">
      <c r="A9762" s="588"/>
      <c r="B9762" s="588"/>
      <c r="C9762" s="589"/>
      <c r="D9762" s="588"/>
    </row>
    <row r="9763" spans="1:4" ht="15" x14ac:dyDescent="0.25">
      <c r="A9763" s="588"/>
      <c r="B9763" s="588"/>
      <c r="C9763" s="589"/>
      <c r="D9763" s="588"/>
    </row>
    <row r="9764" spans="1:4" ht="15" x14ac:dyDescent="0.25">
      <c r="A9764" s="588"/>
      <c r="B9764" s="588"/>
      <c r="C9764" s="589"/>
      <c r="D9764" s="588"/>
    </row>
    <row r="9765" spans="1:4" ht="15" x14ac:dyDescent="0.25">
      <c r="A9765" s="588"/>
      <c r="B9765" s="588"/>
      <c r="C9765" s="589"/>
      <c r="D9765" s="588"/>
    </row>
    <row r="9766" spans="1:4" ht="15" x14ac:dyDescent="0.25">
      <c r="A9766" s="588"/>
      <c r="B9766" s="588"/>
      <c r="C9766" s="589"/>
      <c r="D9766" s="588"/>
    </row>
    <row r="9767" spans="1:4" ht="15" x14ac:dyDescent="0.25">
      <c r="A9767" s="588"/>
      <c r="B9767" s="588"/>
      <c r="C9767" s="589"/>
      <c r="D9767" s="588"/>
    </row>
    <row r="9768" spans="1:4" ht="15" x14ac:dyDescent="0.25">
      <c r="A9768" s="588"/>
      <c r="B9768" s="588"/>
      <c r="C9768" s="589"/>
      <c r="D9768" s="588"/>
    </row>
    <row r="9769" spans="1:4" ht="15" x14ac:dyDescent="0.25">
      <c r="A9769" s="588"/>
      <c r="B9769" s="588"/>
      <c r="C9769" s="589"/>
      <c r="D9769" s="588"/>
    </row>
    <row r="9770" spans="1:4" ht="15" x14ac:dyDescent="0.25">
      <c r="A9770" s="588"/>
      <c r="B9770" s="588"/>
      <c r="C9770" s="589"/>
      <c r="D9770" s="588"/>
    </row>
    <row r="9771" spans="1:4" ht="15" x14ac:dyDescent="0.25">
      <c r="A9771" s="588"/>
      <c r="B9771" s="588"/>
      <c r="C9771" s="589"/>
      <c r="D9771" s="588"/>
    </row>
    <row r="9772" spans="1:4" ht="15" x14ac:dyDescent="0.25">
      <c r="A9772" s="588"/>
      <c r="B9772" s="588"/>
      <c r="C9772" s="589"/>
      <c r="D9772" s="588"/>
    </row>
    <row r="9773" spans="1:4" ht="15" x14ac:dyDescent="0.25">
      <c r="A9773" s="588"/>
      <c r="B9773" s="588"/>
      <c r="C9773" s="589"/>
      <c r="D9773" s="588"/>
    </row>
    <row r="9774" spans="1:4" ht="15" x14ac:dyDescent="0.25">
      <c r="A9774" s="588"/>
      <c r="B9774" s="588"/>
      <c r="C9774" s="589"/>
      <c r="D9774" s="588"/>
    </row>
    <row r="9775" spans="1:4" ht="15" x14ac:dyDescent="0.25">
      <c r="A9775" s="588"/>
      <c r="B9775" s="588"/>
      <c r="C9775" s="589"/>
      <c r="D9775" s="588"/>
    </row>
    <row r="9776" spans="1:4" ht="15" x14ac:dyDescent="0.25">
      <c r="A9776" s="588"/>
      <c r="B9776" s="588"/>
      <c r="C9776" s="589"/>
      <c r="D9776" s="588"/>
    </row>
    <row r="9777" spans="1:4" ht="15" x14ac:dyDescent="0.25">
      <c r="A9777" s="588"/>
      <c r="B9777" s="588"/>
      <c r="C9777" s="589"/>
      <c r="D9777" s="588"/>
    </row>
    <row r="9778" spans="1:4" ht="15" x14ac:dyDescent="0.25">
      <c r="A9778" s="588"/>
      <c r="B9778" s="588"/>
      <c r="C9778" s="589"/>
      <c r="D9778" s="588"/>
    </row>
    <row r="9779" spans="1:4" ht="15" x14ac:dyDescent="0.25">
      <c r="A9779" s="588"/>
      <c r="B9779" s="588"/>
      <c r="C9779" s="589"/>
      <c r="D9779" s="588"/>
    </row>
    <row r="9780" spans="1:4" ht="15" x14ac:dyDescent="0.25">
      <c r="A9780" s="588"/>
      <c r="B9780" s="588"/>
      <c r="C9780" s="589"/>
      <c r="D9780" s="588"/>
    </row>
    <row r="9781" spans="1:4" ht="15" x14ac:dyDescent="0.25">
      <c r="A9781" s="588"/>
      <c r="B9781" s="588"/>
      <c r="C9781" s="589"/>
      <c r="D9781" s="588"/>
    </row>
    <row r="9782" spans="1:4" ht="15" x14ac:dyDescent="0.25">
      <c r="A9782" s="588"/>
      <c r="B9782" s="588"/>
      <c r="C9782" s="589"/>
      <c r="D9782" s="588"/>
    </row>
    <row r="9783" spans="1:4" ht="15" x14ac:dyDescent="0.25">
      <c r="A9783" s="588"/>
      <c r="B9783" s="588"/>
      <c r="C9783" s="589"/>
      <c r="D9783" s="588"/>
    </row>
    <row r="9784" spans="1:4" ht="15" x14ac:dyDescent="0.25">
      <c r="A9784" s="588"/>
      <c r="B9784" s="588"/>
      <c r="C9784" s="589"/>
      <c r="D9784" s="588"/>
    </row>
    <row r="9785" spans="1:4" ht="15" x14ac:dyDescent="0.25">
      <c r="A9785" s="588"/>
      <c r="B9785" s="588"/>
      <c r="C9785" s="589"/>
      <c r="D9785" s="588"/>
    </row>
    <row r="9786" spans="1:4" ht="15" x14ac:dyDescent="0.25">
      <c r="A9786" s="588"/>
      <c r="B9786" s="588"/>
      <c r="C9786" s="589"/>
      <c r="D9786" s="588"/>
    </row>
    <row r="9787" spans="1:4" ht="15" x14ac:dyDescent="0.25">
      <c r="A9787" s="588"/>
      <c r="B9787" s="588"/>
      <c r="C9787" s="589"/>
      <c r="D9787" s="588"/>
    </row>
    <row r="9788" spans="1:4" ht="15" x14ac:dyDescent="0.25">
      <c r="A9788" s="588"/>
      <c r="B9788" s="588"/>
      <c r="C9788" s="589"/>
      <c r="D9788" s="588"/>
    </row>
    <row r="9789" spans="1:4" ht="15" x14ac:dyDescent="0.25">
      <c r="A9789" s="588"/>
      <c r="B9789" s="588"/>
      <c r="C9789" s="589"/>
      <c r="D9789" s="588"/>
    </row>
    <row r="9790" spans="1:4" ht="15" x14ac:dyDescent="0.25">
      <c r="A9790" s="588"/>
      <c r="B9790" s="588"/>
      <c r="C9790" s="589"/>
      <c r="D9790" s="588"/>
    </row>
    <row r="9791" spans="1:4" ht="15" x14ac:dyDescent="0.25">
      <c r="A9791" s="588"/>
      <c r="B9791" s="588"/>
      <c r="C9791" s="589"/>
      <c r="D9791" s="588"/>
    </row>
    <row r="9792" spans="1:4" ht="15" x14ac:dyDescent="0.25">
      <c r="A9792" s="588"/>
      <c r="B9792" s="588"/>
      <c r="C9792" s="589"/>
      <c r="D9792" s="588"/>
    </row>
    <row r="9793" spans="1:4" ht="15" x14ac:dyDescent="0.25">
      <c r="A9793" s="588"/>
      <c r="B9793" s="588"/>
      <c r="C9793" s="589"/>
      <c r="D9793" s="588"/>
    </row>
    <row r="9794" spans="1:4" ht="15" x14ac:dyDescent="0.25">
      <c r="A9794" s="588"/>
      <c r="B9794" s="588"/>
      <c r="C9794" s="589"/>
      <c r="D9794" s="588"/>
    </row>
    <row r="9795" spans="1:4" ht="15" x14ac:dyDescent="0.25">
      <c r="A9795" s="588"/>
      <c r="B9795" s="588"/>
      <c r="C9795" s="589"/>
      <c r="D9795" s="588"/>
    </row>
    <row r="9796" spans="1:4" ht="15" x14ac:dyDescent="0.25">
      <c r="A9796" s="588"/>
      <c r="B9796" s="588"/>
      <c r="C9796" s="589"/>
      <c r="D9796" s="588"/>
    </row>
    <row r="9797" spans="1:4" ht="15" x14ac:dyDescent="0.25">
      <c r="A9797" s="588"/>
      <c r="B9797" s="588"/>
      <c r="C9797" s="589"/>
      <c r="D9797" s="588"/>
    </row>
    <row r="9798" spans="1:4" ht="15" x14ac:dyDescent="0.25">
      <c r="A9798" s="588"/>
      <c r="B9798" s="588"/>
      <c r="C9798" s="589"/>
      <c r="D9798" s="588"/>
    </row>
    <row r="9799" spans="1:4" ht="15" x14ac:dyDescent="0.25">
      <c r="A9799" s="588"/>
      <c r="B9799" s="588"/>
      <c r="C9799" s="589"/>
      <c r="D9799" s="588"/>
    </row>
    <row r="9800" spans="1:4" ht="15" x14ac:dyDescent="0.25">
      <c r="A9800" s="588"/>
      <c r="B9800" s="588"/>
      <c r="C9800" s="589"/>
      <c r="D9800" s="588"/>
    </row>
    <row r="9801" spans="1:4" ht="15" x14ac:dyDescent="0.25">
      <c r="A9801" s="588"/>
      <c r="B9801" s="588"/>
      <c r="C9801" s="589"/>
      <c r="D9801" s="588"/>
    </row>
    <row r="9802" spans="1:4" ht="15" x14ac:dyDescent="0.25">
      <c r="A9802" s="588"/>
      <c r="B9802" s="588"/>
      <c r="C9802" s="589"/>
      <c r="D9802" s="588"/>
    </row>
    <row r="9803" spans="1:4" ht="15" x14ac:dyDescent="0.25">
      <c r="A9803" s="588"/>
      <c r="B9803" s="588"/>
      <c r="C9803" s="589"/>
      <c r="D9803" s="588"/>
    </row>
    <row r="9804" spans="1:4" ht="15" x14ac:dyDescent="0.25">
      <c r="A9804" s="588"/>
      <c r="B9804" s="588"/>
      <c r="C9804" s="589"/>
      <c r="D9804" s="588"/>
    </row>
    <row r="9805" spans="1:4" ht="15" x14ac:dyDescent="0.25">
      <c r="A9805" s="588"/>
      <c r="B9805" s="588"/>
      <c r="C9805" s="589"/>
      <c r="D9805" s="588"/>
    </row>
    <row r="9806" spans="1:4" ht="15" x14ac:dyDescent="0.25">
      <c r="A9806" s="588"/>
      <c r="B9806" s="588"/>
      <c r="C9806" s="589"/>
      <c r="D9806" s="588"/>
    </row>
    <row r="9807" spans="1:4" ht="15" x14ac:dyDescent="0.25">
      <c r="A9807" s="588"/>
      <c r="B9807" s="588"/>
      <c r="C9807" s="589"/>
      <c r="D9807" s="588"/>
    </row>
    <row r="9808" spans="1:4" ht="15" x14ac:dyDescent="0.25">
      <c r="A9808" s="588"/>
      <c r="B9808" s="588"/>
      <c r="C9808" s="589"/>
      <c r="D9808" s="588"/>
    </row>
    <row r="9809" spans="1:4" ht="15" x14ac:dyDescent="0.25">
      <c r="A9809" s="588"/>
      <c r="B9809" s="588"/>
      <c r="C9809" s="589"/>
      <c r="D9809" s="588"/>
    </row>
    <row r="9810" spans="1:4" ht="15" x14ac:dyDescent="0.25">
      <c r="A9810" s="588"/>
      <c r="B9810" s="588"/>
      <c r="C9810" s="589"/>
      <c r="D9810" s="588"/>
    </row>
    <row r="9811" spans="1:4" ht="15" x14ac:dyDescent="0.25">
      <c r="A9811" s="588"/>
      <c r="B9811" s="588"/>
      <c r="C9811" s="589"/>
      <c r="D9811" s="588"/>
    </row>
    <row r="9812" spans="1:4" ht="15" x14ac:dyDescent="0.25">
      <c r="A9812" s="588"/>
      <c r="B9812" s="588"/>
      <c r="C9812" s="589"/>
      <c r="D9812" s="588"/>
    </row>
    <row r="9813" spans="1:4" ht="15" x14ac:dyDescent="0.25">
      <c r="A9813" s="588"/>
      <c r="B9813" s="588"/>
      <c r="C9813" s="589"/>
      <c r="D9813" s="588"/>
    </row>
    <row r="9814" spans="1:4" ht="15" x14ac:dyDescent="0.25">
      <c r="A9814" s="588"/>
      <c r="B9814" s="588"/>
      <c r="C9814" s="589"/>
      <c r="D9814" s="588"/>
    </row>
    <row r="9815" spans="1:4" ht="15" x14ac:dyDescent="0.25">
      <c r="A9815" s="588"/>
      <c r="B9815" s="588"/>
      <c r="C9815" s="589"/>
      <c r="D9815" s="588"/>
    </row>
    <row r="9816" spans="1:4" ht="15" x14ac:dyDescent="0.25">
      <c r="A9816" s="588"/>
      <c r="B9816" s="588"/>
      <c r="C9816" s="589"/>
      <c r="D9816" s="588"/>
    </row>
    <row r="9817" spans="1:4" ht="15" x14ac:dyDescent="0.25">
      <c r="A9817" s="588"/>
      <c r="B9817" s="588"/>
      <c r="C9817" s="589"/>
      <c r="D9817" s="588"/>
    </row>
    <row r="9818" spans="1:4" ht="15" x14ac:dyDescent="0.25">
      <c r="A9818" s="588"/>
      <c r="B9818" s="588"/>
      <c r="C9818" s="589"/>
      <c r="D9818" s="588"/>
    </row>
    <row r="9819" spans="1:4" ht="15" x14ac:dyDescent="0.25">
      <c r="A9819" s="588"/>
      <c r="B9819" s="588"/>
      <c r="C9819" s="589"/>
      <c r="D9819" s="588"/>
    </row>
    <row r="9820" spans="1:4" ht="15" x14ac:dyDescent="0.25">
      <c r="A9820" s="588"/>
      <c r="B9820" s="588"/>
      <c r="C9820" s="589"/>
      <c r="D9820" s="588"/>
    </row>
    <row r="9821" spans="1:4" ht="15" x14ac:dyDescent="0.25">
      <c r="A9821" s="588"/>
      <c r="B9821" s="588"/>
      <c r="C9821" s="589"/>
      <c r="D9821" s="588"/>
    </row>
    <row r="9822" spans="1:4" ht="15" x14ac:dyDescent="0.25">
      <c r="A9822" s="588"/>
      <c r="B9822" s="588"/>
      <c r="C9822" s="589"/>
      <c r="D9822" s="588"/>
    </row>
    <row r="9823" spans="1:4" ht="15" x14ac:dyDescent="0.25">
      <c r="A9823" s="588"/>
      <c r="B9823" s="588"/>
      <c r="C9823" s="589"/>
      <c r="D9823" s="588"/>
    </row>
    <row r="9824" spans="1:4" ht="15" x14ac:dyDescent="0.25">
      <c r="A9824" s="588"/>
      <c r="B9824" s="588"/>
      <c r="C9824" s="589"/>
      <c r="D9824" s="588"/>
    </row>
    <row r="9825" spans="1:4" ht="15" x14ac:dyDescent="0.25">
      <c r="A9825" s="588"/>
      <c r="B9825" s="588"/>
      <c r="C9825" s="589"/>
      <c r="D9825" s="588"/>
    </row>
    <row r="9826" spans="1:4" ht="15" x14ac:dyDescent="0.25">
      <c r="A9826" s="588"/>
      <c r="B9826" s="588"/>
      <c r="C9826" s="589"/>
      <c r="D9826" s="588"/>
    </row>
    <row r="9827" spans="1:4" ht="15" x14ac:dyDescent="0.25">
      <c r="A9827" s="588"/>
      <c r="B9827" s="588"/>
      <c r="C9827" s="589"/>
      <c r="D9827" s="588"/>
    </row>
    <row r="9828" spans="1:4" ht="15" x14ac:dyDescent="0.25">
      <c r="A9828" s="588"/>
      <c r="B9828" s="588"/>
      <c r="C9828" s="589"/>
      <c r="D9828" s="588"/>
    </row>
    <row r="9829" spans="1:4" ht="15" x14ac:dyDescent="0.25">
      <c r="A9829" s="588"/>
      <c r="B9829" s="588"/>
      <c r="C9829" s="589"/>
      <c r="D9829" s="588"/>
    </row>
    <row r="9830" spans="1:4" ht="15" x14ac:dyDescent="0.25">
      <c r="A9830" s="588"/>
      <c r="B9830" s="588"/>
      <c r="C9830" s="589"/>
      <c r="D9830" s="588"/>
    </row>
    <row r="9831" spans="1:4" ht="15" x14ac:dyDescent="0.25">
      <c r="A9831" s="588"/>
      <c r="B9831" s="588"/>
      <c r="C9831" s="589"/>
      <c r="D9831" s="588"/>
    </row>
    <row r="9832" spans="1:4" ht="15" x14ac:dyDescent="0.25">
      <c r="A9832" s="588"/>
      <c r="B9832" s="588"/>
      <c r="C9832" s="589"/>
      <c r="D9832" s="588"/>
    </row>
    <row r="9833" spans="1:4" ht="15" x14ac:dyDescent="0.25">
      <c r="A9833" s="588"/>
      <c r="B9833" s="588"/>
      <c r="C9833" s="589"/>
      <c r="D9833" s="588"/>
    </row>
    <row r="9834" spans="1:4" ht="15" x14ac:dyDescent="0.25">
      <c r="A9834" s="588"/>
      <c r="B9834" s="588"/>
      <c r="C9834" s="589"/>
      <c r="D9834" s="588"/>
    </row>
    <row r="9835" spans="1:4" ht="15" x14ac:dyDescent="0.25">
      <c r="A9835" s="588"/>
      <c r="B9835" s="588"/>
      <c r="C9835" s="589"/>
      <c r="D9835" s="588"/>
    </row>
    <row r="9836" spans="1:4" ht="15" x14ac:dyDescent="0.25">
      <c r="A9836" s="588"/>
      <c r="B9836" s="588"/>
      <c r="C9836" s="589"/>
      <c r="D9836" s="588"/>
    </row>
    <row r="9837" spans="1:4" ht="15" x14ac:dyDescent="0.25">
      <c r="A9837" s="588"/>
      <c r="B9837" s="588"/>
      <c r="C9837" s="589"/>
      <c r="D9837" s="588"/>
    </row>
    <row r="9838" spans="1:4" ht="15" x14ac:dyDescent="0.25">
      <c r="A9838" s="588"/>
      <c r="B9838" s="588"/>
      <c r="C9838" s="589"/>
      <c r="D9838" s="588"/>
    </row>
    <row r="9839" spans="1:4" ht="15" x14ac:dyDescent="0.25">
      <c r="A9839" s="588"/>
      <c r="B9839" s="588"/>
      <c r="C9839" s="589"/>
      <c r="D9839" s="588"/>
    </row>
    <row r="9840" spans="1:4" ht="15" x14ac:dyDescent="0.25">
      <c r="A9840" s="588"/>
      <c r="B9840" s="588"/>
      <c r="C9840" s="589"/>
      <c r="D9840" s="588"/>
    </row>
    <row r="9841" spans="1:4" ht="15" x14ac:dyDescent="0.25">
      <c r="A9841" s="588"/>
      <c r="B9841" s="588"/>
      <c r="C9841" s="589"/>
      <c r="D9841" s="588"/>
    </row>
    <row r="9842" spans="1:4" ht="15" x14ac:dyDescent="0.25">
      <c r="A9842" s="588"/>
      <c r="B9842" s="588"/>
      <c r="C9842" s="589"/>
      <c r="D9842" s="588"/>
    </row>
    <row r="9843" spans="1:4" ht="15" x14ac:dyDescent="0.25">
      <c r="A9843" s="588"/>
      <c r="B9843" s="588"/>
      <c r="C9843" s="589"/>
      <c r="D9843" s="588"/>
    </row>
    <row r="9844" spans="1:4" ht="15" x14ac:dyDescent="0.25">
      <c r="A9844" s="588"/>
      <c r="B9844" s="588"/>
      <c r="C9844" s="589"/>
      <c r="D9844" s="588"/>
    </row>
    <row r="9845" spans="1:4" ht="15" x14ac:dyDescent="0.25">
      <c r="A9845" s="588"/>
      <c r="B9845" s="588"/>
      <c r="C9845" s="589"/>
      <c r="D9845" s="588"/>
    </row>
    <row r="9846" spans="1:4" ht="15" x14ac:dyDescent="0.25">
      <c r="A9846" s="588"/>
      <c r="B9846" s="588"/>
      <c r="C9846" s="589"/>
      <c r="D9846" s="588"/>
    </row>
    <row r="9847" spans="1:4" ht="15" x14ac:dyDescent="0.25">
      <c r="A9847" s="588"/>
      <c r="B9847" s="588"/>
      <c r="C9847" s="589"/>
      <c r="D9847" s="588"/>
    </row>
    <row r="9848" spans="1:4" ht="15" x14ac:dyDescent="0.25">
      <c r="A9848" s="588"/>
      <c r="B9848" s="588"/>
      <c r="C9848" s="589"/>
      <c r="D9848" s="588"/>
    </row>
    <row r="9849" spans="1:4" ht="15" x14ac:dyDescent="0.25">
      <c r="A9849" s="588"/>
      <c r="B9849" s="588"/>
      <c r="C9849" s="589"/>
      <c r="D9849" s="588"/>
    </row>
    <row r="9850" spans="1:4" ht="15" x14ac:dyDescent="0.25">
      <c r="A9850" s="588"/>
      <c r="B9850" s="588"/>
      <c r="C9850" s="589"/>
      <c r="D9850" s="588"/>
    </row>
    <row r="9851" spans="1:4" ht="15" x14ac:dyDescent="0.25">
      <c r="A9851" s="588"/>
      <c r="B9851" s="588"/>
      <c r="C9851" s="589"/>
      <c r="D9851" s="588"/>
    </row>
    <row r="9852" spans="1:4" ht="15" x14ac:dyDescent="0.25">
      <c r="A9852" s="588"/>
      <c r="B9852" s="588"/>
      <c r="C9852" s="589"/>
      <c r="D9852" s="588"/>
    </row>
    <row r="9853" spans="1:4" ht="15" x14ac:dyDescent="0.25">
      <c r="A9853" s="588"/>
      <c r="B9853" s="588"/>
      <c r="C9853" s="589"/>
      <c r="D9853" s="588"/>
    </row>
    <row r="9854" spans="1:4" ht="15" x14ac:dyDescent="0.25">
      <c r="A9854" s="588"/>
      <c r="B9854" s="588"/>
      <c r="C9854" s="589"/>
      <c r="D9854" s="588"/>
    </row>
    <row r="9855" spans="1:4" ht="15" x14ac:dyDescent="0.25">
      <c r="A9855" s="588"/>
      <c r="B9855" s="588"/>
      <c r="C9855" s="589"/>
      <c r="D9855" s="588"/>
    </row>
    <row r="9856" spans="1:4" ht="15" x14ac:dyDescent="0.25">
      <c r="A9856" s="588"/>
      <c r="B9856" s="588"/>
      <c r="C9856" s="589"/>
      <c r="D9856" s="588"/>
    </row>
    <row r="9857" spans="1:4" ht="15" x14ac:dyDescent="0.25">
      <c r="A9857" s="588"/>
      <c r="B9857" s="588"/>
      <c r="C9857" s="589"/>
      <c r="D9857" s="588"/>
    </row>
    <row r="9858" spans="1:4" ht="15" x14ac:dyDescent="0.25">
      <c r="A9858" s="588"/>
      <c r="B9858" s="588"/>
      <c r="C9858" s="589"/>
      <c r="D9858" s="588"/>
    </row>
    <row r="9859" spans="1:4" ht="15" x14ac:dyDescent="0.25">
      <c r="A9859" s="588"/>
      <c r="B9859" s="588"/>
      <c r="C9859" s="589"/>
      <c r="D9859" s="588"/>
    </row>
    <row r="9860" spans="1:4" ht="15" x14ac:dyDescent="0.25">
      <c r="A9860" s="588"/>
      <c r="B9860" s="588"/>
      <c r="C9860" s="589"/>
      <c r="D9860" s="588"/>
    </row>
    <row r="9861" spans="1:4" ht="15" x14ac:dyDescent="0.25">
      <c r="A9861" s="588"/>
      <c r="B9861" s="588"/>
      <c r="C9861" s="589"/>
      <c r="D9861" s="588"/>
    </row>
    <row r="9862" spans="1:4" ht="15" x14ac:dyDescent="0.25">
      <c r="A9862" s="588"/>
      <c r="B9862" s="588"/>
      <c r="C9862" s="589"/>
      <c r="D9862" s="588"/>
    </row>
    <row r="9863" spans="1:4" ht="15" x14ac:dyDescent="0.25">
      <c r="A9863" s="588"/>
      <c r="B9863" s="588"/>
      <c r="C9863" s="589"/>
      <c r="D9863" s="588"/>
    </row>
    <row r="9864" spans="1:4" ht="15" x14ac:dyDescent="0.25">
      <c r="A9864" s="588"/>
      <c r="B9864" s="588"/>
      <c r="C9864" s="589"/>
      <c r="D9864" s="588"/>
    </row>
    <row r="9865" spans="1:4" ht="15" x14ac:dyDescent="0.25">
      <c r="A9865" s="588"/>
      <c r="B9865" s="588"/>
      <c r="C9865" s="589"/>
      <c r="D9865" s="588"/>
    </row>
    <row r="9866" spans="1:4" ht="15" x14ac:dyDescent="0.25">
      <c r="A9866" s="588"/>
      <c r="B9866" s="588"/>
      <c r="C9866" s="589"/>
      <c r="D9866" s="588"/>
    </row>
    <row r="9867" spans="1:4" ht="15" x14ac:dyDescent="0.25">
      <c r="A9867" s="588"/>
      <c r="B9867" s="588"/>
      <c r="C9867" s="589"/>
      <c r="D9867" s="588"/>
    </row>
    <row r="9868" spans="1:4" ht="15" x14ac:dyDescent="0.25">
      <c r="A9868" s="588"/>
      <c r="B9868" s="588"/>
      <c r="C9868" s="589"/>
      <c r="D9868" s="588"/>
    </row>
    <row r="9869" spans="1:4" ht="15" x14ac:dyDescent="0.25">
      <c r="A9869" s="588"/>
      <c r="B9869" s="588"/>
      <c r="C9869" s="589"/>
      <c r="D9869" s="588"/>
    </row>
    <row r="9870" spans="1:4" ht="15" x14ac:dyDescent="0.25">
      <c r="A9870" s="588"/>
      <c r="B9870" s="588"/>
      <c r="C9870" s="589"/>
      <c r="D9870" s="588"/>
    </row>
    <row r="9871" spans="1:4" ht="15" x14ac:dyDescent="0.25">
      <c r="A9871" s="588"/>
      <c r="B9871" s="588"/>
      <c r="C9871" s="589"/>
      <c r="D9871" s="588"/>
    </row>
    <row r="9872" spans="1:4" ht="15" x14ac:dyDescent="0.25">
      <c r="A9872" s="588"/>
      <c r="B9872" s="588"/>
      <c r="C9872" s="589"/>
      <c r="D9872" s="588"/>
    </row>
    <row r="9873" spans="1:4" ht="15" x14ac:dyDescent="0.25">
      <c r="A9873" s="588"/>
      <c r="B9873" s="588"/>
      <c r="C9873" s="589"/>
      <c r="D9873" s="588"/>
    </row>
    <row r="9874" spans="1:4" ht="15" x14ac:dyDescent="0.25">
      <c r="A9874" s="588"/>
      <c r="B9874" s="588"/>
      <c r="C9874" s="589"/>
      <c r="D9874" s="588"/>
    </row>
    <row r="9875" spans="1:4" ht="15" x14ac:dyDescent="0.25">
      <c r="A9875" s="588"/>
      <c r="B9875" s="588"/>
      <c r="C9875" s="589"/>
      <c r="D9875" s="588"/>
    </row>
    <row r="9876" spans="1:4" ht="15" x14ac:dyDescent="0.25">
      <c r="A9876" s="588"/>
      <c r="B9876" s="588"/>
      <c r="C9876" s="589"/>
      <c r="D9876" s="588"/>
    </row>
    <row r="9877" spans="1:4" ht="15" x14ac:dyDescent="0.25">
      <c r="A9877" s="588"/>
      <c r="B9877" s="588"/>
      <c r="C9877" s="589"/>
      <c r="D9877" s="588"/>
    </row>
    <row r="9878" spans="1:4" ht="15" x14ac:dyDescent="0.25">
      <c r="A9878" s="588"/>
      <c r="B9878" s="588"/>
      <c r="C9878" s="589"/>
      <c r="D9878" s="588"/>
    </row>
    <row r="9879" spans="1:4" ht="15" x14ac:dyDescent="0.25">
      <c r="A9879" s="588"/>
      <c r="B9879" s="588"/>
      <c r="C9879" s="589"/>
      <c r="D9879" s="588"/>
    </row>
    <row r="9880" spans="1:4" ht="15" x14ac:dyDescent="0.25">
      <c r="A9880" s="588"/>
      <c r="B9880" s="588"/>
      <c r="C9880" s="589"/>
      <c r="D9880" s="588"/>
    </row>
    <row r="9881" spans="1:4" ht="15" x14ac:dyDescent="0.25">
      <c r="A9881" s="588"/>
      <c r="B9881" s="588"/>
      <c r="C9881" s="589"/>
      <c r="D9881" s="588"/>
    </row>
    <row r="9882" spans="1:4" ht="15" x14ac:dyDescent="0.25">
      <c r="A9882" s="588"/>
      <c r="B9882" s="588"/>
      <c r="C9882" s="589"/>
      <c r="D9882" s="588"/>
    </row>
    <row r="9883" spans="1:4" ht="15" x14ac:dyDescent="0.25">
      <c r="A9883" s="588"/>
      <c r="B9883" s="588"/>
      <c r="C9883" s="589"/>
      <c r="D9883" s="588"/>
    </row>
    <row r="9884" spans="1:4" ht="15" x14ac:dyDescent="0.25">
      <c r="A9884" s="588"/>
      <c r="B9884" s="588"/>
      <c r="C9884" s="589"/>
      <c r="D9884" s="588"/>
    </row>
    <row r="9885" spans="1:4" ht="15" x14ac:dyDescent="0.25">
      <c r="A9885" s="588"/>
      <c r="B9885" s="588"/>
      <c r="C9885" s="589"/>
      <c r="D9885" s="588"/>
    </row>
    <row r="9886" spans="1:4" ht="15" x14ac:dyDescent="0.25">
      <c r="A9886" s="588"/>
      <c r="B9886" s="588"/>
      <c r="C9886" s="589"/>
      <c r="D9886" s="588"/>
    </row>
    <row r="9887" spans="1:4" ht="15" x14ac:dyDescent="0.25">
      <c r="A9887" s="588"/>
      <c r="B9887" s="588"/>
      <c r="C9887" s="589"/>
      <c r="D9887" s="588"/>
    </row>
    <row r="9888" spans="1:4" ht="15" x14ac:dyDescent="0.25">
      <c r="A9888" s="588"/>
      <c r="B9888" s="588"/>
      <c r="C9888" s="589"/>
      <c r="D9888" s="588"/>
    </row>
    <row r="9889" spans="1:4" ht="15" x14ac:dyDescent="0.25">
      <c r="A9889" s="588"/>
      <c r="B9889" s="588"/>
      <c r="C9889" s="589"/>
      <c r="D9889" s="588"/>
    </row>
    <row r="9890" spans="1:4" ht="15" x14ac:dyDescent="0.25">
      <c r="A9890" s="588"/>
      <c r="B9890" s="588"/>
      <c r="C9890" s="589"/>
      <c r="D9890" s="588"/>
    </row>
    <row r="9891" spans="1:4" ht="15" x14ac:dyDescent="0.25">
      <c r="A9891" s="588"/>
      <c r="B9891" s="588"/>
      <c r="C9891" s="589"/>
      <c r="D9891" s="588"/>
    </row>
    <row r="9892" spans="1:4" ht="15" x14ac:dyDescent="0.25">
      <c r="A9892" s="588"/>
      <c r="B9892" s="588"/>
      <c r="C9892" s="589"/>
      <c r="D9892" s="588"/>
    </row>
    <row r="9893" spans="1:4" ht="15" x14ac:dyDescent="0.25">
      <c r="A9893" s="588"/>
      <c r="B9893" s="588"/>
      <c r="C9893" s="589"/>
      <c r="D9893" s="588"/>
    </row>
    <row r="9894" spans="1:4" ht="15" x14ac:dyDescent="0.25">
      <c r="A9894" s="588"/>
      <c r="B9894" s="588"/>
      <c r="C9894" s="589"/>
      <c r="D9894" s="588"/>
    </row>
    <row r="9895" spans="1:4" ht="15" x14ac:dyDescent="0.25">
      <c r="A9895" s="588"/>
      <c r="B9895" s="588"/>
      <c r="C9895" s="589"/>
      <c r="D9895" s="588"/>
    </row>
    <row r="9896" spans="1:4" ht="15" x14ac:dyDescent="0.25">
      <c r="A9896" s="588"/>
      <c r="B9896" s="588"/>
      <c r="C9896" s="589"/>
      <c r="D9896" s="588"/>
    </row>
    <row r="9897" spans="1:4" ht="15" x14ac:dyDescent="0.25">
      <c r="A9897" s="588"/>
      <c r="B9897" s="588"/>
      <c r="C9897" s="589"/>
      <c r="D9897" s="588"/>
    </row>
    <row r="9898" spans="1:4" ht="15" x14ac:dyDescent="0.25">
      <c r="A9898" s="588"/>
      <c r="B9898" s="588"/>
      <c r="C9898" s="589"/>
      <c r="D9898" s="588"/>
    </row>
    <row r="9899" spans="1:4" ht="15" x14ac:dyDescent="0.25">
      <c r="A9899" s="588"/>
      <c r="B9899" s="588"/>
      <c r="C9899" s="589"/>
      <c r="D9899" s="588"/>
    </row>
    <row r="9900" spans="1:4" ht="15" x14ac:dyDescent="0.25">
      <c r="A9900" s="588"/>
      <c r="B9900" s="588"/>
      <c r="C9900" s="589"/>
      <c r="D9900" s="588"/>
    </row>
    <row r="9901" spans="1:4" ht="15" x14ac:dyDescent="0.25">
      <c r="A9901" s="588"/>
      <c r="B9901" s="588"/>
      <c r="C9901" s="589"/>
      <c r="D9901" s="588"/>
    </row>
    <row r="9902" spans="1:4" ht="15" x14ac:dyDescent="0.25">
      <c r="A9902" s="588"/>
      <c r="B9902" s="588"/>
      <c r="C9902" s="589"/>
      <c r="D9902" s="588"/>
    </row>
    <row r="9903" spans="1:4" ht="15" x14ac:dyDescent="0.25">
      <c r="A9903" s="588"/>
      <c r="B9903" s="588"/>
      <c r="C9903" s="589"/>
      <c r="D9903" s="588"/>
    </row>
    <row r="9904" spans="1:4" ht="15" x14ac:dyDescent="0.25">
      <c r="A9904" s="588"/>
      <c r="B9904" s="588"/>
      <c r="C9904" s="589"/>
      <c r="D9904" s="588"/>
    </row>
    <row r="9905" spans="1:4" ht="15" x14ac:dyDescent="0.25">
      <c r="A9905" s="588"/>
      <c r="B9905" s="588"/>
      <c r="C9905" s="589"/>
      <c r="D9905" s="588"/>
    </row>
    <row r="9906" spans="1:4" ht="15" x14ac:dyDescent="0.25">
      <c r="A9906" s="588"/>
      <c r="B9906" s="588"/>
      <c r="C9906" s="589"/>
      <c r="D9906" s="588"/>
    </row>
    <row r="9907" spans="1:4" ht="15" x14ac:dyDescent="0.25">
      <c r="A9907" s="588"/>
      <c r="B9907" s="588"/>
      <c r="C9907" s="589"/>
      <c r="D9907" s="588"/>
    </row>
    <row r="9908" spans="1:4" ht="15" x14ac:dyDescent="0.25">
      <c r="A9908" s="588"/>
      <c r="B9908" s="588"/>
      <c r="C9908" s="589"/>
      <c r="D9908" s="588"/>
    </row>
    <row r="9909" spans="1:4" ht="15" x14ac:dyDescent="0.25">
      <c r="A9909" s="588"/>
      <c r="B9909" s="588"/>
      <c r="C9909" s="589"/>
      <c r="D9909" s="588"/>
    </row>
    <row r="9910" spans="1:4" ht="15" x14ac:dyDescent="0.25">
      <c r="A9910" s="588"/>
      <c r="B9910" s="588"/>
      <c r="C9910" s="589"/>
      <c r="D9910" s="588"/>
    </row>
    <row r="9911" spans="1:4" ht="15" x14ac:dyDescent="0.25">
      <c r="A9911" s="588"/>
      <c r="B9911" s="588"/>
      <c r="C9911" s="589"/>
      <c r="D9911" s="588"/>
    </row>
    <row r="9912" spans="1:4" ht="15" x14ac:dyDescent="0.25">
      <c r="A9912" s="588"/>
      <c r="B9912" s="588"/>
      <c r="C9912" s="589"/>
      <c r="D9912" s="588"/>
    </row>
    <row r="9913" spans="1:4" ht="15" x14ac:dyDescent="0.25">
      <c r="A9913" s="588"/>
      <c r="B9913" s="588"/>
      <c r="C9913" s="589"/>
      <c r="D9913" s="588"/>
    </row>
    <row r="9914" spans="1:4" ht="15" x14ac:dyDescent="0.25">
      <c r="A9914" s="588"/>
      <c r="B9914" s="588"/>
      <c r="C9914" s="589"/>
      <c r="D9914" s="588"/>
    </row>
    <row r="9915" spans="1:4" ht="15" x14ac:dyDescent="0.25">
      <c r="A9915" s="588"/>
      <c r="B9915" s="588"/>
      <c r="C9915" s="589"/>
      <c r="D9915" s="588"/>
    </row>
    <row r="9916" spans="1:4" ht="15" x14ac:dyDescent="0.25">
      <c r="A9916" s="588"/>
      <c r="B9916" s="588"/>
      <c r="C9916" s="589"/>
      <c r="D9916" s="588"/>
    </row>
    <row r="9917" spans="1:4" ht="15" x14ac:dyDescent="0.25">
      <c r="A9917" s="588"/>
      <c r="B9917" s="588"/>
      <c r="C9917" s="589"/>
      <c r="D9917" s="588"/>
    </row>
    <row r="9918" spans="1:4" ht="15" x14ac:dyDescent="0.25">
      <c r="A9918" s="588"/>
      <c r="B9918" s="588"/>
      <c r="C9918" s="589"/>
      <c r="D9918" s="588"/>
    </row>
    <row r="9919" spans="1:4" ht="15" x14ac:dyDescent="0.25">
      <c r="A9919" s="588"/>
      <c r="B9919" s="588"/>
      <c r="C9919" s="589"/>
      <c r="D9919" s="588"/>
    </row>
    <row r="9920" spans="1:4" ht="15" x14ac:dyDescent="0.25">
      <c r="A9920" s="588"/>
      <c r="B9920" s="588"/>
      <c r="C9920" s="589"/>
      <c r="D9920" s="588"/>
    </row>
    <row r="9921" spans="1:4" ht="15" x14ac:dyDescent="0.25">
      <c r="A9921" s="588"/>
      <c r="B9921" s="588"/>
      <c r="C9921" s="589"/>
      <c r="D9921" s="588"/>
    </row>
    <row r="9922" spans="1:4" ht="15" x14ac:dyDescent="0.25">
      <c r="A9922" s="588"/>
      <c r="B9922" s="588"/>
      <c r="C9922" s="589"/>
      <c r="D9922" s="588"/>
    </row>
    <row r="9923" spans="1:4" ht="15" x14ac:dyDescent="0.25">
      <c r="A9923" s="588"/>
      <c r="B9923" s="588"/>
      <c r="C9923" s="589"/>
      <c r="D9923" s="588"/>
    </row>
    <row r="9924" spans="1:4" ht="15" x14ac:dyDescent="0.25">
      <c r="A9924" s="588"/>
      <c r="B9924" s="588"/>
      <c r="C9924" s="589"/>
      <c r="D9924" s="588"/>
    </row>
    <row r="9925" spans="1:4" ht="15" x14ac:dyDescent="0.25">
      <c r="A9925" s="588"/>
      <c r="B9925" s="588"/>
      <c r="C9925" s="589"/>
      <c r="D9925" s="588"/>
    </row>
    <row r="9926" spans="1:4" ht="15" x14ac:dyDescent="0.25">
      <c r="A9926" s="588"/>
      <c r="B9926" s="588"/>
      <c r="C9926" s="589"/>
      <c r="D9926" s="588"/>
    </row>
    <row r="9927" spans="1:4" ht="15" x14ac:dyDescent="0.25">
      <c r="A9927" s="588"/>
      <c r="B9927" s="588"/>
      <c r="C9927" s="589"/>
      <c r="D9927" s="588"/>
    </row>
    <row r="9928" spans="1:4" ht="15" x14ac:dyDescent="0.25">
      <c r="A9928" s="588"/>
      <c r="B9928" s="588"/>
      <c r="C9928" s="589"/>
      <c r="D9928" s="588"/>
    </row>
    <row r="9929" spans="1:4" ht="15" x14ac:dyDescent="0.25">
      <c r="A9929" s="588"/>
      <c r="B9929" s="588"/>
      <c r="C9929" s="589"/>
      <c r="D9929" s="588"/>
    </row>
    <row r="9930" spans="1:4" ht="15" x14ac:dyDescent="0.25">
      <c r="A9930" s="588"/>
      <c r="B9930" s="588"/>
      <c r="C9930" s="589"/>
      <c r="D9930" s="588"/>
    </row>
    <row r="9931" spans="1:4" ht="15" x14ac:dyDescent="0.25">
      <c r="A9931" s="588"/>
      <c r="B9931" s="588"/>
      <c r="C9931" s="589"/>
      <c r="D9931" s="588"/>
    </row>
    <row r="9932" spans="1:4" ht="15" x14ac:dyDescent="0.25">
      <c r="A9932" s="588"/>
      <c r="B9932" s="588"/>
      <c r="C9932" s="589"/>
      <c r="D9932" s="588"/>
    </row>
    <row r="9933" spans="1:4" ht="15" x14ac:dyDescent="0.25">
      <c r="A9933" s="588"/>
      <c r="B9933" s="588"/>
      <c r="C9933" s="589"/>
      <c r="D9933" s="588"/>
    </row>
    <row r="9934" spans="1:4" ht="15" x14ac:dyDescent="0.25">
      <c r="A9934" s="588"/>
      <c r="B9934" s="588"/>
      <c r="C9934" s="589"/>
      <c r="D9934" s="588"/>
    </row>
    <row r="9935" spans="1:4" ht="15" x14ac:dyDescent="0.25">
      <c r="A9935" s="588"/>
      <c r="B9935" s="588"/>
      <c r="C9935" s="589"/>
      <c r="D9935" s="588"/>
    </row>
    <row r="9936" spans="1:4" ht="15" x14ac:dyDescent="0.25">
      <c r="A9936" s="588"/>
      <c r="B9936" s="588"/>
      <c r="C9936" s="589"/>
      <c r="D9936" s="588"/>
    </row>
    <row r="9937" spans="1:4" ht="15" x14ac:dyDescent="0.25">
      <c r="A9937" s="588"/>
      <c r="B9937" s="588"/>
      <c r="C9937" s="589"/>
      <c r="D9937" s="588"/>
    </row>
    <row r="9938" spans="1:4" ht="15" x14ac:dyDescent="0.25">
      <c r="A9938" s="588"/>
      <c r="B9938" s="588"/>
      <c r="C9938" s="589"/>
      <c r="D9938" s="588"/>
    </row>
    <row r="9939" spans="1:4" ht="15" x14ac:dyDescent="0.25">
      <c r="A9939" s="588"/>
      <c r="B9939" s="588"/>
      <c r="C9939" s="589"/>
      <c r="D9939" s="588"/>
    </row>
    <row r="9940" spans="1:4" ht="15" x14ac:dyDescent="0.25">
      <c r="A9940" s="588"/>
      <c r="B9940" s="588"/>
      <c r="C9940" s="589"/>
      <c r="D9940" s="588"/>
    </row>
    <row r="9941" spans="1:4" ht="15" x14ac:dyDescent="0.25">
      <c r="A9941" s="588"/>
      <c r="B9941" s="588"/>
      <c r="C9941" s="589"/>
      <c r="D9941" s="588"/>
    </row>
    <row r="9942" spans="1:4" ht="15" x14ac:dyDescent="0.25">
      <c r="A9942" s="588"/>
      <c r="B9942" s="588"/>
      <c r="C9942" s="589"/>
      <c r="D9942" s="588"/>
    </row>
    <row r="9943" spans="1:4" ht="15" x14ac:dyDescent="0.25">
      <c r="A9943" s="588"/>
      <c r="B9943" s="588"/>
      <c r="C9943" s="589"/>
      <c r="D9943" s="588"/>
    </row>
    <row r="9944" spans="1:4" ht="15" x14ac:dyDescent="0.25">
      <c r="A9944" s="588"/>
      <c r="B9944" s="588"/>
      <c r="C9944" s="589"/>
      <c r="D9944" s="588"/>
    </row>
    <row r="9945" spans="1:4" ht="15" x14ac:dyDescent="0.25">
      <c r="A9945" s="588"/>
      <c r="B9945" s="588"/>
      <c r="C9945" s="589"/>
      <c r="D9945" s="588"/>
    </row>
    <row r="9946" spans="1:4" ht="15" x14ac:dyDescent="0.25">
      <c r="A9946" s="588"/>
      <c r="B9946" s="588"/>
      <c r="C9946" s="589"/>
      <c r="D9946" s="588"/>
    </row>
    <row r="9947" spans="1:4" ht="15" x14ac:dyDescent="0.25">
      <c r="A9947" s="588"/>
      <c r="B9947" s="588"/>
      <c r="C9947" s="589"/>
      <c r="D9947" s="588"/>
    </row>
    <row r="9948" spans="1:4" ht="15" x14ac:dyDescent="0.25">
      <c r="A9948" s="588"/>
      <c r="B9948" s="588"/>
      <c r="C9948" s="589"/>
      <c r="D9948" s="588"/>
    </row>
    <row r="9949" spans="1:4" ht="15" x14ac:dyDescent="0.25">
      <c r="A9949" s="588"/>
      <c r="B9949" s="588"/>
      <c r="C9949" s="589"/>
      <c r="D9949" s="588"/>
    </row>
    <row r="9950" spans="1:4" ht="15" x14ac:dyDescent="0.25">
      <c r="A9950" s="588"/>
      <c r="B9950" s="588"/>
      <c r="C9950" s="589"/>
      <c r="D9950" s="588"/>
    </row>
    <row r="9951" spans="1:4" ht="15" x14ac:dyDescent="0.25">
      <c r="A9951" s="588"/>
      <c r="B9951" s="588"/>
      <c r="C9951" s="589"/>
      <c r="D9951" s="588"/>
    </row>
    <row r="9952" spans="1:4" ht="15" x14ac:dyDescent="0.25">
      <c r="A9952" s="588"/>
      <c r="B9952" s="588"/>
      <c r="C9952" s="589"/>
      <c r="D9952" s="588"/>
    </row>
    <row r="9953" spans="1:4" ht="15" x14ac:dyDescent="0.25">
      <c r="A9953" s="588"/>
      <c r="B9953" s="588"/>
      <c r="C9953" s="589"/>
      <c r="D9953" s="588"/>
    </row>
    <row r="9954" spans="1:4" ht="15" x14ac:dyDescent="0.25">
      <c r="A9954" s="588"/>
      <c r="B9954" s="588"/>
      <c r="C9954" s="589"/>
      <c r="D9954" s="588"/>
    </row>
    <row r="9955" spans="1:4" ht="15" x14ac:dyDescent="0.25">
      <c r="A9955" s="588"/>
      <c r="B9955" s="588"/>
      <c r="C9955" s="589"/>
      <c r="D9955" s="588"/>
    </row>
    <row r="9956" spans="1:4" ht="15" x14ac:dyDescent="0.25">
      <c r="A9956" s="588"/>
      <c r="B9956" s="588"/>
      <c r="C9956" s="589"/>
      <c r="D9956" s="588"/>
    </row>
    <row r="9957" spans="1:4" ht="15" x14ac:dyDescent="0.25">
      <c r="A9957" s="588"/>
      <c r="B9957" s="588"/>
      <c r="C9957" s="589"/>
      <c r="D9957" s="588"/>
    </row>
    <row r="9958" spans="1:4" ht="15" x14ac:dyDescent="0.25">
      <c r="A9958" s="588"/>
      <c r="B9958" s="588"/>
      <c r="C9958" s="589"/>
      <c r="D9958" s="588"/>
    </row>
    <row r="9959" spans="1:4" ht="15" x14ac:dyDescent="0.25">
      <c r="A9959" s="588"/>
      <c r="B9959" s="588"/>
      <c r="C9959" s="589"/>
      <c r="D9959" s="588"/>
    </row>
    <row r="9960" spans="1:4" ht="15" x14ac:dyDescent="0.25">
      <c r="A9960" s="588"/>
      <c r="B9960" s="588"/>
      <c r="C9960" s="589"/>
      <c r="D9960" s="588"/>
    </row>
    <row r="9961" spans="1:4" ht="15" x14ac:dyDescent="0.25">
      <c r="A9961" s="588"/>
      <c r="B9961" s="588"/>
      <c r="C9961" s="589"/>
      <c r="D9961" s="588"/>
    </row>
    <row r="9962" spans="1:4" ht="15" x14ac:dyDescent="0.25">
      <c r="A9962" s="588"/>
      <c r="B9962" s="588"/>
      <c r="C9962" s="589"/>
      <c r="D9962" s="588"/>
    </row>
    <row r="9963" spans="1:4" ht="15" x14ac:dyDescent="0.25">
      <c r="A9963" s="588"/>
      <c r="B9963" s="588"/>
      <c r="C9963" s="589"/>
      <c r="D9963" s="588"/>
    </row>
    <row r="9964" spans="1:4" ht="15" x14ac:dyDescent="0.25">
      <c r="A9964" s="588"/>
      <c r="B9964" s="588"/>
      <c r="C9964" s="589"/>
      <c r="D9964" s="588"/>
    </row>
    <row r="9965" spans="1:4" ht="15" x14ac:dyDescent="0.25">
      <c r="A9965" s="588"/>
      <c r="B9965" s="588"/>
      <c r="C9965" s="589"/>
      <c r="D9965" s="588"/>
    </row>
    <row r="9966" spans="1:4" ht="15" x14ac:dyDescent="0.25">
      <c r="A9966" s="588"/>
      <c r="B9966" s="588"/>
      <c r="C9966" s="589"/>
      <c r="D9966" s="588"/>
    </row>
    <row r="9967" spans="1:4" ht="15" x14ac:dyDescent="0.25">
      <c r="A9967" s="588"/>
      <c r="B9967" s="588"/>
      <c r="C9967" s="589"/>
      <c r="D9967" s="588"/>
    </row>
    <row r="9968" spans="1:4" ht="15" x14ac:dyDescent="0.25">
      <c r="A9968" s="588"/>
      <c r="B9968" s="588"/>
      <c r="C9968" s="589"/>
      <c r="D9968" s="588"/>
    </row>
    <row r="9969" spans="1:4" ht="15" x14ac:dyDescent="0.25">
      <c r="A9969" s="588"/>
      <c r="B9969" s="588"/>
      <c r="C9969" s="589"/>
      <c r="D9969" s="588"/>
    </row>
    <row r="9970" spans="1:4" ht="15" x14ac:dyDescent="0.25">
      <c r="A9970" s="588"/>
      <c r="B9970" s="588"/>
      <c r="C9970" s="589"/>
      <c r="D9970" s="588"/>
    </row>
    <row r="9971" spans="1:4" ht="15" x14ac:dyDescent="0.25">
      <c r="A9971" s="588"/>
      <c r="B9971" s="588"/>
      <c r="C9971" s="589"/>
      <c r="D9971" s="588"/>
    </row>
    <row r="9972" spans="1:4" ht="15" x14ac:dyDescent="0.25">
      <c r="A9972" s="588"/>
      <c r="B9972" s="588"/>
      <c r="C9972" s="589"/>
      <c r="D9972" s="588"/>
    </row>
    <row r="9973" spans="1:4" ht="15" x14ac:dyDescent="0.25">
      <c r="A9973" s="588"/>
      <c r="B9973" s="588"/>
      <c r="C9973" s="589"/>
      <c r="D9973" s="588"/>
    </row>
    <row r="9974" spans="1:4" ht="15" x14ac:dyDescent="0.25">
      <c r="A9974" s="588"/>
      <c r="B9974" s="588"/>
      <c r="C9974" s="589"/>
      <c r="D9974" s="588"/>
    </row>
    <row r="9975" spans="1:4" ht="15" x14ac:dyDescent="0.25">
      <c r="A9975" s="588"/>
      <c r="B9975" s="588"/>
      <c r="C9975" s="589"/>
      <c r="D9975" s="588"/>
    </row>
    <row r="9976" spans="1:4" ht="15" x14ac:dyDescent="0.25">
      <c r="A9976" s="588"/>
      <c r="B9976" s="588"/>
      <c r="C9976" s="589"/>
      <c r="D9976" s="588"/>
    </row>
    <row r="9977" spans="1:4" ht="15" x14ac:dyDescent="0.25">
      <c r="A9977" s="588"/>
      <c r="B9977" s="588"/>
      <c r="C9977" s="589"/>
      <c r="D9977" s="588"/>
    </row>
    <row r="9978" spans="1:4" ht="15" x14ac:dyDescent="0.25">
      <c r="A9978" s="588"/>
      <c r="B9978" s="588"/>
      <c r="C9978" s="589"/>
      <c r="D9978" s="588"/>
    </row>
    <row r="9979" spans="1:4" ht="15" x14ac:dyDescent="0.25">
      <c r="A9979" s="588"/>
      <c r="B9979" s="588"/>
      <c r="C9979" s="589"/>
      <c r="D9979" s="588"/>
    </row>
    <row r="9980" spans="1:4" ht="15" x14ac:dyDescent="0.25">
      <c r="A9980" s="588"/>
      <c r="B9980" s="588"/>
      <c r="C9980" s="589"/>
      <c r="D9980" s="588"/>
    </row>
    <row r="9981" spans="1:4" ht="15" x14ac:dyDescent="0.25">
      <c r="A9981" s="588"/>
      <c r="B9981" s="588"/>
      <c r="C9981" s="589"/>
      <c r="D9981" s="588"/>
    </row>
    <row r="9982" spans="1:4" ht="15" x14ac:dyDescent="0.25">
      <c r="A9982" s="588"/>
      <c r="B9982" s="588"/>
      <c r="C9982" s="589"/>
      <c r="D9982" s="588"/>
    </row>
    <row r="9983" spans="1:4" ht="15" x14ac:dyDescent="0.25">
      <c r="A9983" s="588"/>
      <c r="B9983" s="588"/>
      <c r="C9983" s="589"/>
      <c r="D9983" s="588"/>
    </row>
    <row r="9984" spans="1:4" ht="15" x14ac:dyDescent="0.25">
      <c r="A9984" s="588"/>
      <c r="B9984" s="588"/>
      <c r="C9984" s="589"/>
      <c r="D9984" s="588"/>
    </row>
    <row r="9985" spans="1:4" ht="15" x14ac:dyDescent="0.25">
      <c r="A9985" s="588"/>
      <c r="B9985" s="588"/>
      <c r="C9985" s="589"/>
      <c r="D9985" s="588"/>
    </row>
    <row r="9986" spans="1:4" ht="15" x14ac:dyDescent="0.25">
      <c r="A9986" s="588"/>
      <c r="B9986" s="588"/>
      <c r="C9986" s="589"/>
      <c r="D9986" s="588"/>
    </row>
    <row r="9987" spans="1:4" ht="15" x14ac:dyDescent="0.25">
      <c r="A9987" s="588"/>
      <c r="B9987" s="588"/>
      <c r="C9987" s="589"/>
      <c r="D9987" s="588"/>
    </row>
    <row r="9988" spans="1:4" ht="15" x14ac:dyDescent="0.25">
      <c r="A9988" s="588"/>
      <c r="B9988" s="588"/>
      <c r="C9988" s="589"/>
      <c r="D9988" s="588"/>
    </row>
    <row r="9989" spans="1:4" ht="15" x14ac:dyDescent="0.25">
      <c r="A9989" s="588"/>
      <c r="B9989" s="588"/>
      <c r="C9989" s="589"/>
      <c r="D9989" s="588"/>
    </row>
    <row r="9990" spans="1:4" ht="15" x14ac:dyDescent="0.25">
      <c r="A9990" s="588"/>
      <c r="B9990" s="588"/>
      <c r="C9990" s="589"/>
      <c r="D9990" s="588"/>
    </row>
    <row r="9991" spans="1:4" ht="15" x14ac:dyDescent="0.25">
      <c r="A9991" s="588"/>
      <c r="B9991" s="588"/>
      <c r="C9991" s="589"/>
      <c r="D9991" s="588"/>
    </row>
    <row r="9992" spans="1:4" ht="15" x14ac:dyDescent="0.25">
      <c r="A9992" s="588"/>
      <c r="B9992" s="588"/>
      <c r="C9992" s="589"/>
      <c r="D9992" s="588"/>
    </row>
    <row r="9993" spans="1:4" ht="15" x14ac:dyDescent="0.25">
      <c r="A9993" s="588"/>
      <c r="B9993" s="588"/>
      <c r="C9993" s="589"/>
      <c r="D9993" s="588"/>
    </row>
    <row r="9994" spans="1:4" ht="15" x14ac:dyDescent="0.25">
      <c r="A9994" s="588"/>
      <c r="B9994" s="588"/>
      <c r="C9994" s="589"/>
      <c r="D9994" s="588"/>
    </row>
    <row r="9995" spans="1:4" ht="15" x14ac:dyDescent="0.25">
      <c r="A9995" s="588"/>
      <c r="B9995" s="588"/>
      <c r="C9995" s="589"/>
      <c r="D9995" s="588"/>
    </row>
    <row r="9996" spans="1:4" ht="15" x14ac:dyDescent="0.25">
      <c r="A9996" s="588"/>
      <c r="B9996" s="588"/>
      <c r="C9996" s="589"/>
      <c r="D9996" s="588"/>
    </row>
    <row r="9997" spans="1:4" ht="15" x14ac:dyDescent="0.25">
      <c r="A9997" s="588"/>
      <c r="B9997" s="588"/>
      <c r="C9997" s="589"/>
      <c r="D9997" s="588"/>
    </row>
    <row r="9998" spans="1:4" ht="15" x14ac:dyDescent="0.25">
      <c r="A9998" s="588"/>
      <c r="B9998" s="588"/>
      <c r="C9998" s="589"/>
      <c r="D9998" s="588"/>
    </row>
    <row r="9999" spans="1:4" ht="15" x14ac:dyDescent="0.25">
      <c r="A9999" s="588"/>
      <c r="B9999" s="588"/>
      <c r="C9999" s="589"/>
      <c r="D9999" s="588"/>
    </row>
    <row r="10000" spans="1:4" ht="15" x14ac:dyDescent="0.25">
      <c r="A10000" s="588"/>
      <c r="B10000" s="588"/>
      <c r="C10000" s="589"/>
      <c r="D10000" s="588"/>
    </row>
    <row r="10001" spans="1:4" ht="15" x14ac:dyDescent="0.25">
      <c r="A10001" s="588"/>
      <c r="B10001" s="588"/>
      <c r="C10001" s="589"/>
      <c r="D10001" s="588"/>
    </row>
    <row r="10002" spans="1:4" ht="15" x14ac:dyDescent="0.25">
      <c r="A10002" s="588"/>
      <c r="B10002" s="588"/>
      <c r="C10002" s="589"/>
      <c r="D10002" s="588"/>
    </row>
    <row r="10003" spans="1:4" ht="15" x14ac:dyDescent="0.25">
      <c r="A10003" s="588"/>
      <c r="B10003" s="588"/>
      <c r="C10003" s="589"/>
      <c r="D10003" s="588"/>
    </row>
    <row r="10004" spans="1:4" ht="15" x14ac:dyDescent="0.25">
      <c r="A10004" s="588"/>
      <c r="B10004" s="588"/>
      <c r="C10004" s="589"/>
      <c r="D10004" s="588"/>
    </row>
    <row r="10005" spans="1:4" ht="15" x14ac:dyDescent="0.25">
      <c r="A10005" s="588"/>
      <c r="B10005" s="588"/>
      <c r="C10005" s="589"/>
      <c r="D10005" s="588"/>
    </row>
    <row r="10006" spans="1:4" ht="15" x14ac:dyDescent="0.25">
      <c r="A10006" s="588"/>
      <c r="B10006" s="588"/>
      <c r="C10006" s="589"/>
      <c r="D10006" s="588"/>
    </row>
    <row r="10007" spans="1:4" ht="15" x14ac:dyDescent="0.25">
      <c r="A10007" s="588"/>
      <c r="B10007" s="588"/>
      <c r="C10007" s="589"/>
      <c r="D10007" s="588"/>
    </row>
    <row r="10008" spans="1:4" ht="15" x14ac:dyDescent="0.25">
      <c r="A10008" s="588"/>
      <c r="B10008" s="588"/>
      <c r="C10008" s="589"/>
      <c r="D10008" s="588"/>
    </row>
    <row r="10009" spans="1:4" ht="15" x14ac:dyDescent="0.25">
      <c r="A10009" s="588"/>
      <c r="B10009" s="588"/>
      <c r="C10009" s="589"/>
      <c r="D10009" s="588"/>
    </row>
    <row r="10010" spans="1:4" ht="15" x14ac:dyDescent="0.25">
      <c r="A10010" s="588"/>
      <c r="B10010" s="588"/>
      <c r="C10010" s="589"/>
      <c r="D10010" s="588"/>
    </row>
    <row r="10011" spans="1:4" ht="15" x14ac:dyDescent="0.25">
      <c r="A10011" s="588"/>
      <c r="B10011" s="588"/>
      <c r="C10011" s="589"/>
      <c r="D10011" s="588"/>
    </row>
    <row r="10012" spans="1:4" ht="15" x14ac:dyDescent="0.25">
      <c r="A10012" s="588"/>
      <c r="B10012" s="588"/>
      <c r="C10012" s="589"/>
      <c r="D10012" s="588"/>
    </row>
    <row r="10013" spans="1:4" ht="15" x14ac:dyDescent="0.25">
      <c r="A10013" s="588"/>
      <c r="B10013" s="588"/>
      <c r="C10013" s="589"/>
      <c r="D10013" s="588"/>
    </row>
    <row r="10014" spans="1:4" ht="15" x14ac:dyDescent="0.25">
      <c r="A10014" s="588"/>
      <c r="B10014" s="588"/>
      <c r="C10014" s="589"/>
      <c r="D10014" s="588"/>
    </row>
    <row r="10015" spans="1:4" ht="15" x14ac:dyDescent="0.25">
      <c r="A10015" s="588"/>
      <c r="B10015" s="588"/>
      <c r="C10015" s="589"/>
      <c r="D10015" s="588"/>
    </row>
    <row r="10016" spans="1:4" ht="15" x14ac:dyDescent="0.25">
      <c r="A10016" s="588"/>
      <c r="B10016" s="588"/>
      <c r="C10016" s="589"/>
      <c r="D10016" s="588"/>
    </row>
    <row r="10017" spans="1:4" ht="15" x14ac:dyDescent="0.25">
      <c r="A10017" s="588"/>
      <c r="B10017" s="588"/>
      <c r="C10017" s="589"/>
      <c r="D10017" s="588"/>
    </row>
    <row r="10018" spans="1:4" ht="15" x14ac:dyDescent="0.25">
      <c r="A10018" s="588"/>
      <c r="B10018" s="588"/>
      <c r="C10018" s="589"/>
      <c r="D10018" s="588"/>
    </row>
    <row r="10019" spans="1:4" ht="15" x14ac:dyDescent="0.25">
      <c r="A10019" s="588"/>
      <c r="B10019" s="588"/>
      <c r="C10019" s="589"/>
      <c r="D10019" s="588"/>
    </row>
    <row r="10020" spans="1:4" ht="15" x14ac:dyDescent="0.25">
      <c r="A10020" s="588"/>
      <c r="B10020" s="588"/>
      <c r="C10020" s="589"/>
      <c r="D10020" s="588"/>
    </row>
    <row r="10021" spans="1:4" ht="15" x14ac:dyDescent="0.25">
      <c r="A10021" s="588"/>
      <c r="B10021" s="588"/>
      <c r="C10021" s="589"/>
      <c r="D10021" s="588"/>
    </row>
    <row r="10022" spans="1:4" ht="15" x14ac:dyDescent="0.25">
      <c r="A10022" s="588"/>
      <c r="B10022" s="588"/>
      <c r="C10022" s="589"/>
      <c r="D10022" s="588"/>
    </row>
    <row r="10023" spans="1:4" ht="15" x14ac:dyDescent="0.25">
      <c r="A10023" s="588"/>
      <c r="B10023" s="588"/>
      <c r="C10023" s="589"/>
      <c r="D10023" s="588"/>
    </row>
    <row r="10024" spans="1:4" ht="15" x14ac:dyDescent="0.25">
      <c r="A10024" s="588"/>
      <c r="B10024" s="588"/>
      <c r="C10024" s="589"/>
      <c r="D10024" s="588"/>
    </row>
    <row r="10025" spans="1:4" ht="15" x14ac:dyDescent="0.25">
      <c r="A10025" s="588"/>
      <c r="B10025" s="588"/>
      <c r="C10025" s="589"/>
      <c r="D10025" s="588"/>
    </row>
    <row r="10026" spans="1:4" ht="15" x14ac:dyDescent="0.25">
      <c r="A10026" s="588"/>
      <c r="B10026" s="588"/>
      <c r="C10026" s="589"/>
      <c r="D10026" s="588"/>
    </row>
    <row r="10027" spans="1:4" ht="15" x14ac:dyDescent="0.25">
      <c r="A10027" s="588"/>
      <c r="B10027" s="588"/>
      <c r="C10027" s="589"/>
      <c r="D10027" s="588"/>
    </row>
    <row r="10028" spans="1:4" ht="15" x14ac:dyDescent="0.25">
      <c r="A10028" s="588"/>
      <c r="B10028" s="588"/>
      <c r="C10028" s="589"/>
      <c r="D10028" s="588"/>
    </row>
    <row r="10029" spans="1:4" ht="15" x14ac:dyDescent="0.25">
      <c r="A10029" s="588"/>
      <c r="B10029" s="588"/>
      <c r="C10029" s="589"/>
      <c r="D10029" s="588"/>
    </row>
    <row r="10030" spans="1:4" ht="15" x14ac:dyDescent="0.25">
      <c r="A10030" s="588"/>
      <c r="B10030" s="588"/>
      <c r="C10030" s="589"/>
      <c r="D10030" s="588"/>
    </row>
    <row r="10031" spans="1:4" ht="15" x14ac:dyDescent="0.25">
      <c r="A10031" s="588"/>
      <c r="B10031" s="588"/>
      <c r="C10031" s="589"/>
      <c r="D10031" s="588"/>
    </row>
    <row r="10032" spans="1:4" ht="15" x14ac:dyDescent="0.25">
      <c r="A10032" s="588"/>
      <c r="B10032" s="588"/>
      <c r="C10032" s="589"/>
      <c r="D10032" s="588"/>
    </row>
    <row r="10033" spans="1:4" ht="15" x14ac:dyDescent="0.25">
      <c r="A10033" s="588"/>
      <c r="B10033" s="588"/>
      <c r="C10033" s="589"/>
      <c r="D10033" s="588"/>
    </row>
    <row r="10034" spans="1:4" ht="15" x14ac:dyDescent="0.25">
      <c r="A10034" s="588"/>
      <c r="B10034" s="588"/>
      <c r="C10034" s="589"/>
      <c r="D10034" s="588"/>
    </row>
    <row r="10035" spans="1:4" ht="15" x14ac:dyDescent="0.25">
      <c r="A10035" s="588"/>
      <c r="B10035" s="588"/>
      <c r="C10035" s="589"/>
      <c r="D10035" s="588"/>
    </row>
    <row r="10036" spans="1:4" ht="15" x14ac:dyDescent="0.25">
      <c r="A10036" s="588"/>
      <c r="B10036" s="588"/>
      <c r="C10036" s="589"/>
      <c r="D10036" s="588"/>
    </row>
    <row r="10037" spans="1:4" ht="15" x14ac:dyDescent="0.25">
      <c r="A10037" s="588"/>
      <c r="B10037" s="588"/>
      <c r="C10037" s="589"/>
      <c r="D10037" s="588"/>
    </row>
    <row r="10038" spans="1:4" ht="15" x14ac:dyDescent="0.25">
      <c r="A10038" s="588"/>
      <c r="B10038" s="588"/>
      <c r="C10038" s="589"/>
      <c r="D10038" s="588"/>
    </row>
    <row r="10039" spans="1:4" ht="15" x14ac:dyDescent="0.25">
      <c r="A10039" s="588"/>
      <c r="B10039" s="588"/>
      <c r="C10039" s="589"/>
      <c r="D10039" s="588"/>
    </row>
    <row r="10040" spans="1:4" ht="15" x14ac:dyDescent="0.25">
      <c r="A10040" s="588"/>
      <c r="B10040" s="588"/>
      <c r="C10040" s="589"/>
      <c r="D10040" s="588"/>
    </row>
    <row r="10041" spans="1:4" ht="15" x14ac:dyDescent="0.25">
      <c r="A10041" s="588"/>
      <c r="B10041" s="588"/>
      <c r="C10041" s="589"/>
      <c r="D10041" s="588"/>
    </row>
    <row r="10042" spans="1:4" ht="15" x14ac:dyDescent="0.25">
      <c r="A10042" s="588"/>
      <c r="B10042" s="588"/>
      <c r="C10042" s="589"/>
      <c r="D10042" s="588"/>
    </row>
    <row r="10043" spans="1:4" ht="15" x14ac:dyDescent="0.25">
      <c r="A10043" s="588"/>
      <c r="B10043" s="588"/>
      <c r="C10043" s="589"/>
      <c r="D10043" s="588"/>
    </row>
    <row r="10044" spans="1:4" ht="15" x14ac:dyDescent="0.25">
      <c r="A10044" s="588"/>
      <c r="B10044" s="588"/>
      <c r="C10044" s="589"/>
      <c r="D10044" s="588"/>
    </row>
    <row r="10045" spans="1:4" ht="15" x14ac:dyDescent="0.25">
      <c r="A10045" s="588"/>
      <c r="B10045" s="588"/>
      <c r="C10045" s="589"/>
      <c r="D10045" s="588"/>
    </row>
    <row r="10046" spans="1:4" ht="15" x14ac:dyDescent="0.25">
      <c r="A10046" s="588"/>
      <c r="B10046" s="588"/>
      <c r="C10046" s="589"/>
      <c r="D10046" s="588"/>
    </row>
    <row r="10047" spans="1:4" ht="15" x14ac:dyDescent="0.25">
      <c r="A10047" s="588"/>
      <c r="B10047" s="588"/>
      <c r="C10047" s="589"/>
      <c r="D10047" s="588"/>
    </row>
    <row r="10048" spans="1:4" ht="15" x14ac:dyDescent="0.25">
      <c r="A10048" s="588"/>
      <c r="B10048" s="588"/>
      <c r="C10048" s="589"/>
      <c r="D10048" s="588"/>
    </row>
    <row r="10049" spans="1:4" ht="15" x14ac:dyDescent="0.25">
      <c r="A10049" s="588"/>
      <c r="B10049" s="588"/>
      <c r="C10049" s="589"/>
      <c r="D10049" s="588"/>
    </row>
    <row r="10050" spans="1:4" ht="15" x14ac:dyDescent="0.25">
      <c r="A10050" s="588"/>
      <c r="B10050" s="588"/>
      <c r="C10050" s="589"/>
      <c r="D10050" s="588"/>
    </row>
    <row r="10051" spans="1:4" ht="15" x14ac:dyDescent="0.25">
      <c r="A10051" s="588"/>
      <c r="B10051" s="588"/>
      <c r="C10051" s="589"/>
      <c r="D10051" s="588"/>
    </row>
    <row r="10052" spans="1:4" ht="15" x14ac:dyDescent="0.25">
      <c r="A10052" s="588"/>
      <c r="B10052" s="588"/>
      <c r="C10052" s="589"/>
      <c r="D10052" s="588"/>
    </row>
    <row r="10053" spans="1:4" ht="15" x14ac:dyDescent="0.25">
      <c r="A10053" s="588"/>
      <c r="B10053" s="588"/>
      <c r="C10053" s="589"/>
      <c r="D10053" s="588"/>
    </row>
    <row r="10054" spans="1:4" ht="15" x14ac:dyDescent="0.25">
      <c r="A10054" s="588"/>
      <c r="B10054" s="588"/>
      <c r="C10054" s="589"/>
      <c r="D10054" s="588"/>
    </row>
    <row r="10055" spans="1:4" ht="15" x14ac:dyDescent="0.25">
      <c r="A10055" s="588"/>
      <c r="B10055" s="588"/>
      <c r="C10055" s="589"/>
      <c r="D10055" s="588"/>
    </row>
    <row r="10056" spans="1:4" ht="15" x14ac:dyDescent="0.25">
      <c r="A10056" s="588"/>
      <c r="B10056" s="588"/>
      <c r="C10056" s="589"/>
      <c r="D10056" s="588"/>
    </row>
    <row r="10057" spans="1:4" ht="15" x14ac:dyDescent="0.25">
      <c r="A10057" s="588"/>
      <c r="B10057" s="588"/>
      <c r="C10057" s="589"/>
      <c r="D10057" s="588"/>
    </row>
    <row r="10058" spans="1:4" ht="15" x14ac:dyDescent="0.25">
      <c r="A10058" s="588"/>
      <c r="B10058" s="588"/>
      <c r="C10058" s="589"/>
      <c r="D10058" s="588"/>
    </row>
    <row r="10059" spans="1:4" ht="15" x14ac:dyDescent="0.25">
      <c r="A10059" s="588"/>
      <c r="B10059" s="588"/>
      <c r="C10059" s="589"/>
      <c r="D10059" s="588"/>
    </row>
    <row r="10060" spans="1:4" ht="15" x14ac:dyDescent="0.25">
      <c r="A10060" s="588"/>
      <c r="B10060" s="588"/>
      <c r="C10060" s="589"/>
      <c r="D10060" s="588"/>
    </row>
    <row r="10061" spans="1:4" ht="15" x14ac:dyDescent="0.25">
      <c r="A10061" s="588"/>
      <c r="B10061" s="588"/>
      <c r="C10061" s="589"/>
      <c r="D10061" s="588"/>
    </row>
    <row r="10062" spans="1:4" ht="15" x14ac:dyDescent="0.25">
      <c r="A10062" s="588"/>
      <c r="B10062" s="588"/>
      <c r="C10062" s="589"/>
      <c r="D10062" s="588"/>
    </row>
    <row r="10063" spans="1:4" ht="15" x14ac:dyDescent="0.25">
      <c r="A10063" s="588"/>
      <c r="B10063" s="588"/>
      <c r="C10063" s="589"/>
      <c r="D10063" s="588"/>
    </row>
    <row r="10064" spans="1:4" ht="15" x14ac:dyDescent="0.25">
      <c r="A10064" s="588"/>
      <c r="B10064" s="588"/>
      <c r="C10064" s="589"/>
      <c r="D10064" s="588"/>
    </row>
    <row r="10065" spans="1:4" ht="15" x14ac:dyDescent="0.25">
      <c r="A10065" s="588"/>
      <c r="B10065" s="588"/>
      <c r="C10065" s="589"/>
      <c r="D10065" s="588"/>
    </row>
    <row r="10066" spans="1:4" ht="15" x14ac:dyDescent="0.25">
      <c r="A10066" s="588"/>
      <c r="B10066" s="588"/>
      <c r="C10066" s="589"/>
      <c r="D10066" s="588"/>
    </row>
    <row r="10067" spans="1:4" ht="15" x14ac:dyDescent="0.25">
      <c r="A10067" s="588"/>
      <c r="B10067" s="588"/>
      <c r="C10067" s="589"/>
      <c r="D10067" s="588"/>
    </row>
    <row r="10068" spans="1:4" ht="15" x14ac:dyDescent="0.25">
      <c r="A10068" s="588"/>
      <c r="B10068" s="588"/>
      <c r="C10068" s="589"/>
      <c r="D10068" s="588"/>
    </row>
    <row r="10069" spans="1:4" ht="15" x14ac:dyDescent="0.25">
      <c r="A10069" s="588"/>
      <c r="B10069" s="588"/>
      <c r="C10069" s="589"/>
      <c r="D10069" s="588"/>
    </row>
    <row r="10070" spans="1:4" ht="15" x14ac:dyDescent="0.25">
      <c r="A10070" s="588"/>
      <c r="B10070" s="588"/>
      <c r="C10070" s="589"/>
      <c r="D10070" s="588"/>
    </row>
    <row r="10071" spans="1:4" ht="15" x14ac:dyDescent="0.25">
      <c r="A10071" s="588"/>
      <c r="B10071" s="588"/>
      <c r="C10071" s="589"/>
      <c r="D10071" s="588"/>
    </row>
    <row r="10072" spans="1:4" ht="15" x14ac:dyDescent="0.25">
      <c r="A10072" s="588"/>
      <c r="B10072" s="588"/>
      <c r="C10072" s="589"/>
      <c r="D10072" s="588"/>
    </row>
    <row r="10073" spans="1:4" ht="15" x14ac:dyDescent="0.25">
      <c r="A10073" s="588"/>
      <c r="B10073" s="588"/>
      <c r="C10073" s="589"/>
      <c r="D10073" s="588"/>
    </row>
    <row r="10074" spans="1:4" ht="15" x14ac:dyDescent="0.25">
      <c r="A10074" s="588"/>
      <c r="B10074" s="588"/>
      <c r="C10074" s="589"/>
      <c r="D10074" s="588"/>
    </row>
    <row r="10075" spans="1:4" ht="15" x14ac:dyDescent="0.25">
      <c r="A10075" s="588"/>
      <c r="B10075" s="588"/>
      <c r="C10075" s="589"/>
      <c r="D10075" s="588"/>
    </row>
    <row r="10076" spans="1:4" ht="15" x14ac:dyDescent="0.25">
      <c r="A10076" s="588"/>
      <c r="B10076" s="588"/>
      <c r="C10076" s="589"/>
      <c r="D10076" s="588"/>
    </row>
    <row r="10077" spans="1:4" ht="15" x14ac:dyDescent="0.25">
      <c r="A10077" s="588"/>
      <c r="B10077" s="588"/>
      <c r="C10077" s="589"/>
      <c r="D10077" s="588"/>
    </row>
    <row r="10078" spans="1:4" ht="15" x14ac:dyDescent="0.25">
      <c r="A10078" s="588"/>
      <c r="B10078" s="588"/>
      <c r="C10078" s="589"/>
      <c r="D10078" s="588"/>
    </row>
    <row r="10079" spans="1:4" ht="15" x14ac:dyDescent="0.25">
      <c r="A10079" s="588"/>
      <c r="B10079" s="588"/>
      <c r="C10079" s="589"/>
      <c r="D10079" s="588"/>
    </row>
    <row r="10080" spans="1:4" ht="15" x14ac:dyDescent="0.25">
      <c r="A10080" s="588"/>
      <c r="B10080" s="588"/>
      <c r="C10080" s="589"/>
      <c r="D10080" s="588"/>
    </row>
    <row r="10081" spans="1:4" ht="15" x14ac:dyDescent="0.25">
      <c r="A10081" s="588"/>
      <c r="B10081" s="588"/>
      <c r="C10081" s="589"/>
      <c r="D10081" s="588"/>
    </row>
    <row r="10082" spans="1:4" ht="15" x14ac:dyDescent="0.25">
      <c r="A10082" s="588"/>
      <c r="B10082" s="588"/>
      <c r="C10082" s="589"/>
      <c r="D10082" s="588"/>
    </row>
    <row r="10083" spans="1:4" ht="15" x14ac:dyDescent="0.25">
      <c r="A10083" s="588"/>
      <c r="B10083" s="588"/>
      <c r="C10083" s="589"/>
      <c r="D10083" s="588"/>
    </row>
    <row r="10084" spans="1:4" ht="15" x14ac:dyDescent="0.25">
      <c r="A10084" s="588"/>
      <c r="B10084" s="588"/>
      <c r="C10084" s="589"/>
      <c r="D10084" s="588"/>
    </row>
    <row r="10085" spans="1:4" ht="15" x14ac:dyDescent="0.25">
      <c r="A10085" s="588"/>
      <c r="B10085" s="588"/>
      <c r="C10085" s="589"/>
      <c r="D10085" s="588"/>
    </row>
    <row r="10086" spans="1:4" ht="15" x14ac:dyDescent="0.25">
      <c r="A10086" s="588"/>
      <c r="B10086" s="588"/>
      <c r="C10086" s="589"/>
      <c r="D10086" s="588"/>
    </row>
    <row r="10087" spans="1:4" ht="15" x14ac:dyDescent="0.25">
      <c r="A10087" s="588"/>
      <c r="B10087" s="588"/>
      <c r="C10087" s="589"/>
      <c r="D10087" s="588"/>
    </row>
    <row r="10088" spans="1:4" ht="15" x14ac:dyDescent="0.25">
      <c r="A10088" s="588"/>
      <c r="B10088" s="588"/>
      <c r="C10088" s="589"/>
      <c r="D10088" s="588"/>
    </row>
    <row r="10089" spans="1:4" ht="15" x14ac:dyDescent="0.25">
      <c r="A10089" s="588"/>
      <c r="B10089" s="588"/>
      <c r="C10089" s="589"/>
      <c r="D10089" s="588"/>
    </row>
    <row r="10090" spans="1:4" ht="15" x14ac:dyDescent="0.25">
      <c r="A10090" s="588"/>
      <c r="B10090" s="588"/>
      <c r="C10090" s="589"/>
      <c r="D10090" s="588"/>
    </row>
    <row r="10091" spans="1:4" ht="15" x14ac:dyDescent="0.25">
      <c r="A10091" s="588"/>
      <c r="B10091" s="588"/>
      <c r="C10091" s="589"/>
      <c r="D10091" s="588"/>
    </row>
    <row r="10092" spans="1:4" ht="15" x14ac:dyDescent="0.25">
      <c r="A10092" s="588"/>
      <c r="B10092" s="588"/>
      <c r="C10092" s="589"/>
      <c r="D10092" s="588"/>
    </row>
    <row r="10093" spans="1:4" ht="15" x14ac:dyDescent="0.25">
      <c r="A10093" s="588"/>
      <c r="B10093" s="588"/>
      <c r="C10093" s="589"/>
      <c r="D10093" s="588"/>
    </row>
    <row r="10094" spans="1:4" ht="15" x14ac:dyDescent="0.25">
      <c r="A10094" s="588"/>
      <c r="B10094" s="588"/>
      <c r="C10094" s="589"/>
      <c r="D10094" s="588"/>
    </row>
    <row r="10095" spans="1:4" ht="15" x14ac:dyDescent="0.25">
      <c r="A10095" s="588"/>
      <c r="B10095" s="588"/>
      <c r="C10095" s="589"/>
      <c r="D10095" s="588"/>
    </row>
    <row r="10096" spans="1:4" ht="15" x14ac:dyDescent="0.25">
      <c r="A10096" s="588"/>
      <c r="B10096" s="588"/>
      <c r="C10096" s="589"/>
      <c r="D10096" s="588"/>
    </row>
    <row r="10097" spans="1:4" ht="15" x14ac:dyDescent="0.25">
      <c r="A10097" s="588"/>
      <c r="B10097" s="588"/>
      <c r="C10097" s="589"/>
      <c r="D10097" s="588"/>
    </row>
    <row r="10098" spans="1:4" ht="15" x14ac:dyDescent="0.25">
      <c r="A10098" s="588"/>
      <c r="B10098" s="588"/>
      <c r="C10098" s="589"/>
      <c r="D10098" s="588"/>
    </row>
    <row r="10099" spans="1:4" ht="15" x14ac:dyDescent="0.25">
      <c r="A10099" s="588"/>
      <c r="B10099" s="588"/>
      <c r="C10099" s="589"/>
      <c r="D10099" s="588"/>
    </row>
    <row r="10100" spans="1:4" ht="15" x14ac:dyDescent="0.25">
      <c r="A10100" s="588"/>
      <c r="B10100" s="588"/>
      <c r="C10100" s="589"/>
      <c r="D10100" s="588"/>
    </row>
    <row r="10101" spans="1:4" ht="15" x14ac:dyDescent="0.25">
      <c r="A10101" s="588"/>
      <c r="B10101" s="588"/>
      <c r="C10101" s="589"/>
      <c r="D10101" s="588"/>
    </row>
    <row r="10102" spans="1:4" ht="15" x14ac:dyDescent="0.25">
      <c r="A10102" s="588"/>
      <c r="B10102" s="588"/>
      <c r="C10102" s="589"/>
      <c r="D10102" s="588"/>
    </row>
    <row r="10103" spans="1:4" ht="15" x14ac:dyDescent="0.25">
      <c r="A10103" s="588"/>
      <c r="B10103" s="588"/>
      <c r="C10103" s="589"/>
      <c r="D10103" s="588"/>
    </row>
    <row r="10104" spans="1:4" ht="15" x14ac:dyDescent="0.25">
      <c r="A10104" s="588"/>
      <c r="B10104" s="588"/>
      <c r="C10104" s="589"/>
      <c r="D10104" s="588"/>
    </row>
    <row r="10105" spans="1:4" ht="15" x14ac:dyDescent="0.25">
      <c r="A10105" s="588"/>
      <c r="B10105" s="588"/>
      <c r="C10105" s="589"/>
      <c r="D10105" s="588"/>
    </row>
    <row r="10106" spans="1:4" ht="15" x14ac:dyDescent="0.25">
      <c r="A10106" s="588"/>
      <c r="B10106" s="588"/>
      <c r="C10106" s="589"/>
      <c r="D10106" s="588"/>
    </row>
    <row r="10107" spans="1:4" ht="15" x14ac:dyDescent="0.25">
      <c r="A10107" s="588"/>
      <c r="B10107" s="588"/>
      <c r="C10107" s="589"/>
      <c r="D10107" s="588"/>
    </row>
    <row r="10108" spans="1:4" ht="15" x14ac:dyDescent="0.25">
      <c r="A10108" s="588"/>
      <c r="B10108" s="588"/>
      <c r="C10108" s="589"/>
      <c r="D10108" s="588"/>
    </row>
    <row r="10109" spans="1:4" ht="15" x14ac:dyDescent="0.25">
      <c r="A10109" s="588"/>
      <c r="B10109" s="588"/>
      <c r="C10109" s="589"/>
      <c r="D10109" s="588"/>
    </row>
    <row r="10110" spans="1:4" ht="15" x14ac:dyDescent="0.25">
      <c r="A10110" s="588"/>
      <c r="B10110" s="588"/>
      <c r="C10110" s="589"/>
      <c r="D10110" s="588"/>
    </row>
    <row r="10111" spans="1:4" ht="15" x14ac:dyDescent="0.25">
      <c r="A10111" s="588"/>
      <c r="B10111" s="588"/>
      <c r="C10111" s="589"/>
      <c r="D10111" s="588"/>
    </row>
    <row r="10112" spans="1:4" ht="15" x14ac:dyDescent="0.25">
      <c r="A10112" s="588"/>
      <c r="B10112" s="588"/>
      <c r="C10112" s="589"/>
      <c r="D10112" s="588"/>
    </row>
    <row r="10113" spans="1:4" ht="15" x14ac:dyDescent="0.25">
      <c r="A10113" s="588"/>
      <c r="B10113" s="588"/>
      <c r="C10113" s="589"/>
      <c r="D10113" s="588"/>
    </row>
    <row r="10114" spans="1:4" ht="15" x14ac:dyDescent="0.25">
      <c r="A10114" s="588"/>
      <c r="B10114" s="588"/>
      <c r="C10114" s="589"/>
      <c r="D10114" s="588"/>
    </row>
    <row r="10115" spans="1:4" ht="15" x14ac:dyDescent="0.25">
      <c r="A10115" s="588"/>
      <c r="B10115" s="588"/>
      <c r="C10115" s="589"/>
      <c r="D10115" s="588"/>
    </row>
    <row r="10116" spans="1:4" ht="15" x14ac:dyDescent="0.25">
      <c r="A10116" s="588"/>
      <c r="B10116" s="588"/>
      <c r="C10116" s="589"/>
      <c r="D10116" s="588"/>
    </row>
    <row r="10117" spans="1:4" ht="15" x14ac:dyDescent="0.25">
      <c r="A10117" s="588"/>
      <c r="B10117" s="588"/>
      <c r="C10117" s="589"/>
      <c r="D10117" s="588"/>
    </row>
    <row r="10118" spans="1:4" ht="15" x14ac:dyDescent="0.25">
      <c r="A10118" s="588"/>
      <c r="B10118" s="588"/>
      <c r="C10118" s="589"/>
      <c r="D10118" s="588"/>
    </row>
    <row r="10119" spans="1:4" ht="15" x14ac:dyDescent="0.25">
      <c r="A10119" s="588"/>
      <c r="B10119" s="588"/>
      <c r="C10119" s="589"/>
      <c r="D10119" s="588"/>
    </row>
    <row r="10120" spans="1:4" ht="15" x14ac:dyDescent="0.25">
      <c r="A10120" s="588"/>
      <c r="B10120" s="588"/>
      <c r="C10120" s="589"/>
      <c r="D10120" s="588"/>
    </row>
    <row r="10121" spans="1:4" ht="15" x14ac:dyDescent="0.25">
      <c r="A10121" s="588"/>
      <c r="B10121" s="588"/>
      <c r="C10121" s="589"/>
      <c r="D10121" s="588"/>
    </row>
    <row r="10122" spans="1:4" ht="15" x14ac:dyDescent="0.25">
      <c r="A10122" s="588"/>
      <c r="B10122" s="588"/>
      <c r="C10122" s="589"/>
      <c r="D10122" s="588"/>
    </row>
    <row r="10123" spans="1:4" ht="15" x14ac:dyDescent="0.25">
      <c r="A10123" s="588"/>
      <c r="B10123" s="588"/>
      <c r="C10123" s="589"/>
      <c r="D10123" s="588"/>
    </row>
    <row r="10124" spans="1:4" ht="15" x14ac:dyDescent="0.25">
      <c r="A10124" s="588"/>
      <c r="B10124" s="588"/>
      <c r="C10124" s="589"/>
      <c r="D10124" s="588"/>
    </row>
    <row r="10125" spans="1:4" ht="15" x14ac:dyDescent="0.25">
      <c r="A10125" s="588"/>
      <c r="B10125" s="588"/>
      <c r="C10125" s="589"/>
      <c r="D10125" s="588"/>
    </row>
    <row r="10126" spans="1:4" ht="15" x14ac:dyDescent="0.25">
      <c r="A10126" s="588"/>
      <c r="B10126" s="588"/>
      <c r="C10126" s="589"/>
      <c r="D10126" s="588"/>
    </row>
    <row r="10127" spans="1:4" ht="15" x14ac:dyDescent="0.25">
      <c r="A10127" s="588"/>
      <c r="B10127" s="588"/>
      <c r="C10127" s="589"/>
      <c r="D10127" s="588"/>
    </row>
    <row r="10128" spans="1:4" ht="15" x14ac:dyDescent="0.25">
      <c r="A10128" s="588"/>
      <c r="B10128" s="588"/>
      <c r="C10128" s="589"/>
      <c r="D10128" s="588"/>
    </row>
    <row r="10129" spans="1:4" ht="15" x14ac:dyDescent="0.25">
      <c r="A10129" s="588"/>
      <c r="B10129" s="588"/>
      <c r="C10129" s="589"/>
      <c r="D10129" s="588"/>
    </row>
    <row r="10130" spans="1:4" ht="15" x14ac:dyDescent="0.25">
      <c r="A10130" s="588"/>
      <c r="B10130" s="588"/>
      <c r="C10130" s="589"/>
      <c r="D10130" s="588"/>
    </row>
    <row r="10131" spans="1:4" ht="15" x14ac:dyDescent="0.25">
      <c r="A10131" s="588"/>
      <c r="B10131" s="588"/>
      <c r="C10131" s="589"/>
      <c r="D10131" s="588"/>
    </row>
    <row r="10132" spans="1:4" ht="15" x14ac:dyDescent="0.25">
      <c r="A10132" s="588"/>
      <c r="B10132" s="588"/>
      <c r="C10132" s="589"/>
      <c r="D10132" s="588"/>
    </row>
    <row r="10133" spans="1:4" ht="15" x14ac:dyDescent="0.25">
      <c r="A10133" s="588"/>
      <c r="B10133" s="588"/>
      <c r="C10133" s="589"/>
      <c r="D10133" s="588"/>
    </row>
    <row r="10134" spans="1:4" ht="15" x14ac:dyDescent="0.25">
      <c r="A10134" s="588"/>
      <c r="B10134" s="588"/>
      <c r="C10134" s="589"/>
      <c r="D10134" s="588"/>
    </row>
    <row r="10135" spans="1:4" ht="15" x14ac:dyDescent="0.25">
      <c r="A10135" s="588"/>
      <c r="B10135" s="588"/>
      <c r="C10135" s="589"/>
      <c r="D10135" s="588"/>
    </row>
    <row r="10136" spans="1:4" ht="15" x14ac:dyDescent="0.25">
      <c r="A10136" s="588"/>
      <c r="B10136" s="588"/>
      <c r="C10136" s="589"/>
      <c r="D10136" s="588"/>
    </row>
    <row r="10137" spans="1:4" ht="15" x14ac:dyDescent="0.25">
      <c r="A10137" s="588"/>
      <c r="B10137" s="588"/>
      <c r="C10137" s="589"/>
      <c r="D10137" s="588"/>
    </row>
    <row r="10138" spans="1:4" ht="15" x14ac:dyDescent="0.25">
      <c r="A10138" s="588"/>
      <c r="B10138" s="588"/>
      <c r="C10138" s="589"/>
      <c r="D10138" s="588"/>
    </row>
    <row r="10139" spans="1:4" ht="15" x14ac:dyDescent="0.25">
      <c r="A10139" s="588"/>
      <c r="B10139" s="588"/>
      <c r="C10139" s="589"/>
      <c r="D10139" s="588"/>
    </row>
    <row r="10140" spans="1:4" ht="15" x14ac:dyDescent="0.25">
      <c r="A10140" s="588"/>
      <c r="B10140" s="588"/>
      <c r="C10140" s="589"/>
      <c r="D10140" s="588"/>
    </row>
    <row r="10141" spans="1:4" ht="15" x14ac:dyDescent="0.25">
      <c r="A10141" s="588"/>
      <c r="B10141" s="588"/>
      <c r="C10141" s="589"/>
      <c r="D10141" s="588"/>
    </row>
    <row r="10142" spans="1:4" ht="15" x14ac:dyDescent="0.25">
      <c r="A10142" s="588"/>
      <c r="B10142" s="588"/>
      <c r="C10142" s="589"/>
      <c r="D10142" s="588"/>
    </row>
    <row r="10143" spans="1:4" ht="15" x14ac:dyDescent="0.25">
      <c r="A10143" s="588"/>
      <c r="B10143" s="588"/>
      <c r="C10143" s="589"/>
      <c r="D10143" s="588"/>
    </row>
    <row r="10144" spans="1:4" ht="15" x14ac:dyDescent="0.25">
      <c r="A10144" s="588"/>
      <c r="B10144" s="588"/>
      <c r="C10144" s="589"/>
      <c r="D10144" s="588"/>
    </row>
    <row r="10145" spans="1:4" ht="15" x14ac:dyDescent="0.25">
      <c r="A10145" s="588"/>
      <c r="B10145" s="588"/>
      <c r="C10145" s="589"/>
      <c r="D10145" s="588"/>
    </row>
    <row r="10146" spans="1:4" ht="15" x14ac:dyDescent="0.25">
      <c r="A10146" s="588"/>
      <c r="B10146" s="588"/>
      <c r="C10146" s="589"/>
      <c r="D10146" s="588"/>
    </row>
    <row r="10147" spans="1:4" ht="15" x14ac:dyDescent="0.25">
      <c r="A10147" s="588"/>
      <c r="B10147" s="588"/>
      <c r="C10147" s="589"/>
      <c r="D10147" s="588"/>
    </row>
    <row r="10148" spans="1:4" ht="15" x14ac:dyDescent="0.25">
      <c r="A10148" s="588"/>
      <c r="B10148" s="588"/>
      <c r="C10148" s="589"/>
      <c r="D10148" s="588"/>
    </row>
    <row r="10149" spans="1:4" ht="15" x14ac:dyDescent="0.25">
      <c r="A10149" s="588"/>
      <c r="B10149" s="588"/>
      <c r="C10149" s="589"/>
      <c r="D10149" s="588"/>
    </row>
    <row r="10150" spans="1:4" ht="15" x14ac:dyDescent="0.25">
      <c r="A10150" s="588"/>
      <c r="B10150" s="588"/>
      <c r="C10150" s="589"/>
      <c r="D10150" s="588"/>
    </row>
    <row r="10151" spans="1:4" ht="15" x14ac:dyDescent="0.25">
      <c r="A10151" s="588"/>
      <c r="B10151" s="588"/>
      <c r="C10151" s="589"/>
      <c r="D10151" s="588"/>
    </row>
    <row r="10152" spans="1:4" ht="15" x14ac:dyDescent="0.25">
      <c r="A10152" s="588"/>
      <c r="B10152" s="588"/>
      <c r="C10152" s="589"/>
      <c r="D10152" s="588"/>
    </row>
    <row r="10153" spans="1:4" ht="15" x14ac:dyDescent="0.25">
      <c r="A10153" s="588"/>
      <c r="B10153" s="588"/>
      <c r="C10153" s="589"/>
      <c r="D10153" s="588"/>
    </row>
    <row r="10154" spans="1:4" ht="15" x14ac:dyDescent="0.25">
      <c r="A10154" s="588"/>
      <c r="B10154" s="588"/>
      <c r="C10154" s="589"/>
      <c r="D10154" s="588"/>
    </row>
    <row r="10155" spans="1:4" ht="15" x14ac:dyDescent="0.25">
      <c r="A10155" s="588"/>
      <c r="B10155" s="588"/>
      <c r="C10155" s="589"/>
      <c r="D10155" s="588"/>
    </row>
    <row r="10156" spans="1:4" ht="15" x14ac:dyDescent="0.25">
      <c r="A10156" s="588"/>
      <c r="B10156" s="588"/>
      <c r="C10156" s="589"/>
      <c r="D10156" s="588"/>
    </row>
    <row r="10157" spans="1:4" ht="15" x14ac:dyDescent="0.25">
      <c r="A10157" s="588"/>
      <c r="B10157" s="588"/>
      <c r="C10157" s="589"/>
      <c r="D10157" s="588"/>
    </row>
    <row r="10158" spans="1:4" ht="15" x14ac:dyDescent="0.25">
      <c r="A10158" s="588"/>
      <c r="B10158" s="588"/>
      <c r="C10158" s="589"/>
      <c r="D10158" s="588"/>
    </row>
    <row r="10159" spans="1:4" ht="15" x14ac:dyDescent="0.25">
      <c r="A10159" s="588"/>
      <c r="B10159" s="588"/>
      <c r="C10159" s="589"/>
      <c r="D10159" s="588"/>
    </row>
    <row r="10160" spans="1:4" ht="15" x14ac:dyDescent="0.25">
      <c r="A10160" s="588"/>
      <c r="B10160" s="588"/>
      <c r="C10160" s="589"/>
      <c r="D10160" s="588"/>
    </row>
    <row r="10161" spans="1:4" ht="15" x14ac:dyDescent="0.25">
      <c r="A10161" s="588"/>
      <c r="B10161" s="588"/>
      <c r="C10161" s="589"/>
      <c r="D10161" s="588"/>
    </row>
    <row r="10162" spans="1:4" ht="15" x14ac:dyDescent="0.25">
      <c r="A10162" s="588"/>
      <c r="B10162" s="588"/>
      <c r="C10162" s="589"/>
      <c r="D10162" s="588"/>
    </row>
    <row r="10163" spans="1:4" ht="15" x14ac:dyDescent="0.25">
      <c r="A10163" s="588"/>
      <c r="B10163" s="588"/>
      <c r="C10163" s="589"/>
      <c r="D10163" s="588"/>
    </row>
    <row r="10164" spans="1:4" ht="15" x14ac:dyDescent="0.25">
      <c r="A10164" s="588"/>
      <c r="B10164" s="588"/>
      <c r="C10164" s="589"/>
      <c r="D10164" s="588"/>
    </row>
    <row r="10165" spans="1:4" ht="15" x14ac:dyDescent="0.25">
      <c r="A10165" s="588"/>
      <c r="B10165" s="588"/>
      <c r="C10165" s="589"/>
      <c r="D10165" s="588"/>
    </row>
    <row r="10166" spans="1:4" ht="15" x14ac:dyDescent="0.25">
      <c r="A10166" s="588"/>
      <c r="B10166" s="588"/>
      <c r="C10166" s="589"/>
      <c r="D10166" s="588"/>
    </row>
    <row r="10167" spans="1:4" ht="15" x14ac:dyDescent="0.25">
      <c r="A10167" s="588"/>
      <c r="B10167" s="588"/>
      <c r="C10167" s="589"/>
      <c r="D10167" s="588"/>
    </row>
    <row r="10168" spans="1:4" ht="15" x14ac:dyDescent="0.25">
      <c r="A10168" s="588"/>
      <c r="B10168" s="588"/>
      <c r="C10168" s="589"/>
      <c r="D10168" s="588"/>
    </row>
    <row r="10169" spans="1:4" ht="15" x14ac:dyDescent="0.25">
      <c r="A10169" s="588"/>
      <c r="B10169" s="588"/>
      <c r="C10169" s="589"/>
      <c r="D10169" s="588"/>
    </row>
    <row r="10170" spans="1:4" ht="15" x14ac:dyDescent="0.25">
      <c r="A10170" s="588"/>
      <c r="B10170" s="588"/>
      <c r="C10170" s="589"/>
      <c r="D10170" s="588"/>
    </row>
    <row r="10171" spans="1:4" ht="15" x14ac:dyDescent="0.25">
      <c r="A10171" s="588"/>
      <c r="B10171" s="588"/>
      <c r="C10171" s="589"/>
      <c r="D10171" s="588"/>
    </row>
    <row r="10172" spans="1:4" ht="15" x14ac:dyDescent="0.25">
      <c r="A10172" s="588"/>
      <c r="B10172" s="588"/>
      <c r="C10172" s="589"/>
      <c r="D10172" s="588"/>
    </row>
    <row r="10173" spans="1:4" ht="15" x14ac:dyDescent="0.25">
      <c r="A10173" s="588"/>
      <c r="B10173" s="588"/>
      <c r="C10173" s="589"/>
      <c r="D10173" s="588"/>
    </row>
    <row r="10174" spans="1:4" ht="15" x14ac:dyDescent="0.25">
      <c r="A10174" s="588"/>
      <c r="B10174" s="588"/>
      <c r="C10174" s="589"/>
      <c r="D10174" s="588"/>
    </row>
    <row r="10175" spans="1:4" ht="15" x14ac:dyDescent="0.25">
      <c r="A10175" s="588"/>
      <c r="B10175" s="588"/>
      <c r="C10175" s="589"/>
      <c r="D10175" s="588"/>
    </row>
    <row r="10176" spans="1:4" ht="15" x14ac:dyDescent="0.25">
      <c r="A10176" s="588"/>
      <c r="B10176" s="588"/>
      <c r="C10176" s="589"/>
      <c r="D10176" s="588"/>
    </row>
    <row r="10177" spans="1:4" ht="15" x14ac:dyDescent="0.25">
      <c r="A10177" s="588"/>
      <c r="B10177" s="588"/>
      <c r="C10177" s="589"/>
      <c r="D10177" s="588"/>
    </row>
    <row r="10178" spans="1:4" ht="15" x14ac:dyDescent="0.25">
      <c r="A10178" s="588"/>
      <c r="B10178" s="588"/>
      <c r="C10178" s="589"/>
      <c r="D10178" s="588"/>
    </row>
    <row r="10179" spans="1:4" ht="15" x14ac:dyDescent="0.25">
      <c r="A10179" s="588"/>
      <c r="B10179" s="588"/>
      <c r="C10179" s="589"/>
      <c r="D10179" s="588"/>
    </row>
    <row r="10180" spans="1:4" ht="15" x14ac:dyDescent="0.25">
      <c r="A10180" s="588"/>
      <c r="B10180" s="588"/>
      <c r="C10180" s="589"/>
      <c r="D10180" s="588"/>
    </row>
    <row r="10181" spans="1:4" ht="15" x14ac:dyDescent="0.25">
      <c r="A10181" s="588"/>
      <c r="B10181" s="588"/>
      <c r="C10181" s="589"/>
      <c r="D10181" s="588"/>
    </row>
    <row r="10182" spans="1:4" ht="15" x14ac:dyDescent="0.25">
      <c r="A10182" s="588"/>
      <c r="B10182" s="588"/>
      <c r="C10182" s="589"/>
      <c r="D10182" s="588"/>
    </row>
    <row r="10183" spans="1:4" ht="15" x14ac:dyDescent="0.25">
      <c r="A10183" s="588"/>
      <c r="B10183" s="588"/>
      <c r="C10183" s="589"/>
      <c r="D10183" s="588"/>
    </row>
    <row r="10184" spans="1:4" ht="15" x14ac:dyDescent="0.25">
      <c r="A10184" s="588"/>
      <c r="B10184" s="588"/>
      <c r="C10184" s="589"/>
      <c r="D10184" s="588"/>
    </row>
    <row r="10185" spans="1:4" ht="15" x14ac:dyDescent="0.25">
      <c r="A10185" s="588"/>
      <c r="B10185" s="588"/>
      <c r="C10185" s="589"/>
      <c r="D10185" s="588"/>
    </row>
    <row r="10186" spans="1:4" ht="15" x14ac:dyDescent="0.25">
      <c r="A10186" s="588"/>
      <c r="B10186" s="588"/>
      <c r="C10186" s="589"/>
      <c r="D10186" s="588"/>
    </row>
    <row r="10187" spans="1:4" ht="15" x14ac:dyDescent="0.25">
      <c r="A10187" s="588"/>
      <c r="B10187" s="588"/>
      <c r="C10187" s="589"/>
      <c r="D10187" s="588"/>
    </row>
    <row r="10188" spans="1:4" ht="15" x14ac:dyDescent="0.25">
      <c r="A10188" s="588"/>
      <c r="B10188" s="588"/>
      <c r="C10188" s="589"/>
      <c r="D10188" s="588"/>
    </row>
    <row r="10189" spans="1:4" ht="15" x14ac:dyDescent="0.25">
      <c r="A10189" s="588"/>
      <c r="B10189" s="588"/>
      <c r="C10189" s="589"/>
      <c r="D10189" s="588"/>
    </row>
    <row r="10190" spans="1:4" ht="15" x14ac:dyDescent="0.25">
      <c r="A10190" s="588"/>
      <c r="B10190" s="588"/>
      <c r="C10190" s="589"/>
      <c r="D10190" s="588"/>
    </row>
    <row r="10191" spans="1:4" ht="15" x14ac:dyDescent="0.25">
      <c r="A10191" s="588"/>
      <c r="B10191" s="588"/>
      <c r="C10191" s="589"/>
      <c r="D10191" s="588"/>
    </row>
    <row r="10192" spans="1:4" ht="15" x14ac:dyDescent="0.25">
      <c r="A10192" s="588"/>
      <c r="B10192" s="588"/>
      <c r="C10192" s="589"/>
      <c r="D10192" s="588"/>
    </row>
    <row r="10193" spans="1:4" ht="15" x14ac:dyDescent="0.25">
      <c r="A10193" s="588"/>
      <c r="B10193" s="588"/>
      <c r="C10193" s="589"/>
      <c r="D10193" s="588"/>
    </row>
    <row r="10194" spans="1:4" ht="15" x14ac:dyDescent="0.25">
      <c r="A10194" s="588"/>
      <c r="B10194" s="588"/>
      <c r="C10194" s="589"/>
      <c r="D10194" s="588"/>
    </row>
    <row r="10195" spans="1:4" ht="15" x14ac:dyDescent="0.25">
      <c r="A10195" s="588"/>
      <c r="B10195" s="588"/>
      <c r="C10195" s="589"/>
      <c r="D10195" s="588"/>
    </row>
    <row r="10196" spans="1:4" ht="15" x14ac:dyDescent="0.25">
      <c r="A10196" s="588"/>
      <c r="B10196" s="588"/>
      <c r="C10196" s="589"/>
      <c r="D10196" s="588"/>
    </row>
    <row r="10197" spans="1:4" ht="15" x14ac:dyDescent="0.25">
      <c r="A10197" s="588"/>
      <c r="B10197" s="588"/>
      <c r="C10197" s="589"/>
      <c r="D10197" s="588"/>
    </row>
    <row r="10198" spans="1:4" ht="15" x14ac:dyDescent="0.25">
      <c r="A10198" s="588"/>
      <c r="B10198" s="588"/>
      <c r="C10198" s="589"/>
      <c r="D10198" s="588"/>
    </row>
    <row r="10199" spans="1:4" ht="15" x14ac:dyDescent="0.25">
      <c r="A10199" s="588"/>
      <c r="B10199" s="588"/>
      <c r="C10199" s="589"/>
      <c r="D10199" s="588"/>
    </row>
    <row r="10200" spans="1:4" ht="15" x14ac:dyDescent="0.25">
      <c r="A10200" s="588"/>
      <c r="B10200" s="588"/>
      <c r="C10200" s="589"/>
      <c r="D10200" s="588"/>
    </row>
    <row r="10201" spans="1:4" ht="15" x14ac:dyDescent="0.25">
      <c r="A10201" s="588"/>
      <c r="B10201" s="588"/>
      <c r="C10201" s="589"/>
      <c r="D10201" s="588"/>
    </row>
    <row r="10202" spans="1:4" ht="15" x14ac:dyDescent="0.25">
      <c r="A10202" s="588"/>
      <c r="B10202" s="588"/>
      <c r="C10202" s="589"/>
      <c r="D10202" s="588"/>
    </row>
    <row r="10203" spans="1:4" ht="15" x14ac:dyDescent="0.25">
      <c r="A10203" s="588"/>
      <c r="B10203" s="588"/>
      <c r="C10203" s="589"/>
      <c r="D10203" s="588"/>
    </row>
    <row r="10204" spans="1:4" ht="15" x14ac:dyDescent="0.25">
      <c r="A10204" s="588"/>
      <c r="B10204" s="588"/>
      <c r="C10204" s="589"/>
      <c r="D10204" s="588"/>
    </row>
    <row r="10205" spans="1:4" ht="15" x14ac:dyDescent="0.25">
      <c r="A10205" s="588"/>
      <c r="B10205" s="588"/>
      <c r="C10205" s="589"/>
      <c r="D10205" s="588"/>
    </row>
    <row r="10206" spans="1:4" ht="15" x14ac:dyDescent="0.25">
      <c r="A10206" s="588"/>
      <c r="B10206" s="588"/>
      <c r="C10206" s="589"/>
      <c r="D10206" s="588"/>
    </row>
    <row r="10207" spans="1:4" ht="15" x14ac:dyDescent="0.25">
      <c r="A10207" s="588"/>
      <c r="B10207" s="588"/>
      <c r="C10207" s="589"/>
      <c r="D10207" s="588"/>
    </row>
    <row r="10208" spans="1:4" ht="15" x14ac:dyDescent="0.25">
      <c r="A10208" s="588"/>
      <c r="B10208" s="588"/>
      <c r="C10208" s="589"/>
      <c r="D10208" s="588"/>
    </row>
    <row r="10209" spans="1:4" ht="15" x14ac:dyDescent="0.25">
      <c r="A10209" s="588"/>
      <c r="B10209" s="588"/>
      <c r="C10209" s="589"/>
      <c r="D10209" s="588"/>
    </row>
    <row r="10210" spans="1:4" ht="15" x14ac:dyDescent="0.25">
      <c r="A10210" s="588"/>
      <c r="B10210" s="588"/>
      <c r="C10210" s="589"/>
      <c r="D10210" s="588"/>
    </row>
    <row r="10211" spans="1:4" ht="15" x14ac:dyDescent="0.25">
      <c r="A10211" s="588"/>
      <c r="B10211" s="588"/>
      <c r="C10211" s="589"/>
      <c r="D10211" s="588"/>
    </row>
    <row r="10212" spans="1:4" ht="15" x14ac:dyDescent="0.25">
      <c r="A10212" s="588"/>
      <c r="B10212" s="588"/>
      <c r="C10212" s="589"/>
      <c r="D10212" s="588"/>
    </row>
    <row r="10213" spans="1:4" ht="15" x14ac:dyDescent="0.25">
      <c r="A10213" s="588"/>
      <c r="B10213" s="588"/>
      <c r="C10213" s="589"/>
      <c r="D10213" s="588"/>
    </row>
    <row r="10214" spans="1:4" ht="15" x14ac:dyDescent="0.25">
      <c r="A10214" s="588"/>
      <c r="B10214" s="588"/>
      <c r="C10214" s="589"/>
      <c r="D10214" s="588"/>
    </row>
    <row r="10215" spans="1:4" ht="15" x14ac:dyDescent="0.25">
      <c r="A10215" s="588"/>
      <c r="B10215" s="588"/>
      <c r="C10215" s="589"/>
      <c r="D10215" s="588"/>
    </row>
    <row r="10216" spans="1:4" ht="15" x14ac:dyDescent="0.25">
      <c r="A10216" s="588"/>
      <c r="B10216" s="588"/>
      <c r="C10216" s="589"/>
      <c r="D10216" s="588"/>
    </row>
    <row r="10217" spans="1:4" ht="15" x14ac:dyDescent="0.25">
      <c r="A10217" s="588"/>
      <c r="B10217" s="588"/>
      <c r="C10217" s="589"/>
      <c r="D10217" s="588"/>
    </row>
    <row r="10218" spans="1:4" ht="15" x14ac:dyDescent="0.25">
      <c r="A10218" s="588"/>
      <c r="B10218" s="588"/>
      <c r="C10218" s="589"/>
      <c r="D10218" s="588"/>
    </row>
    <row r="10219" spans="1:4" ht="15" x14ac:dyDescent="0.25">
      <c r="A10219" s="588"/>
      <c r="B10219" s="588"/>
      <c r="C10219" s="589"/>
      <c r="D10219" s="588"/>
    </row>
    <row r="10220" spans="1:4" ht="15" x14ac:dyDescent="0.25">
      <c r="A10220" s="588"/>
      <c r="B10220" s="588"/>
      <c r="C10220" s="589"/>
      <c r="D10220" s="588"/>
    </row>
    <row r="10221" spans="1:4" ht="15" x14ac:dyDescent="0.25">
      <c r="A10221" s="588"/>
      <c r="B10221" s="588"/>
      <c r="C10221" s="589"/>
      <c r="D10221" s="588"/>
    </row>
    <row r="10222" spans="1:4" ht="15" x14ac:dyDescent="0.25">
      <c r="A10222" s="588"/>
      <c r="B10222" s="588"/>
      <c r="C10222" s="589"/>
      <c r="D10222" s="588"/>
    </row>
    <row r="10223" spans="1:4" ht="15" x14ac:dyDescent="0.25">
      <c r="A10223" s="588"/>
      <c r="B10223" s="588"/>
      <c r="C10223" s="589"/>
      <c r="D10223" s="588"/>
    </row>
    <row r="10224" spans="1:4" ht="15" x14ac:dyDescent="0.25">
      <c r="A10224" s="588"/>
      <c r="B10224" s="588"/>
      <c r="C10224" s="589"/>
      <c r="D10224" s="588"/>
    </row>
    <row r="10225" spans="1:4" ht="15" x14ac:dyDescent="0.25">
      <c r="A10225" s="588"/>
      <c r="B10225" s="588"/>
      <c r="C10225" s="589"/>
      <c r="D10225" s="588"/>
    </row>
    <row r="10226" spans="1:4" ht="15" x14ac:dyDescent="0.25">
      <c r="A10226" s="588"/>
      <c r="B10226" s="588"/>
      <c r="C10226" s="589"/>
      <c r="D10226" s="588"/>
    </row>
    <row r="10227" spans="1:4" ht="15" x14ac:dyDescent="0.25">
      <c r="A10227" s="588"/>
      <c r="B10227" s="588"/>
      <c r="C10227" s="589"/>
      <c r="D10227" s="588"/>
    </row>
    <row r="10228" spans="1:4" ht="15" x14ac:dyDescent="0.25">
      <c r="A10228" s="588"/>
      <c r="B10228" s="588"/>
      <c r="C10228" s="589"/>
      <c r="D10228" s="588"/>
    </row>
    <row r="10229" spans="1:4" ht="15" x14ac:dyDescent="0.25">
      <c r="A10229" s="588"/>
      <c r="B10229" s="588"/>
      <c r="C10229" s="589"/>
      <c r="D10229" s="588"/>
    </row>
    <row r="10230" spans="1:4" ht="15" x14ac:dyDescent="0.25">
      <c r="A10230" s="588"/>
      <c r="B10230" s="588"/>
      <c r="C10230" s="589"/>
      <c r="D10230" s="588"/>
    </row>
    <row r="10231" spans="1:4" ht="15" x14ac:dyDescent="0.25">
      <c r="A10231" s="588"/>
      <c r="B10231" s="588"/>
      <c r="C10231" s="589"/>
      <c r="D10231" s="588"/>
    </row>
    <row r="10232" spans="1:4" ht="15" x14ac:dyDescent="0.25">
      <c r="A10232" s="588"/>
      <c r="B10232" s="588"/>
      <c r="C10232" s="589"/>
      <c r="D10232" s="588"/>
    </row>
    <row r="10233" spans="1:4" ht="15" x14ac:dyDescent="0.25">
      <c r="A10233" s="588"/>
      <c r="B10233" s="588"/>
      <c r="C10233" s="589"/>
      <c r="D10233" s="588"/>
    </row>
    <row r="10234" spans="1:4" ht="15" x14ac:dyDescent="0.25">
      <c r="A10234" s="588"/>
      <c r="B10234" s="588"/>
      <c r="C10234" s="589"/>
      <c r="D10234" s="588"/>
    </row>
    <row r="10235" spans="1:4" ht="15" x14ac:dyDescent="0.25">
      <c r="A10235" s="588"/>
      <c r="B10235" s="588"/>
      <c r="C10235" s="589"/>
      <c r="D10235" s="588"/>
    </row>
    <row r="10236" spans="1:4" ht="15" x14ac:dyDescent="0.25">
      <c r="A10236" s="588"/>
      <c r="B10236" s="588"/>
      <c r="C10236" s="589"/>
      <c r="D10236" s="588"/>
    </row>
    <row r="10237" spans="1:4" ht="15" x14ac:dyDescent="0.25">
      <c r="A10237" s="588"/>
      <c r="B10237" s="588"/>
      <c r="C10237" s="589"/>
      <c r="D10237" s="588"/>
    </row>
    <row r="10238" spans="1:4" ht="15" x14ac:dyDescent="0.25">
      <c r="A10238" s="588"/>
      <c r="B10238" s="588"/>
      <c r="C10238" s="589"/>
      <c r="D10238" s="588"/>
    </row>
    <row r="10239" spans="1:4" ht="15" x14ac:dyDescent="0.25">
      <c r="A10239" s="588"/>
      <c r="B10239" s="588"/>
      <c r="C10239" s="589"/>
      <c r="D10239" s="588"/>
    </row>
    <row r="10240" spans="1:4" ht="15" x14ac:dyDescent="0.25">
      <c r="A10240" s="588"/>
      <c r="B10240" s="588"/>
      <c r="C10240" s="589"/>
      <c r="D10240" s="588"/>
    </row>
    <row r="10241" spans="1:4" ht="15" x14ac:dyDescent="0.25">
      <c r="A10241" s="588"/>
      <c r="B10241" s="588"/>
      <c r="C10241" s="589"/>
      <c r="D10241" s="588"/>
    </row>
    <row r="10242" spans="1:4" ht="15" x14ac:dyDescent="0.25">
      <c r="A10242" s="588"/>
      <c r="B10242" s="588"/>
      <c r="C10242" s="589"/>
      <c r="D10242" s="588"/>
    </row>
    <row r="10243" spans="1:4" ht="15" x14ac:dyDescent="0.25">
      <c r="A10243" s="588"/>
      <c r="B10243" s="588"/>
      <c r="C10243" s="589"/>
      <c r="D10243" s="588"/>
    </row>
    <row r="10244" spans="1:4" ht="15" x14ac:dyDescent="0.25">
      <c r="A10244" s="588"/>
      <c r="B10244" s="588"/>
      <c r="C10244" s="589"/>
      <c r="D10244" s="588"/>
    </row>
    <row r="10245" spans="1:4" ht="15" x14ac:dyDescent="0.25">
      <c r="A10245" s="588"/>
      <c r="B10245" s="588"/>
      <c r="C10245" s="589"/>
      <c r="D10245" s="588"/>
    </row>
    <row r="10246" spans="1:4" ht="15" x14ac:dyDescent="0.25">
      <c r="A10246" s="588"/>
      <c r="B10246" s="588"/>
      <c r="C10246" s="589"/>
      <c r="D10246" s="588"/>
    </row>
    <row r="10247" spans="1:4" ht="15" x14ac:dyDescent="0.25">
      <c r="A10247" s="588"/>
      <c r="B10247" s="588"/>
      <c r="C10247" s="589"/>
      <c r="D10247" s="588"/>
    </row>
    <row r="10248" spans="1:4" ht="15" x14ac:dyDescent="0.25">
      <c r="A10248" s="588"/>
      <c r="B10248" s="588"/>
      <c r="C10248" s="589"/>
      <c r="D10248" s="588"/>
    </row>
    <row r="10249" spans="1:4" ht="15" x14ac:dyDescent="0.25">
      <c r="A10249" s="588"/>
      <c r="B10249" s="588"/>
      <c r="C10249" s="589"/>
      <c r="D10249" s="588"/>
    </row>
    <row r="10250" spans="1:4" ht="15" x14ac:dyDescent="0.25">
      <c r="A10250" s="588"/>
      <c r="B10250" s="588"/>
      <c r="C10250" s="589"/>
      <c r="D10250" s="588"/>
    </row>
    <row r="10251" spans="1:4" ht="15" x14ac:dyDescent="0.25">
      <c r="A10251" s="588"/>
      <c r="B10251" s="588"/>
      <c r="C10251" s="589"/>
      <c r="D10251" s="588"/>
    </row>
    <row r="10252" spans="1:4" ht="15" x14ac:dyDescent="0.25">
      <c r="A10252" s="588"/>
      <c r="B10252" s="588"/>
      <c r="C10252" s="589"/>
      <c r="D10252" s="588"/>
    </row>
    <row r="10253" spans="1:4" ht="15" x14ac:dyDescent="0.25">
      <c r="A10253" s="588"/>
      <c r="B10253" s="588"/>
      <c r="C10253" s="589"/>
      <c r="D10253" s="588"/>
    </row>
    <row r="10254" spans="1:4" ht="15" x14ac:dyDescent="0.25">
      <c r="A10254" s="588"/>
      <c r="B10254" s="588"/>
      <c r="C10254" s="589"/>
      <c r="D10254" s="588"/>
    </row>
    <row r="10255" spans="1:4" ht="15" x14ac:dyDescent="0.25">
      <c r="A10255" s="588"/>
      <c r="B10255" s="588"/>
      <c r="C10255" s="589"/>
      <c r="D10255" s="588"/>
    </row>
    <row r="10256" spans="1:4" ht="15" x14ac:dyDescent="0.25">
      <c r="A10256" s="588"/>
      <c r="B10256" s="588"/>
      <c r="C10256" s="589"/>
      <c r="D10256" s="588"/>
    </row>
    <row r="10257" spans="1:4" ht="15" x14ac:dyDescent="0.25">
      <c r="A10257" s="588"/>
      <c r="B10257" s="588"/>
      <c r="C10257" s="589"/>
      <c r="D10257" s="588"/>
    </row>
    <row r="10258" spans="1:4" ht="15" x14ac:dyDescent="0.25">
      <c r="A10258" s="588"/>
      <c r="B10258" s="588"/>
      <c r="C10258" s="589"/>
      <c r="D10258" s="588"/>
    </row>
    <row r="10259" spans="1:4" ht="15" x14ac:dyDescent="0.25">
      <c r="A10259" s="588"/>
      <c r="B10259" s="588"/>
      <c r="C10259" s="589"/>
      <c r="D10259" s="588"/>
    </row>
    <row r="10260" spans="1:4" ht="15" x14ac:dyDescent="0.25">
      <c r="A10260" s="588"/>
      <c r="B10260" s="588"/>
      <c r="C10260" s="589"/>
      <c r="D10260" s="588"/>
    </row>
    <row r="10261" spans="1:4" ht="15" x14ac:dyDescent="0.25">
      <c r="A10261" s="588"/>
      <c r="B10261" s="588"/>
      <c r="C10261" s="589"/>
      <c r="D10261" s="588"/>
    </row>
    <row r="10262" spans="1:4" ht="15" x14ac:dyDescent="0.25">
      <c r="A10262" s="588"/>
      <c r="B10262" s="588"/>
      <c r="C10262" s="589"/>
      <c r="D10262" s="588"/>
    </row>
    <row r="10263" spans="1:4" ht="15" x14ac:dyDescent="0.25">
      <c r="A10263" s="588"/>
      <c r="B10263" s="588"/>
      <c r="C10263" s="589"/>
      <c r="D10263" s="588"/>
    </row>
    <row r="10264" spans="1:4" ht="15" x14ac:dyDescent="0.25">
      <c r="A10264" s="588"/>
      <c r="B10264" s="588"/>
      <c r="C10264" s="589"/>
      <c r="D10264" s="588"/>
    </row>
    <row r="10265" spans="1:4" ht="15" x14ac:dyDescent="0.25">
      <c r="A10265" s="588"/>
      <c r="B10265" s="588"/>
      <c r="C10265" s="589"/>
      <c r="D10265" s="588"/>
    </row>
    <row r="10266" spans="1:4" ht="15" x14ac:dyDescent="0.25">
      <c r="A10266" s="588"/>
      <c r="B10266" s="588"/>
      <c r="C10266" s="589"/>
      <c r="D10266" s="588"/>
    </row>
    <row r="10267" spans="1:4" ht="15" x14ac:dyDescent="0.25">
      <c r="A10267" s="588"/>
      <c r="B10267" s="588"/>
      <c r="C10267" s="589"/>
      <c r="D10267" s="588"/>
    </row>
    <row r="10268" spans="1:4" ht="15" x14ac:dyDescent="0.25">
      <c r="A10268" s="588"/>
      <c r="B10268" s="588"/>
      <c r="C10268" s="589"/>
      <c r="D10268" s="588"/>
    </row>
    <row r="10269" spans="1:4" ht="15" x14ac:dyDescent="0.25">
      <c r="A10269" s="588"/>
      <c r="B10269" s="588"/>
      <c r="C10269" s="589"/>
      <c r="D10269" s="588"/>
    </row>
    <row r="10270" spans="1:4" ht="15" x14ac:dyDescent="0.25">
      <c r="A10270" s="588"/>
      <c r="B10270" s="588"/>
      <c r="C10270" s="589"/>
      <c r="D10270" s="588"/>
    </row>
    <row r="10271" spans="1:4" ht="15" x14ac:dyDescent="0.25">
      <c r="A10271" s="588"/>
      <c r="B10271" s="588"/>
      <c r="C10271" s="589"/>
      <c r="D10271" s="588"/>
    </row>
    <row r="10272" spans="1:4" ht="15" x14ac:dyDescent="0.25">
      <c r="A10272" s="588"/>
      <c r="B10272" s="588"/>
      <c r="C10272" s="589"/>
      <c r="D10272" s="588"/>
    </row>
    <row r="10273" spans="1:4" ht="15" x14ac:dyDescent="0.25">
      <c r="A10273" s="588"/>
      <c r="B10273" s="588"/>
      <c r="C10273" s="589"/>
      <c r="D10273" s="588"/>
    </row>
    <row r="10274" spans="1:4" ht="15" x14ac:dyDescent="0.25">
      <c r="A10274" s="588"/>
      <c r="B10274" s="588"/>
      <c r="C10274" s="589"/>
      <c r="D10274" s="588"/>
    </row>
    <row r="10275" spans="1:4" ht="15" x14ac:dyDescent="0.25">
      <c r="A10275" s="588"/>
      <c r="B10275" s="588"/>
      <c r="C10275" s="589"/>
      <c r="D10275" s="588"/>
    </row>
    <row r="10276" spans="1:4" ht="15" x14ac:dyDescent="0.25">
      <c r="A10276" s="588"/>
      <c r="B10276" s="588"/>
      <c r="C10276" s="589"/>
      <c r="D10276" s="588"/>
    </row>
    <row r="10277" spans="1:4" ht="15" x14ac:dyDescent="0.25">
      <c r="A10277" s="588"/>
      <c r="B10277" s="588"/>
      <c r="C10277" s="589"/>
      <c r="D10277" s="588"/>
    </row>
    <row r="10278" spans="1:4" ht="15" x14ac:dyDescent="0.25">
      <c r="A10278" s="588"/>
      <c r="B10278" s="588"/>
      <c r="C10278" s="589"/>
      <c r="D10278" s="588"/>
    </row>
    <row r="10279" spans="1:4" ht="15" x14ac:dyDescent="0.25">
      <c r="A10279" s="588"/>
      <c r="B10279" s="588"/>
      <c r="C10279" s="589"/>
      <c r="D10279" s="588"/>
    </row>
    <row r="10280" spans="1:4" ht="15" x14ac:dyDescent="0.25">
      <c r="A10280" s="588"/>
      <c r="B10280" s="588"/>
      <c r="C10280" s="589"/>
      <c r="D10280" s="588"/>
    </row>
    <row r="10281" spans="1:4" ht="15" x14ac:dyDescent="0.25">
      <c r="A10281" s="588"/>
      <c r="B10281" s="588"/>
      <c r="C10281" s="589"/>
      <c r="D10281" s="588"/>
    </row>
    <row r="10282" spans="1:4" ht="15" x14ac:dyDescent="0.25">
      <c r="A10282" s="588"/>
      <c r="B10282" s="588"/>
      <c r="C10282" s="589"/>
      <c r="D10282" s="588"/>
    </row>
    <row r="10283" spans="1:4" ht="15" x14ac:dyDescent="0.25">
      <c r="A10283" s="588"/>
      <c r="B10283" s="588"/>
      <c r="C10283" s="589"/>
      <c r="D10283" s="588"/>
    </row>
    <row r="10284" spans="1:4" ht="15" x14ac:dyDescent="0.25">
      <c r="A10284" s="588"/>
      <c r="B10284" s="588"/>
      <c r="C10284" s="589"/>
      <c r="D10284" s="588"/>
    </row>
    <row r="10285" spans="1:4" ht="15" x14ac:dyDescent="0.25">
      <c r="A10285" s="588"/>
      <c r="B10285" s="588"/>
      <c r="C10285" s="589"/>
      <c r="D10285" s="588"/>
    </row>
    <row r="10286" spans="1:4" ht="15" x14ac:dyDescent="0.25">
      <c r="A10286" s="588"/>
      <c r="B10286" s="588"/>
      <c r="C10286" s="589"/>
      <c r="D10286" s="588"/>
    </row>
    <row r="10287" spans="1:4" ht="15" x14ac:dyDescent="0.25">
      <c r="A10287" s="588"/>
      <c r="B10287" s="588"/>
      <c r="C10287" s="589"/>
      <c r="D10287" s="588"/>
    </row>
    <row r="10288" spans="1:4" ht="15" x14ac:dyDescent="0.25">
      <c r="A10288" s="588"/>
      <c r="B10288" s="588"/>
      <c r="C10288" s="589"/>
      <c r="D10288" s="588"/>
    </row>
    <row r="10289" spans="1:4" ht="15" x14ac:dyDescent="0.25">
      <c r="A10289" s="588"/>
      <c r="B10289" s="588"/>
      <c r="C10289" s="589"/>
      <c r="D10289" s="588"/>
    </row>
    <row r="10290" spans="1:4" ht="15" x14ac:dyDescent="0.25">
      <c r="A10290" s="588"/>
      <c r="B10290" s="588"/>
      <c r="C10290" s="589"/>
      <c r="D10290" s="588"/>
    </row>
    <row r="10291" spans="1:4" ht="15" x14ac:dyDescent="0.25">
      <c r="A10291" s="588"/>
      <c r="B10291" s="588"/>
      <c r="C10291" s="589"/>
      <c r="D10291" s="588"/>
    </row>
    <row r="10292" spans="1:4" ht="15" x14ac:dyDescent="0.25">
      <c r="A10292" s="588"/>
      <c r="B10292" s="588"/>
      <c r="C10292" s="589"/>
      <c r="D10292" s="588"/>
    </row>
    <row r="10293" spans="1:4" ht="15" x14ac:dyDescent="0.25">
      <c r="A10293" s="588"/>
      <c r="B10293" s="588"/>
      <c r="C10293" s="589"/>
      <c r="D10293" s="588"/>
    </row>
    <row r="10294" spans="1:4" ht="15" x14ac:dyDescent="0.25">
      <c r="A10294" s="588"/>
      <c r="B10294" s="588"/>
      <c r="C10294" s="589"/>
      <c r="D10294" s="588"/>
    </row>
    <row r="10295" spans="1:4" ht="15" x14ac:dyDescent="0.25">
      <c r="A10295" s="588"/>
      <c r="B10295" s="588"/>
      <c r="C10295" s="589"/>
      <c r="D10295" s="588"/>
    </row>
    <row r="10296" spans="1:4" ht="15" x14ac:dyDescent="0.25">
      <c r="A10296" s="588"/>
      <c r="B10296" s="588"/>
      <c r="C10296" s="589"/>
      <c r="D10296" s="588"/>
    </row>
    <row r="10297" spans="1:4" ht="15" x14ac:dyDescent="0.25">
      <c r="A10297" s="588"/>
      <c r="B10297" s="588"/>
      <c r="C10297" s="589"/>
      <c r="D10297" s="588"/>
    </row>
    <row r="10298" spans="1:4" ht="15" x14ac:dyDescent="0.25">
      <c r="A10298" s="588"/>
      <c r="B10298" s="588"/>
      <c r="C10298" s="589"/>
      <c r="D10298" s="588"/>
    </row>
    <row r="10299" spans="1:4" ht="15" x14ac:dyDescent="0.25">
      <c r="A10299" s="588"/>
      <c r="B10299" s="588"/>
      <c r="C10299" s="589"/>
      <c r="D10299" s="588"/>
    </row>
    <row r="10300" spans="1:4" ht="15" x14ac:dyDescent="0.25">
      <c r="A10300" s="588"/>
      <c r="B10300" s="588"/>
      <c r="C10300" s="589"/>
      <c r="D10300" s="588"/>
    </row>
    <row r="10301" spans="1:4" ht="15" x14ac:dyDescent="0.25">
      <c r="A10301" s="588"/>
      <c r="B10301" s="588"/>
      <c r="C10301" s="589"/>
      <c r="D10301" s="588"/>
    </row>
    <row r="10302" spans="1:4" ht="15" x14ac:dyDescent="0.25">
      <c r="A10302" s="588"/>
      <c r="B10302" s="588"/>
      <c r="C10302" s="589"/>
      <c r="D10302" s="588"/>
    </row>
    <row r="10303" spans="1:4" ht="15" x14ac:dyDescent="0.25">
      <c r="A10303" s="588"/>
      <c r="B10303" s="588"/>
      <c r="C10303" s="589"/>
      <c r="D10303" s="588"/>
    </row>
    <row r="10304" spans="1:4" ht="15" x14ac:dyDescent="0.25">
      <c r="A10304" s="588"/>
      <c r="B10304" s="588"/>
      <c r="C10304" s="589"/>
      <c r="D10304" s="588"/>
    </row>
    <row r="10305" spans="1:4" ht="15" x14ac:dyDescent="0.25">
      <c r="A10305" s="588"/>
      <c r="B10305" s="588"/>
      <c r="C10305" s="589"/>
      <c r="D10305" s="588"/>
    </row>
    <row r="10306" spans="1:4" ht="15" x14ac:dyDescent="0.25">
      <c r="A10306" s="588"/>
      <c r="B10306" s="588"/>
      <c r="C10306" s="589"/>
      <c r="D10306" s="588"/>
    </row>
    <row r="10307" spans="1:4" ht="15" x14ac:dyDescent="0.25">
      <c r="A10307" s="588"/>
      <c r="B10307" s="588"/>
      <c r="C10307" s="589"/>
      <c r="D10307" s="588"/>
    </row>
    <row r="10308" spans="1:4" ht="15" x14ac:dyDescent="0.25">
      <c r="A10308" s="588"/>
      <c r="B10308" s="588"/>
      <c r="C10308" s="589"/>
      <c r="D10308" s="588"/>
    </row>
    <row r="10309" spans="1:4" ht="15" x14ac:dyDescent="0.25">
      <c r="A10309" s="588"/>
      <c r="B10309" s="588"/>
      <c r="C10309" s="589"/>
      <c r="D10309" s="588"/>
    </row>
    <row r="10310" spans="1:4" ht="15" x14ac:dyDescent="0.25">
      <c r="A10310" s="588"/>
      <c r="B10310" s="588"/>
      <c r="C10310" s="589"/>
      <c r="D10310" s="588"/>
    </row>
    <row r="10311" spans="1:4" ht="15" x14ac:dyDescent="0.25">
      <c r="A10311" s="588"/>
      <c r="B10311" s="588"/>
      <c r="C10311" s="589"/>
      <c r="D10311" s="588"/>
    </row>
    <row r="10312" spans="1:4" ht="15" x14ac:dyDescent="0.25">
      <c r="A10312" s="588"/>
      <c r="B10312" s="588"/>
      <c r="C10312" s="589"/>
      <c r="D10312" s="588"/>
    </row>
    <row r="10313" spans="1:4" ht="15" x14ac:dyDescent="0.25">
      <c r="A10313" s="588"/>
      <c r="B10313" s="588"/>
      <c r="C10313" s="589"/>
      <c r="D10313" s="588"/>
    </row>
    <row r="10314" spans="1:4" ht="15" x14ac:dyDescent="0.25">
      <c r="A10314" s="588"/>
      <c r="B10314" s="588"/>
      <c r="C10314" s="589"/>
      <c r="D10314" s="588"/>
    </row>
    <row r="10315" spans="1:4" ht="15" x14ac:dyDescent="0.25">
      <c r="A10315" s="588"/>
      <c r="B10315" s="588"/>
      <c r="C10315" s="589"/>
      <c r="D10315" s="588"/>
    </row>
    <row r="10316" spans="1:4" ht="15" x14ac:dyDescent="0.25">
      <c r="A10316" s="588"/>
      <c r="B10316" s="588"/>
      <c r="C10316" s="589"/>
      <c r="D10316" s="588"/>
    </row>
    <row r="10317" spans="1:4" ht="15" x14ac:dyDescent="0.25">
      <c r="A10317" s="588"/>
      <c r="B10317" s="588"/>
      <c r="C10317" s="589"/>
      <c r="D10317" s="588"/>
    </row>
    <row r="10318" spans="1:4" ht="15" x14ac:dyDescent="0.25">
      <c r="A10318" s="588"/>
      <c r="B10318" s="588"/>
      <c r="C10318" s="589"/>
      <c r="D10318" s="588"/>
    </row>
    <row r="10319" spans="1:4" ht="15" x14ac:dyDescent="0.25">
      <c r="A10319" s="588"/>
      <c r="B10319" s="588"/>
      <c r="C10319" s="589"/>
      <c r="D10319" s="588"/>
    </row>
    <row r="10320" spans="1:4" ht="15" x14ac:dyDescent="0.25">
      <c r="A10320" s="588"/>
      <c r="B10320" s="588"/>
      <c r="C10320" s="589"/>
      <c r="D10320" s="588"/>
    </row>
    <row r="10321" spans="1:4" ht="15" x14ac:dyDescent="0.25">
      <c r="A10321" s="588"/>
      <c r="B10321" s="588"/>
      <c r="C10321" s="589"/>
      <c r="D10321" s="588"/>
    </row>
    <row r="10322" spans="1:4" ht="15" x14ac:dyDescent="0.25">
      <c r="A10322" s="588"/>
      <c r="B10322" s="588"/>
      <c r="C10322" s="589"/>
      <c r="D10322" s="588"/>
    </row>
    <row r="10323" spans="1:4" ht="15" x14ac:dyDescent="0.25">
      <c r="A10323" s="588"/>
      <c r="B10323" s="588"/>
      <c r="C10323" s="589"/>
      <c r="D10323" s="588"/>
    </row>
    <row r="10324" spans="1:4" ht="15" x14ac:dyDescent="0.25">
      <c r="A10324" s="588"/>
      <c r="B10324" s="588"/>
      <c r="C10324" s="589"/>
      <c r="D10324" s="588"/>
    </row>
    <row r="10325" spans="1:4" ht="15" x14ac:dyDescent="0.25">
      <c r="A10325" s="588"/>
      <c r="B10325" s="588"/>
      <c r="C10325" s="589"/>
      <c r="D10325" s="588"/>
    </row>
    <row r="10326" spans="1:4" ht="15" x14ac:dyDescent="0.25">
      <c r="A10326" s="588"/>
      <c r="B10326" s="588"/>
      <c r="C10326" s="589"/>
      <c r="D10326" s="588"/>
    </row>
    <row r="10327" spans="1:4" ht="15" x14ac:dyDescent="0.25">
      <c r="A10327" s="588"/>
      <c r="B10327" s="588"/>
      <c r="C10327" s="589"/>
      <c r="D10327" s="588"/>
    </row>
    <row r="10328" spans="1:4" ht="15" x14ac:dyDescent="0.25">
      <c r="A10328" s="588"/>
      <c r="B10328" s="588"/>
      <c r="C10328" s="589"/>
      <c r="D10328" s="588"/>
    </row>
    <row r="10329" spans="1:4" ht="15" x14ac:dyDescent="0.25">
      <c r="A10329" s="588"/>
      <c r="B10329" s="588"/>
      <c r="C10329" s="589"/>
      <c r="D10329" s="588"/>
    </row>
    <row r="10330" spans="1:4" ht="15" x14ac:dyDescent="0.25">
      <c r="A10330" s="588"/>
      <c r="B10330" s="588"/>
      <c r="C10330" s="589"/>
      <c r="D10330" s="588"/>
    </row>
    <row r="10331" spans="1:4" ht="15" x14ac:dyDescent="0.25">
      <c r="A10331" s="588"/>
      <c r="B10331" s="588"/>
      <c r="C10331" s="589"/>
      <c r="D10331" s="588"/>
    </row>
    <row r="10332" spans="1:4" ht="15" x14ac:dyDescent="0.25">
      <c r="A10332" s="588"/>
      <c r="B10332" s="588"/>
      <c r="C10332" s="589"/>
      <c r="D10332" s="588"/>
    </row>
    <row r="10333" spans="1:4" ht="15" x14ac:dyDescent="0.25">
      <c r="A10333" s="588"/>
      <c r="B10333" s="588"/>
      <c r="C10333" s="589"/>
      <c r="D10333" s="588"/>
    </row>
    <row r="10334" spans="1:4" ht="15" x14ac:dyDescent="0.25">
      <c r="A10334" s="588"/>
      <c r="B10334" s="588"/>
      <c r="C10334" s="589"/>
      <c r="D10334" s="588"/>
    </row>
    <row r="10335" spans="1:4" ht="15" x14ac:dyDescent="0.25">
      <c r="A10335" s="588"/>
      <c r="B10335" s="588"/>
      <c r="C10335" s="589"/>
      <c r="D10335" s="588"/>
    </row>
    <row r="10336" spans="1:4" ht="15" x14ac:dyDescent="0.25">
      <c r="A10336" s="588"/>
      <c r="B10336" s="588"/>
      <c r="C10336" s="589"/>
      <c r="D10336" s="588"/>
    </row>
    <row r="10337" spans="1:4" ht="15" x14ac:dyDescent="0.25">
      <c r="A10337" s="588"/>
      <c r="B10337" s="588"/>
      <c r="C10337" s="589"/>
      <c r="D10337" s="588"/>
    </row>
    <row r="10338" spans="1:4" ht="15" x14ac:dyDescent="0.25">
      <c r="A10338" s="588"/>
      <c r="B10338" s="588"/>
      <c r="C10338" s="589"/>
      <c r="D10338" s="588"/>
    </row>
    <row r="10339" spans="1:4" ht="15" x14ac:dyDescent="0.25">
      <c r="A10339" s="588"/>
      <c r="B10339" s="588"/>
      <c r="C10339" s="589"/>
      <c r="D10339" s="588"/>
    </row>
    <row r="10340" spans="1:4" ht="15" x14ac:dyDescent="0.25">
      <c r="A10340" s="588"/>
      <c r="B10340" s="588"/>
      <c r="C10340" s="589"/>
      <c r="D10340" s="588"/>
    </row>
    <row r="10341" spans="1:4" ht="15" x14ac:dyDescent="0.25">
      <c r="A10341" s="588"/>
      <c r="B10341" s="588"/>
      <c r="C10341" s="589"/>
      <c r="D10341" s="588"/>
    </row>
    <row r="10342" spans="1:4" ht="15" x14ac:dyDescent="0.25">
      <c r="A10342" s="588"/>
      <c r="B10342" s="588"/>
      <c r="C10342" s="589"/>
      <c r="D10342" s="588"/>
    </row>
    <row r="10343" spans="1:4" ht="15" x14ac:dyDescent="0.25">
      <c r="A10343" s="588"/>
      <c r="B10343" s="588"/>
      <c r="C10343" s="589"/>
      <c r="D10343" s="588"/>
    </row>
    <row r="10344" spans="1:4" ht="15" x14ac:dyDescent="0.25">
      <c r="A10344" s="588"/>
      <c r="B10344" s="588"/>
      <c r="C10344" s="589"/>
      <c r="D10344" s="588"/>
    </row>
    <row r="10345" spans="1:4" ht="15" x14ac:dyDescent="0.25">
      <c r="A10345" s="588"/>
      <c r="B10345" s="588"/>
      <c r="C10345" s="589"/>
      <c r="D10345" s="588"/>
    </row>
    <row r="10346" spans="1:4" ht="15" x14ac:dyDescent="0.25">
      <c r="A10346" s="588"/>
      <c r="B10346" s="588"/>
      <c r="C10346" s="589"/>
      <c r="D10346" s="588"/>
    </row>
    <row r="10347" spans="1:4" ht="15" x14ac:dyDescent="0.25">
      <c r="A10347" s="588"/>
      <c r="B10347" s="588"/>
      <c r="C10347" s="589"/>
      <c r="D10347" s="588"/>
    </row>
    <row r="10348" spans="1:4" ht="15" x14ac:dyDescent="0.25">
      <c r="A10348" s="588"/>
      <c r="B10348" s="588"/>
      <c r="C10348" s="589"/>
      <c r="D10348" s="588"/>
    </row>
    <row r="10349" spans="1:4" ht="15" x14ac:dyDescent="0.25">
      <c r="A10349" s="588"/>
      <c r="B10349" s="588"/>
      <c r="C10349" s="589"/>
      <c r="D10349" s="588"/>
    </row>
    <row r="10350" spans="1:4" ht="15" x14ac:dyDescent="0.25">
      <c r="A10350" s="588"/>
      <c r="B10350" s="588"/>
      <c r="C10350" s="589"/>
      <c r="D10350" s="588"/>
    </row>
    <row r="10351" spans="1:4" ht="15" x14ac:dyDescent="0.25">
      <c r="A10351" s="588"/>
      <c r="B10351" s="588"/>
      <c r="C10351" s="589"/>
      <c r="D10351" s="588"/>
    </row>
    <row r="10352" spans="1:4" ht="15" x14ac:dyDescent="0.25">
      <c r="A10352" s="588"/>
      <c r="B10352" s="588"/>
      <c r="C10352" s="589"/>
      <c r="D10352" s="588"/>
    </row>
    <row r="10353" spans="1:4" ht="15" x14ac:dyDescent="0.25">
      <c r="A10353" s="588"/>
      <c r="B10353" s="588"/>
      <c r="C10353" s="589"/>
      <c r="D10353" s="588"/>
    </row>
    <row r="10354" spans="1:4" ht="15" x14ac:dyDescent="0.25">
      <c r="A10354" s="588"/>
      <c r="B10354" s="588"/>
      <c r="C10354" s="589"/>
      <c r="D10354" s="588"/>
    </row>
    <row r="10355" spans="1:4" ht="15" x14ac:dyDescent="0.25">
      <c r="A10355" s="588"/>
      <c r="B10355" s="588"/>
      <c r="C10355" s="589"/>
      <c r="D10355" s="588"/>
    </row>
    <row r="10356" spans="1:4" ht="15" x14ac:dyDescent="0.25">
      <c r="A10356" s="588"/>
      <c r="B10356" s="588"/>
      <c r="C10356" s="589"/>
      <c r="D10356" s="588"/>
    </row>
    <row r="10357" spans="1:4" ht="15" x14ac:dyDescent="0.25">
      <c r="A10357" s="588"/>
      <c r="B10357" s="588"/>
      <c r="C10357" s="589"/>
      <c r="D10357" s="588"/>
    </row>
    <row r="10358" spans="1:4" ht="15" x14ac:dyDescent="0.25">
      <c r="A10358" s="588"/>
      <c r="B10358" s="588"/>
      <c r="C10358" s="589"/>
      <c r="D10358" s="588"/>
    </row>
    <row r="10359" spans="1:4" ht="15" x14ac:dyDescent="0.25">
      <c r="A10359" s="588"/>
      <c r="B10359" s="588"/>
      <c r="C10359" s="589"/>
      <c r="D10359" s="588"/>
    </row>
    <row r="10360" spans="1:4" ht="15" x14ac:dyDescent="0.25">
      <c r="A10360" s="588"/>
      <c r="B10360" s="588"/>
      <c r="C10360" s="589"/>
      <c r="D10360" s="588"/>
    </row>
    <row r="10361" spans="1:4" ht="15" x14ac:dyDescent="0.25">
      <c r="A10361" s="588"/>
      <c r="B10361" s="588"/>
      <c r="C10361" s="589"/>
      <c r="D10361" s="588"/>
    </row>
    <row r="10362" spans="1:4" ht="15" x14ac:dyDescent="0.25">
      <c r="A10362" s="588"/>
      <c r="B10362" s="588"/>
      <c r="C10362" s="589"/>
      <c r="D10362" s="588"/>
    </row>
    <row r="10363" spans="1:4" ht="15" x14ac:dyDescent="0.25">
      <c r="A10363" s="588"/>
      <c r="B10363" s="588"/>
      <c r="C10363" s="589"/>
      <c r="D10363" s="588"/>
    </row>
    <row r="10364" spans="1:4" ht="15" x14ac:dyDescent="0.25">
      <c r="A10364" s="588"/>
      <c r="B10364" s="588"/>
      <c r="C10364" s="589"/>
      <c r="D10364" s="588"/>
    </row>
    <row r="10365" spans="1:4" ht="15" x14ac:dyDescent="0.25">
      <c r="A10365" s="588"/>
      <c r="B10365" s="588"/>
      <c r="C10365" s="589"/>
      <c r="D10365" s="588"/>
    </row>
    <row r="10366" spans="1:4" ht="15" x14ac:dyDescent="0.25">
      <c r="A10366" s="588"/>
      <c r="B10366" s="588"/>
      <c r="C10366" s="589"/>
      <c r="D10366" s="588"/>
    </row>
    <row r="10367" spans="1:4" ht="15" x14ac:dyDescent="0.25">
      <c r="A10367" s="588"/>
      <c r="B10367" s="588"/>
      <c r="C10367" s="589"/>
      <c r="D10367" s="588"/>
    </row>
    <row r="10368" spans="1:4" ht="15" x14ac:dyDescent="0.25">
      <c r="A10368" s="588"/>
      <c r="B10368" s="588"/>
      <c r="C10368" s="589"/>
      <c r="D10368" s="588"/>
    </row>
    <row r="10369" spans="1:4" ht="15" x14ac:dyDescent="0.25">
      <c r="A10369" s="588"/>
      <c r="B10369" s="588"/>
      <c r="C10369" s="589"/>
      <c r="D10369" s="588"/>
    </row>
    <row r="10370" spans="1:4" ht="15" x14ac:dyDescent="0.25">
      <c r="A10370" s="588"/>
      <c r="B10370" s="588"/>
      <c r="C10370" s="589"/>
      <c r="D10370" s="588"/>
    </row>
    <row r="10371" spans="1:4" ht="15" x14ac:dyDescent="0.25">
      <c r="A10371" s="588"/>
      <c r="B10371" s="588"/>
      <c r="C10371" s="589"/>
      <c r="D10371" s="588"/>
    </row>
    <row r="10372" spans="1:4" ht="15" x14ac:dyDescent="0.25">
      <c r="A10372" s="588"/>
      <c r="B10372" s="588"/>
      <c r="C10372" s="589"/>
      <c r="D10372" s="588"/>
    </row>
    <row r="10373" spans="1:4" ht="15" x14ac:dyDescent="0.25">
      <c r="A10373" s="588"/>
      <c r="B10373" s="588"/>
      <c r="C10373" s="589"/>
      <c r="D10373" s="588"/>
    </row>
    <row r="10374" spans="1:4" ht="15" x14ac:dyDescent="0.25">
      <c r="A10374" s="588"/>
      <c r="B10374" s="588"/>
      <c r="C10374" s="589"/>
      <c r="D10374" s="588"/>
    </row>
    <row r="10375" spans="1:4" ht="15" x14ac:dyDescent="0.25">
      <c r="A10375" s="588"/>
      <c r="B10375" s="588"/>
      <c r="C10375" s="589"/>
      <c r="D10375" s="588"/>
    </row>
    <row r="10376" spans="1:4" ht="15" x14ac:dyDescent="0.25">
      <c r="A10376" s="588"/>
      <c r="B10376" s="588"/>
      <c r="C10376" s="589"/>
      <c r="D10376" s="588"/>
    </row>
    <row r="10377" spans="1:4" ht="15" x14ac:dyDescent="0.25">
      <c r="A10377" s="588"/>
      <c r="B10377" s="588"/>
      <c r="C10377" s="589"/>
      <c r="D10377" s="588"/>
    </row>
    <row r="10378" spans="1:4" ht="15" x14ac:dyDescent="0.25">
      <c r="A10378" s="588"/>
      <c r="B10378" s="588"/>
      <c r="C10378" s="589"/>
      <c r="D10378" s="588"/>
    </row>
    <row r="10379" spans="1:4" ht="15" x14ac:dyDescent="0.25">
      <c r="A10379" s="588"/>
      <c r="B10379" s="588"/>
      <c r="C10379" s="589"/>
      <c r="D10379" s="588"/>
    </row>
    <row r="10380" spans="1:4" ht="15" x14ac:dyDescent="0.25">
      <c r="A10380" s="588"/>
      <c r="B10380" s="588"/>
      <c r="C10380" s="589"/>
      <c r="D10380" s="588"/>
    </row>
    <row r="10381" spans="1:4" ht="15" x14ac:dyDescent="0.25">
      <c r="A10381" s="588"/>
      <c r="B10381" s="588"/>
      <c r="C10381" s="589"/>
      <c r="D10381" s="588"/>
    </row>
    <row r="10382" spans="1:4" ht="15" x14ac:dyDescent="0.25">
      <c r="A10382" s="588"/>
      <c r="B10382" s="588"/>
      <c r="C10382" s="589"/>
      <c r="D10382" s="588"/>
    </row>
    <row r="10383" spans="1:4" ht="15" x14ac:dyDescent="0.25">
      <c r="A10383" s="588"/>
      <c r="B10383" s="588"/>
      <c r="C10383" s="589"/>
      <c r="D10383" s="588"/>
    </row>
    <row r="10384" spans="1:4" ht="15" x14ac:dyDescent="0.25">
      <c r="A10384" s="588"/>
      <c r="B10384" s="588"/>
      <c r="C10384" s="589"/>
      <c r="D10384" s="588"/>
    </row>
    <row r="10385" spans="1:4" ht="15" x14ac:dyDescent="0.25">
      <c r="A10385" s="588"/>
      <c r="B10385" s="588"/>
      <c r="C10385" s="589"/>
      <c r="D10385" s="588"/>
    </row>
    <row r="10386" spans="1:4" ht="15" x14ac:dyDescent="0.25">
      <c r="A10386" s="588"/>
      <c r="B10386" s="588"/>
      <c r="C10386" s="589"/>
      <c r="D10386" s="588"/>
    </row>
    <row r="10387" spans="1:4" ht="15" x14ac:dyDescent="0.25">
      <c r="A10387" s="588"/>
      <c r="B10387" s="588"/>
      <c r="C10387" s="589"/>
      <c r="D10387" s="588"/>
    </row>
    <row r="10388" spans="1:4" ht="15" x14ac:dyDescent="0.25">
      <c r="A10388" s="588"/>
      <c r="B10388" s="588"/>
      <c r="C10388" s="589"/>
      <c r="D10388" s="588"/>
    </row>
    <row r="10389" spans="1:4" ht="15" x14ac:dyDescent="0.25">
      <c r="A10389" s="588"/>
      <c r="B10389" s="588"/>
      <c r="C10389" s="589"/>
      <c r="D10389" s="588"/>
    </row>
    <row r="10390" spans="1:4" ht="15" x14ac:dyDescent="0.25">
      <c r="A10390" s="588"/>
      <c r="B10390" s="588"/>
      <c r="C10390" s="589"/>
      <c r="D10390" s="588"/>
    </row>
    <row r="10391" spans="1:4" ht="15" x14ac:dyDescent="0.25">
      <c r="A10391" s="588"/>
      <c r="B10391" s="588"/>
      <c r="C10391" s="589"/>
      <c r="D10391" s="588"/>
    </row>
    <row r="10392" spans="1:4" ht="15" x14ac:dyDescent="0.25">
      <c r="A10392" s="588"/>
      <c r="B10392" s="588"/>
      <c r="C10392" s="589"/>
      <c r="D10392" s="588"/>
    </row>
    <row r="10393" spans="1:4" ht="15" x14ac:dyDescent="0.25">
      <c r="A10393" s="588"/>
      <c r="B10393" s="588"/>
      <c r="C10393" s="589"/>
      <c r="D10393" s="588"/>
    </row>
    <row r="10394" spans="1:4" ht="15" x14ac:dyDescent="0.25">
      <c r="A10394" s="588"/>
      <c r="B10394" s="588"/>
      <c r="C10394" s="589"/>
      <c r="D10394" s="588"/>
    </row>
    <row r="10395" spans="1:4" ht="15" x14ac:dyDescent="0.25">
      <c r="A10395" s="588"/>
      <c r="B10395" s="588"/>
      <c r="C10395" s="589"/>
      <c r="D10395" s="588"/>
    </row>
    <row r="10396" spans="1:4" ht="15" x14ac:dyDescent="0.25">
      <c r="A10396" s="588"/>
      <c r="B10396" s="588"/>
      <c r="C10396" s="589"/>
      <c r="D10396" s="588"/>
    </row>
    <row r="10397" spans="1:4" ht="15" x14ac:dyDescent="0.25">
      <c r="A10397" s="588"/>
      <c r="B10397" s="588"/>
      <c r="C10397" s="589"/>
      <c r="D10397" s="588"/>
    </row>
    <row r="10398" spans="1:4" ht="15" x14ac:dyDescent="0.25">
      <c r="A10398" s="588"/>
      <c r="B10398" s="588"/>
      <c r="C10398" s="589"/>
      <c r="D10398" s="588"/>
    </row>
    <row r="10399" spans="1:4" ht="15" x14ac:dyDescent="0.25">
      <c r="A10399" s="588"/>
      <c r="B10399" s="588"/>
      <c r="C10399" s="589"/>
      <c r="D10399" s="588"/>
    </row>
    <row r="10400" spans="1:4" ht="15" x14ac:dyDescent="0.25">
      <c r="A10400" s="588"/>
      <c r="B10400" s="588"/>
      <c r="C10400" s="589"/>
      <c r="D10400" s="588"/>
    </row>
    <row r="10401" spans="1:4" ht="15" x14ac:dyDescent="0.25">
      <c r="A10401" s="588"/>
      <c r="B10401" s="588"/>
      <c r="C10401" s="589"/>
      <c r="D10401" s="588"/>
    </row>
    <row r="10402" spans="1:4" ht="15" x14ac:dyDescent="0.25">
      <c r="A10402" s="588"/>
      <c r="B10402" s="588"/>
      <c r="C10402" s="589"/>
      <c r="D10402" s="588"/>
    </row>
    <row r="10403" spans="1:4" ht="15" x14ac:dyDescent="0.25">
      <c r="A10403" s="588"/>
      <c r="B10403" s="588"/>
      <c r="C10403" s="589"/>
      <c r="D10403" s="588"/>
    </row>
    <row r="10404" spans="1:4" ht="15" x14ac:dyDescent="0.25">
      <c r="A10404" s="588"/>
      <c r="B10404" s="588"/>
      <c r="C10404" s="589"/>
      <c r="D10404" s="588"/>
    </row>
    <row r="10405" spans="1:4" ht="15" x14ac:dyDescent="0.25">
      <c r="A10405" s="588"/>
      <c r="B10405" s="588"/>
      <c r="C10405" s="589"/>
      <c r="D10405" s="588"/>
    </row>
    <row r="10406" spans="1:4" ht="15" x14ac:dyDescent="0.25">
      <c r="A10406" s="588"/>
      <c r="B10406" s="588"/>
      <c r="C10406" s="589"/>
      <c r="D10406" s="588"/>
    </row>
    <row r="10407" spans="1:4" ht="15" x14ac:dyDescent="0.25">
      <c r="A10407" s="588"/>
      <c r="B10407" s="588"/>
      <c r="C10407" s="589"/>
      <c r="D10407" s="588"/>
    </row>
    <row r="10408" spans="1:4" ht="15" x14ac:dyDescent="0.25">
      <c r="A10408" s="588"/>
      <c r="B10408" s="588"/>
      <c r="C10408" s="589"/>
      <c r="D10408" s="588"/>
    </row>
    <row r="10409" spans="1:4" ht="15" x14ac:dyDescent="0.25">
      <c r="A10409" s="588"/>
      <c r="B10409" s="588"/>
      <c r="C10409" s="589"/>
      <c r="D10409" s="588"/>
    </row>
    <row r="10410" spans="1:4" ht="15" x14ac:dyDescent="0.25">
      <c r="A10410" s="588"/>
      <c r="B10410" s="588"/>
      <c r="C10410" s="589"/>
      <c r="D10410" s="588"/>
    </row>
    <row r="10411" spans="1:4" ht="15" x14ac:dyDescent="0.25">
      <c r="A10411" s="588"/>
      <c r="B10411" s="588"/>
      <c r="C10411" s="589"/>
      <c r="D10411" s="588"/>
    </row>
    <row r="10412" spans="1:4" ht="15" x14ac:dyDescent="0.25">
      <c r="A10412" s="588"/>
      <c r="B10412" s="588"/>
      <c r="C10412" s="589"/>
      <c r="D10412" s="588"/>
    </row>
    <row r="10413" spans="1:4" ht="15" x14ac:dyDescent="0.25">
      <c r="A10413" s="588"/>
      <c r="B10413" s="588"/>
      <c r="C10413" s="589"/>
      <c r="D10413" s="588"/>
    </row>
    <row r="10414" spans="1:4" ht="15" x14ac:dyDescent="0.25">
      <c r="A10414" s="588"/>
      <c r="B10414" s="588"/>
      <c r="C10414" s="589"/>
      <c r="D10414" s="588"/>
    </row>
    <row r="10415" spans="1:4" ht="15" x14ac:dyDescent="0.25">
      <c r="A10415" s="588"/>
      <c r="B10415" s="588"/>
      <c r="C10415" s="589"/>
      <c r="D10415" s="588"/>
    </row>
    <row r="10416" spans="1:4" ht="15" x14ac:dyDescent="0.25">
      <c r="A10416" s="588"/>
      <c r="B10416" s="588"/>
      <c r="C10416" s="589"/>
      <c r="D10416" s="588"/>
    </row>
    <row r="10417" spans="1:4" ht="15" x14ac:dyDescent="0.25">
      <c r="A10417" s="588"/>
      <c r="B10417" s="588"/>
      <c r="C10417" s="589"/>
      <c r="D10417" s="588"/>
    </row>
    <row r="10418" spans="1:4" ht="15" x14ac:dyDescent="0.25">
      <c r="A10418" s="588"/>
      <c r="B10418" s="588"/>
      <c r="C10418" s="589"/>
      <c r="D10418" s="588"/>
    </row>
    <row r="10419" spans="1:4" ht="15" x14ac:dyDescent="0.25">
      <c r="A10419" s="588"/>
      <c r="B10419" s="588"/>
      <c r="C10419" s="589"/>
      <c r="D10419" s="588"/>
    </row>
    <row r="10420" spans="1:4" ht="15" x14ac:dyDescent="0.25">
      <c r="A10420" s="588"/>
      <c r="B10420" s="588"/>
      <c r="C10420" s="589"/>
      <c r="D10420" s="588"/>
    </row>
    <row r="10421" spans="1:4" ht="15" x14ac:dyDescent="0.25">
      <c r="A10421" s="588"/>
      <c r="B10421" s="588"/>
      <c r="C10421" s="589"/>
      <c r="D10421" s="588"/>
    </row>
    <row r="10422" spans="1:4" ht="15" x14ac:dyDescent="0.25">
      <c r="A10422" s="588"/>
      <c r="B10422" s="588"/>
      <c r="C10422" s="589"/>
      <c r="D10422" s="588"/>
    </row>
    <row r="10423" spans="1:4" ht="15" x14ac:dyDescent="0.25">
      <c r="A10423" s="588"/>
      <c r="B10423" s="588"/>
      <c r="C10423" s="589"/>
      <c r="D10423" s="588"/>
    </row>
    <row r="10424" spans="1:4" ht="15" x14ac:dyDescent="0.25">
      <c r="A10424" s="588"/>
      <c r="B10424" s="588"/>
      <c r="C10424" s="589"/>
      <c r="D10424" s="588"/>
    </row>
    <row r="10425" spans="1:4" ht="15" x14ac:dyDescent="0.25">
      <c r="A10425" s="588"/>
      <c r="B10425" s="588"/>
      <c r="C10425" s="589"/>
      <c r="D10425" s="588"/>
    </row>
    <row r="10426" spans="1:4" ht="15" x14ac:dyDescent="0.25">
      <c r="A10426" s="588"/>
      <c r="B10426" s="588"/>
      <c r="C10426" s="589"/>
      <c r="D10426" s="588"/>
    </row>
    <row r="10427" spans="1:4" ht="15" x14ac:dyDescent="0.25">
      <c r="A10427" s="588"/>
      <c r="B10427" s="588"/>
      <c r="C10427" s="589"/>
      <c r="D10427" s="588"/>
    </row>
    <row r="10428" spans="1:4" ht="15" x14ac:dyDescent="0.25">
      <c r="A10428" s="588"/>
      <c r="B10428" s="588"/>
      <c r="C10428" s="589"/>
      <c r="D10428" s="588"/>
    </row>
    <row r="10429" spans="1:4" ht="15" x14ac:dyDescent="0.25">
      <c r="A10429" s="588"/>
      <c r="B10429" s="588"/>
      <c r="C10429" s="589"/>
      <c r="D10429" s="588"/>
    </row>
    <row r="10430" spans="1:4" ht="15" x14ac:dyDescent="0.25">
      <c r="A10430" s="588"/>
      <c r="B10430" s="588"/>
      <c r="C10430" s="589"/>
      <c r="D10430" s="588"/>
    </row>
    <row r="10431" spans="1:4" ht="15" x14ac:dyDescent="0.25">
      <c r="A10431" s="588"/>
      <c r="B10431" s="588"/>
      <c r="C10431" s="589"/>
      <c r="D10431" s="588"/>
    </row>
    <row r="10432" spans="1:4" ht="15" x14ac:dyDescent="0.25">
      <c r="A10432" s="588"/>
      <c r="B10432" s="588"/>
      <c r="C10432" s="589"/>
      <c r="D10432" s="588"/>
    </row>
    <row r="10433" spans="1:4" ht="15" x14ac:dyDescent="0.25">
      <c r="A10433" s="588"/>
      <c r="B10433" s="588"/>
      <c r="C10433" s="589"/>
      <c r="D10433" s="588"/>
    </row>
    <row r="10434" spans="1:4" ht="15" x14ac:dyDescent="0.25">
      <c r="A10434" s="588"/>
      <c r="B10434" s="588"/>
      <c r="C10434" s="589"/>
      <c r="D10434" s="588"/>
    </row>
    <row r="10435" spans="1:4" ht="15" x14ac:dyDescent="0.25">
      <c r="A10435" s="588"/>
      <c r="B10435" s="588"/>
      <c r="C10435" s="589"/>
      <c r="D10435" s="588"/>
    </row>
    <row r="10436" spans="1:4" ht="15" x14ac:dyDescent="0.25">
      <c r="A10436" s="588"/>
      <c r="B10436" s="588"/>
      <c r="C10436" s="589"/>
      <c r="D10436" s="588"/>
    </row>
    <row r="10437" spans="1:4" ht="15" x14ac:dyDescent="0.25">
      <c r="A10437" s="588"/>
      <c r="B10437" s="588"/>
      <c r="C10437" s="589"/>
      <c r="D10437" s="588"/>
    </row>
    <row r="10438" spans="1:4" ht="15" x14ac:dyDescent="0.25">
      <c r="A10438" s="588"/>
      <c r="B10438" s="588"/>
      <c r="C10438" s="589"/>
      <c r="D10438" s="588"/>
    </row>
    <row r="10439" spans="1:4" ht="15" x14ac:dyDescent="0.25">
      <c r="A10439" s="588"/>
      <c r="B10439" s="588"/>
      <c r="C10439" s="589"/>
      <c r="D10439" s="588"/>
    </row>
    <row r="10440" spans="1:4" ht="15" x14ac:dyDescent="0.25">
      <c r="A10440" s="588"/>
      <c r="B10440" s="588"/>
      <c r="C10440" s="589"/>
      <c r="D10440" s="588"/>
    </row>
    <row r="10441" spans="1:4" ht="15" x14ac:dyDescent="0.25">
      <c r="A10441" s="588"/>
      <c r="B10441" s="588"/>
      <c r="C10441" s="589"/>
      <c r="D10441" s="588"/>
    </row>
    <row r="10442" spans="1:4" ht="15" x14ac:dyDescent="0.25">
      <c r="A10442" s="588"/>
      <c r="B10442" s="588"/>
      <c r="C10442" s="589"/>
      <c r="D10442" s="588"/>
    </row>
    <row r="10443" spans="1:4" ht="15" x14ac:dyDescent="0.25">
      <c r="A10443" s="588"/>
      <c r="B10443" s="588"/>
      <c r="C10443" s="589"/>
      <c r="D10443" s="588"/>
    </row>
    <row r="10444" spans="1:4" ht="15" x14ac:dyDescent="0.25">
      <c r="A10444" s="588"/>
      <c r="B10444" s="588"/>
      <c r="C10444" s="589"/>
      <c r="D10444" s="588"/>
    </row>
    <row r="10445" spans="1:4" ht="15" x14ac:dyDescent="0.25">
      <c r="A10445" s="588"/>
      <c r="B10445" s="588"/>
      <c r="C10445" s="589"/>
      <c r="D10445" s="588"/>
    </row>
    <row r="10446" spans="1:4" ht="15" x14ac:dyDescent="0.25">
      <c r="A10446" s="588"/>
      <c r="B10446" s="588"/>
      <c r="C10446" s="589"/>
      <c r="D10446" s="588"/>
    </row>
    <row r="10447" spans="1:4" ht="15" x14ac:dyDescent="0.25">
      <c r="A10447" s="588"/>
      <c r="B10447" s="588"/>
      <c r="C10447" s="589"/>
      <c r="D10447" s="588"/>
    </row>
    <row r="10448" spans="1:4" ht="15" x14ac:dyDescent="0.25">
      <c r="A10448" s="588"/>
      <c r="B10448" s="588"/>
      <c r="C10448" s="589"/>
      <c r="D10448" s="588"/>
    </row>
    <row r="10449" spans="1:4" ht="15" x14ac:dyDescent="0.25">
      <c r="A10449" s="588"/>
      <c r="B10449" s="588"/>
      <c r="C10449" s="589"/>
      <c r="D10449" s="588"/>
    </row>
    <row r="10450" spans="1:4" ht="15" x14ac:dyDescent="0.25">
      <c r="A10450" s="588"/>
      <c r="B10450" s="588"/>
      <c r="C10450" s="589"/>
      <c r="D10450" s="588"/>
    </row>
    <row r="10451" spans="1:4" ht="15" x14ac:dyDescent="0.25">
      <c r="A10451" s="588"/>
      <c r="B10451" s="588"/>
      <c r="C10451" s="589"/>
      <c r="D10451" s="588"/>
    </row>
    <row r="10452" spans="1:4" ht="15" x14ac:dyDescent="0.25">
      <c r="A10452" s="588"/>
      <c r="B10452" s="588"/>
      <c r="C10452" s="589"/>
      <c r="D10452" s="588"/>
    </row>
    <row r="10453" spans="1:4" ht="15" x14ac:dyDescent="0.25">
      <c r="A10453" s="588"/>
      <c r="B10453" s="588"/>
      <c r="C10453" s="589"/>
      <c r="D10453" s="588"/>
    </row>
    <row r="10454" spans="1:4" ht="15" x14ac:dyDescent="0.25">
      <c r="A10454" s="588"/>
      <c r="B10454" s="588"/>
      <c r="C10454" s="589"/>
      <c r="D10454" s="588"/>
    </row>
    <row r="10455" spans="1:4" ht="15" x14ac:dyDescent="0.25">
      <c r="A10455" s="588"/>
      <c r="B10455" s="588"/>
      <c r="C10455" s="589"/>
      <c r="D10455" s="588"/>
    </row>
    <row r="10456" spans="1:4" ht="15" x14ac:dyDescent="0.25">
      <c r="A10456" s="588"/>
      <c r="B10456" s="588"/>
      <c r="C10456" s="589"/>
      <c r="D10456" s="588"/>
    </row>
    <row r="10457" spans="1:4" ht="15" x14ac:dyDescent="0.25">
      <c r="A10457" s="588"/>
      <c r="B10457" s="588"/>
      <c r="C10457" s="589"/>
      <c r="D10457" s="588"/>
    </row>
    <row r="10458" spans="1:4" ht="15" x14ac:dyDescent="0.25">
      <c r="A10458" s="588"/>
      <c r="B10458" s="588"/>
      <c r="C10458" s="589"/>
      <c r="D10458" s="588"/>
    </row>
    <row r="10459" spans="1:4" ht="15" x14ac:dyDescent="0.25">
      <c r="A10459" s="588"/>
      <c r="B10459" s="588"/>
      <c r="C10459" s="589"/>
      <c r="D10459" s="588"/>
    </row>
    <row r="10460" spans="1:4" ht="15" x14ac:dyDescent="0.25">
      <c r="A10460" s="588"/>
      <c r="B10460" s="588"/>
      <c r="C10460" s="589"/>
      <c r="D10460" s="588"/>
    </row>
    <row r="10461" spans="1:4" ht="15" x14ac:dyDescent="0.25">
      <c r="A10461" s="588"/>
      <c r="B10461" s="588"/>
      <c r="C10461" s="589"/>
      <c r="D10461" s="588"/>
    </row>
    <row r="10462" spans="1:4" ht="15" x14ac:dyDescent="0.25">
      <c r="A10462" s="588"/>
      <c r="B10462" s="588"/>
      <c r="C10462" s="589"/>
      <c r="D10462" s="588"/>
    </row>
    <row r="10463" spans="1:4" ht="15" x14ac:dyDescent="0.25">
      <c r="A10463" s="588"/>
      <c r="B10463" s="588"/>
      <c r="C10463" s="589"/>
      <c r="D10463" s="588"/>
    </row>
    <row r="10464" spans="1:4" ht="15" x14ac:dyDescent="0.25">
      <c r="A10464" s="588"/>
      <c r="B10464" s="588"/>
      <c r="C10464" s="589"/>
      <c r="D10464" s="588"/>
    </row>
    <row r="10465" spans="1:4" ht="15" x14ac:dyDescent="0.25">
      <c r="A10465" s="588"/>
      <c r="B10465" s="588"/>
      <c r="C10465" s="589"/>
      <c r="D10465" s="588"/>
    </row>
    <row r="10466" spans="1:4" ht="15" x14ac:dyDescent="0.25">
      <c r="A10466" s="588"/>
      <c r="B10466" s="588"/>
      <c r="C10466" s="589"/>
      <c r="D10466" s="588"/>
    </row>
    <row r="10467" spans="1:4" ht="15" x14ac:dyDescent="0.25">
      <c r="A10467" s="588"/>
      <c r="B10467" s="588"/>
      <c r="C10467" s="589"/>
      <c r="D10467" s="588"/>
    </row>
    <row r="10468" spans="1:4" ht="15" x14ac:dyDescent="0.25">
      <c r="A10468" s="588"/>
      <c r="B10468" s="588"/>
      <c r="C10468" s="589"/>
      <c r="D10468" s="588"/>
    </row>
    <row r="10469" spans="1:4" ht="15" x14ac:dyDescent="0.25">
      <c r="A10469" s="588"/>
      <c r="B10469" s="588"/>
      <c r="C10469" s="589"/>
      <c r="D10469" s="588"/>
    </row>
    <row r="10470" spans="1:4" ht="15" x14ac:dyDescent="0.25">
      <c r="A10470" s="588"/>
      <c r="B10470" s="588"/>
      <c r="C10470" s="589"/>
      <c r="D10470" s="588"/>
    </row>
    <row r="10471" spans="1:4" ht="15" x14ac:dyDescent="0.25">
      <c r="A10471" s="588"/>
      <c r="B10471" s="588"/>
      <c r="C10471" s="589"/>
      <c r="D10471" s="588"/>
    </row>
    <row r="10472" spans="1:4" ht="15" x14ac:dyDescent="0.25">
      <c r="A10472" s="588"/>
      <c r="B10472" s="588"/>
      <c r="C10472" s="589"/>
      <c r="D10472" s="588"/>
    </row>
    <row r="10473" spans="1:4" ht="15" x14ac:dyDescent="0.25">
      <c r="A10473" s="588"/>
      <c r="B10473" s="588"/>
      <c r="C10473" s="589"/>
      <c r="D10473" s="588"/>
    </row>
    <row r="10474" spans="1:4" ht="15" x14ac:dyDescent="0.25">
      <c r="A10474" s="588"/>
      <c r="B10474" s="588"/>
      <c r="C10474" s="589"/>
      <c r="D10474" s="588"/>
    </row>
    <row r="10475" spans="1:4" ht="15" x14ac:dyDescent="0.25">
      <c r="A10475" s="588"/>
      <c r="B10475" s="588"/>
      <c r="C10475" s="589"/>
      <c r="D10475" s="588"/>
    </row>
    <row r="10476" spans="1:4" ht="15" x14ac:dyDescent="0.25">
      <c r="A10476" s="588"/>
      <c r="B10476" s="588"/>
      <c r="C10476" s="589"/>
      <c r="D10476" s="588"/>
    </row>
    <row r="10477" spans="1:4" ht="15" x14ac:dyDescent="0.25">
      <c r="A10477" s="588"/>
      <c r="B10477" s="588"/>
      <c r="C10477" s="589"/>
      <c r="D10477" s="588"/>
    </row>
    <row r="10478" spans="1:4" ht="15" x14ac:dyDescent="0.25">
      <c r="A10478" s="588"/>
      <c r="B10478" s="588"/>
      <c r="C10478" s="589"/>
      <c r="D10478" s="588"/>
    </row>
    <row r="10479" spans="1:4" ht="15" x14ac:dyDescent="0.25">
      <c r="A10479" s="588"/>
      <c r="B10479" s="588"/>
      <c r="C10479" s="589"/>
      <c r="D10479" s="588"/>
    </row>
    <row r="10480" spans="1:4" ht="15" x14ac:dyDescent="0.25">
      <c r="A10480" s="588"/>
      <c r="B10480" s="588"/>
      <c r="C10480" s="589"/>
      <c r="D10480" s="588"/>
    </row>
    <row r="10481" spans="1:4" ht="15" x14ac:dyDescent="0.25">
      <c r="A10481" s="588"/>
      <c r="B10481" s="588"/>
      <c r="C10481" s="589"/>
      <c r="D10481" s="588"/>
    </row>
    <row r="10482" spans="1:4" ht="15" x14ac:dyDescent="0.25">
      <c r="A10482" s="588"/>
      <c r="B10482" s="588"/>
      <c r="C10482" s="589"/>
      <c r="D10482" s="588"/>
    </row>
    <row r="10483" spans="1:4" ht="15" x14ac:dyDescent="0.25">
      <c r="A10483" s="588"/>
      <c r="B10483" s="588"/>
      <c r="C10483" s="589"/>
      <c r="D10483" s="588"/>
    </row>
    <row r="10484" spans="1:4" ht="15" x14ac:dyDescent="0.25">
      <c r="A10484" s="588"/>
      <c r="B10484" s="588"/>
      <c r="C10484" s="589"/>
      <c r="D10484" s="588"/>
    </row>
    <row r="10485" spans="1:4" ht="15" x14ac:dyDescent="0.25">
      <c r="A10485" s="588"/>
      <c r="B10485" s="588"/>
      <c r="C10485" s="589"/>
      <c r="D10485" s="588"/>
    </row>
    <row r="10486" spans="1:4" ht="15" x14ac:dyDescent="0.25">
      <c r="A10486" s="588"/>
      <c r="B10486" s="588"/>
      <c r="C10486" s="589"/>
      <c r="D10486" s="588"/>
    </row>
    <row r="10487" spans="1:4" ht="15" x14ac:dyDescent="0.25">
      <c r="A10487" s="588"/>
      <c r="B10487" s="588"/>
      <c r="C10487" s="589"/>
      <c r="D10487" s="588"/>
    </row>
    <row r="10488" spans="1:4" ht="15" x14ac:dyDescent="0.25">
      <c r="A10488" s="588"/>
      <c r="B10488" s="588"/>
      <c r="C10488" s="589"/>
      <c r="D10488" s="588"/>
    </row>
    <row r="10489" spans="1:4" ht="15" x14ac:dyDescent="0.25">
      <c r="A10489" s="588"/>
      <c r="B10489" s="588"/>
      <c r="C10489" s="589"/>
      <c r="D10489" s="588"/>
    </row>
    <row r="10490" spans="1:4" ht="15" x14ac:dyDescent="0.25">
      <c r="A10490" s="588"/>
      <c r="B10490" s="588"/>
      <c r="C10490" s="589"/>
      <c r="D10490" s="588"/>
    </row>
    <row r="10491" spans="1:4" ht="15" x14ac:dyDescent="0.25">
      <c r="A10491" s="588"/>
      <c r="B10491" s="588"/>
      <c r="C10491" s="589"/>
      <c r="D10491" s="588"/>
    </row>
    <row r="10492" spans="1:4" ht="15" x14ac:dyDescent="0.25">
      <c r="A10492" s="588"/>
      <c r="B10492" s="588"/>
      <c r="C10492" s="589"/>
      <c r="D10492" s="588"/>
    </row>
    <row r="10493" spans="1:4" ht="15" x14ac:dyDescent="0.25">
      <c r="A10493" s="588"/>
      <c r="B10493" s="588"/>
      <c r="C10493" s="589"/>
      <c r="D10493" s="588"/>
    </row>
    <row r="10494" spans="1:4" ht="15" x14ac:dyDescent="0.25">
      <c r="A10494" s="588"/>
      <c r="B10494" s="588"/>
      <c r="C10494" s="589"/>
      <c r="D10494" s="588"/>
    </row>
    <row r="10495" spans="1:4" ht="15" x14ac:dyDescent="0.25">
      <c r="A10495" s="588"/>
      <c r="B10495" s="588"/>
      <c r="C10495" s="589"/>
      <c r="D10495" s="588"/>
    </row>
    <row r="10496" spans="1:4" ht="15" x14ac:dyDescent="0.25">
      <c r="A10496" s="588"/>
      <c r="B10496" s="588"/>
      <c r="C10496" s="589"/>
      <c r="D10496" s="588"/>
    </row>
    <row r="10497" spans="1:4" ht="15" x14ac:dyDescent="0.25">
      <c r="A10497" s="588"/>
      <c r="B10497" s="588"/>
      <c r="C10497" s="589"/>
      <c r="D10497" s="588"/>
    </row>
    <row r="10498" spans="1:4" ht="15" x14ac:dyDescent="0.25">
      <c r="A10498" s="588"/>
      <c r="B10498" s="588"/>
      <c r="C10498" s="589"/>
      <c r="D10498" s="588"/>
    </row>
    <row r="10499" spans="1:4" ht="15" x14ac:dyDescent="0.25">
      <c r="A10499" s="588"/>
      <c r="B10499" s="588"/>
      <c r="C10499" s="589"/>
      <c r="D10499" s="588"/>
    </row>
    <row r="10500" spans="1:4" ht="15" x14ac:dyDescent="0.25">
      <c r="A10500" s="588"/>
      <c r="B10500" s="588"/>
      <c r="C10500" s="589"/>
      <c r="D10500" s="588"/>
    </row>
    <row r="10501" spans="1:4" ht="15" x14ac:dyDescent="0.25">
      <c r="A10501" s="588"/>
      <c r="B10501" s="588"/>
      <c r="C10501" s="589"/>
      <c r="D10501" s="588"/>
    </row>
    <row r="10502" spans="1:4" ht="15" x14ac:dyDescent="0.25">
      <c r="A10502" s="588"/>
      <c r="B10502" s="588"/>
      <c r="C10502" s="589"/>
      <c r="D10502" s="588"/>
    </row>
    <row r="10503" spans="1:4" ht="15" x14ac:dyDescent="0.25">
      <c r="A10503" s="588"/>
      <c r="B10503" s="588"/>
      <c r="C10503" s="589"/>
      <c r="D10503" s="588"/>
    </row>
    <row r="10504" spans="1:4" ht="15" x14ac:dyDescent="0.25">
      <c r="A10504" s="588"/>
      <c r="B10504" s="588"/>
      <c r="C10504" s="589"/>
      <c r="D10504" s="588"/>
    </row>
    <row r="10505" spans="1:4" ht="15" x14ac:dyDescent="0.25">
      <c r="A10505" s="588"/>
      <c r="B10505" s="588"/>
      <c r="C10505" s="589"/>
      <c r="D10505" s="588"/>
    </row>
    <row r="10506" spans="1:4" ht="15" x14ac:dyDescent="0.25">
      <c r="A10506" s="588"/>
      <c r="B10506" s="588"/>
      <c r="C10506" s="589"/>
      <c r="D10506" s="588"/>
    </row>
    <row r="10507" spans="1:4" ht="15" x14ac:dyDescent="0.25">
      <c r="A10507" s="588"/>
      <c r="B10507" s="588"/>
      <c r="C10507" s="589"/>
      <c r="D10507" s="588"/>
    </row>
    <row r="10508" spans="1:4" ht="15" x14ac:dyDescent="0.25">
      <c r="A10508" s="588"/>
      <c r="B10508" s="588"/>
      <c r="C10508" s="589"/>
      <c r="D10508" s="588"/>
    </row>
    <row r="10509" spans="1:4" ht="15" x14ac:dyDescent="0.25">
      <c r="A10509" s="588"/>
      <c r="B10509" s="588"/>
      <c r="C10509" s="589"/>
      <c r="D10509" s="588"/>
    </row>
    <row r="10510" spans="1:4" ht="15" x14ac:dyDescent="0.25">
      <c r="A10510" s="588"/>
      <c r="B10510" s="588"/>
      <c r="C10510" s="589"/>
      <c r="D10510" s="588"/>
    </row>
    <row r="10511" spans="1:4" ht="15" x14ac:dyDescent="0.25">
      <c r="A10511" s="588"/>
      <c r="B10511" s="588"/>
      <c r="C10511" s="589"/>
      <c r="D10511" s="588"/>
    </row>
    <row r="10512" spans="1:4" ht="15" x14ac:dyDescent="0.25">
      <c r="A10512" s="588"/>
      <c r="B10512" s="588"/>
      <c r="C10512" s="589"/>
      <c r="D10512" s="588"/>
    </row>
    <row r="10513" spans="1:4" ht="15" x14ac:dyDescent="0.25">
      <c r="A10513" s="588"/>
      <c r="B10513" s="588"/>
      <c r="C10513" s="589"/>
      <c r="D10513" s="588"/>
    </row>
    <row r="10514" spans="1:4" ht="15" x14ac:dyDescent="0.25">
      <c r="A10514" s="588"/>
      <c r="B10514" s="588"/>
      <c r="C10514" s="589"/>
      <c r="D10514" s="588"/>
    </row>
    <row r="10515" spans="1:4" ht="15" x14ac:dyDescent="0.25">
      <c r="A10515" s="588"/>
      <c r="B10515" s="588"/>
      <c r="C10515" s="589"/>
      <c r="D10515" s="588"/>
    </row>
    <row r="10516" spans="1:4" ht="15" x14ac:dyDescent="0.25">
      <c r="A10516" s="588"/>
      <c r="B10516" s="588"/>
      <c r="C10516" s="589"/>
      <c r="D10516" s="588"/>
    </row>
    <row r="10517" spans="1:4" ht="15" x14ac:dyDescent="0.25">
      <c r="A10517" s="588"/>
      <c r="B10517" s="588"/>
      <c r="C10517" s="589"/>
      <c r="D10517" s="588"/>
    </row>
    <row r="10518" spans="1:4" ht="15" x14ac:dyDescent="0.25">
      <c r="A10518" s="588"/>
      <c r="B10518" s="588"/>
      <c r="C10518" s="589"/>
      <c r="D10518" s="588"/>
    </row>
    <row r="10519" spans="1:4" ht="15" x14ac:dyDescent="0.25">
      <c r="A10519" s="588"/>
      <c r="B10519" s="588"/>
      <c r="C10519" s="589"/>
      <c r="D10519" s="588"/>
    </row>
    <row r="10520" spans="1:4" ht="15" x14ac:dyDescent="0.25">
      <c r="A10520" s="588"/>
      <c r="B10520" s="588"/>
      <c r="C10520" s="589"/>
      <c r="D10520" s="588"/>
    </row>
    <row r="10521" spans="1:4" ht="15" x14ac:dyDescent="0.25">
      <c r="A10521" s="588"/>
      <c r="B10521" s="588"/>
      <c r="C10521" s="589"/>
      <c r="D10521" s="588"/>
    </row>
    <row r="10522" spans="1:4" ht="15" x14ac:dyDescent="0.25">
      <c r="A10522" s="588"/>
      <c r="B10522" s="588"/>
      <c r="C10522" s="589"/>
      <c r="D10522" s="588"/>
    </row>
    <row r="10523" spans="1:4" ht="15" x14ac:dyDescent="0.25">
      <c r="A10523" s="588"/>
      <c r="B10523" s="588"/>
      <c r="C10523" s="589"/>
      <c r="D10523" s="588"/>
    </row>
    <row r="10524" spans="1:4" ht="15" x14ac:dyDescent="0.25">
      <c r="A10524" s="588"/>
      <c r="B10524" s="588"/>
      <c r="C10524" s="589"/>
      <c r="D10524" s="588"/>
    </row>
    <row r="10525" spans="1:4" ht="15" x14ac:dyDescent="0.25">
      <c r="A10525" s="588"/>
      <c r="B10525" s="588"/>
      <c r="C10525" s="589"/>
      <c r="D10525" s="588"/>
    </row>
    <row r="10526" spans="1:4" ht="15" x14ac:dyDescent="0.25">
      <c r="A10526" s="588"/>
      <c r="B10526" s="588"/>
      <c r="C10526" s="589"/>
      <c r="D10526" s="588"/>
    </row>
    <row r="10527" spans="1:4" ht="15" x14ac:dyDescent="0.25">
      <c r="A10527" s="588"/>
      <c r="B10527" s="588"/>
      <c r="C10527" s="589"/>
      <c r="D10527" s="588"/>
    </row>
    <row r="10528" spans="1:4" ht="15" x14ac:dyDescent="0.25">
      <c r="A10528" s="588"/>
      <c r="B10528" s="588"/>
      <c r="C10528" s="589"/>
      <c r="D10528" s="588"/>
    </row>
    <row r="10529" spans="1:4" ht="15" x14ac:dyDescent="0.25">
      <c r="A10529" s="588"/>
      <c r="B10529" s="588"/>
      <c r="C10529" s="589"/>
      <c r="D10529" s="588"/>
    </row>
    <row r="10530" spans="1:4" ht="15" x14ac:dyDescent="0.25">
      <c r="A10530" s="588"/>
      <c r="B10530" s="588"/>
      <c r="C10530" s="589"/>
      <c r="D10530" s="588"/>
    </row>
    <row r="10531" spans="1:4" ht="15" x14ac:dyDescent="0.25">
      <c r="A10531" s="588"/>
      <c r="B10531" s="588"/>
      <c r="C10531" s="589"/>
      <c r="D10531" s="588"/>
    </row>
    <row r="10532" spans="1:4" ht="15" x14ac:dyDescent="0.25">
      <c r="A10532" s="588"/>
      <c r="B10532" s="588"/>
      <c r="C10532" s="589"/>
      <c r="D10532" s="588"/>
    </row>
    <row r="10533" spans="1:4" ht="15" x14ac:dyDescent="0.25">
      <c r="A10533" s="588"/>
      <c r="B10533" s="588"/>
      <c r="C10533" s="589"/>
      <c r="D10533" s="588"/>
    </row>
    <row r="10534" spans="1:4" ht="15" x14ac:dyDescent="0.25">
      <c r="A10534" s="588"/>
      <c r="B10534" s="588"/>
      <c r="C10534" s="589"/>
      <c r="D10534" s="588"/>
    </row>
    <row r="10535" spans="1:4" ht="15" x14ac:dyDescent="0.25">
      <c r="A10535" s="588"/>
      <c r="B10535" s="588"/>
      <c r="C10535" s="589"/>
      <c r="D10535" s="588"/>
    </row>
    <row r="10536" spans="1:4" ht="15" x14ac:dyDescent="0.25">
      <c r="A10536" s="588"/>
      <c r="B10536" s="588"/>
      <c r="C10536" s="589"/>
      <c r="D10536" s="588"/>
    </row>
    <row r="10537" spans="1:4" ht="15" x14ac:dyDescent="0.25">
      <c r="A10537" s="588"/>
      <c r="B10537" s="588"/>
      <c r="C10537" s="589"/>
      <c r="D10537" s="588"/>
    </row>
    <row r="10538" spans="1:4" ht="15" x14ac:dyDescent="0.25">
      <c r="A10538" s="588"/>
      <c r="B10538" s="588"/>
      <c r="C10538" s="589"/>
      <c r="D10538" s="588"/>
    </row>
    <row r="10539" spans="1:4" ht="15" x14ac:dyDescent="0.25">
      <c r="A10539" s="588"/>
      <c r="B10539" s="588"/>
      <c r="C10539" s="589"/>
      <c r="D10539" s="588"/>
    </row>
    <row r="10540" spans="1:4" ht="15" x14ac:dyDescent="0.25">
      <c r="A10540" s="588"/>
      <c r="B10540" s="588"/>
      <c r="C10540" s="589"/>
      <c r="D10540" s="588"/>
    </row>
    <row r="10541" spans="1:4" ht="15" x14ac:dyDescent="0.25">
      <c r="A10541" s="588"/>
      <c r="B10541" s="588"/>
      <c r="C10541" s="589"/>
      <c r="D10541" s="588"/>
    </row>
    <row r="10542" spans="1:4" ht="15" x14ac:dyDescent="0.25">
      <c r="A10542" s="588"/>
      <c r="B10542" s="588"/>
      <c r="C10542" s="589"/>
      <c r="D10542" s="588"/>
    </row>
    <row r="10543" spans="1:4" ht="15" x14ac:dyDescent="0.25">
      <c r="A10543" s="588"/>
      <c r="B10543" s="588"/>
      <c r="C10543" s="589"/>
      <c r="D10543" s="588"/>
    </row>
    <row r="10544" spans="1:4" ht="15" x14ac:dyDescent="0.25">
      <c r="A10544" s="588"/>
      <c r="B10544" s="588"/>
      <c r="C10544" s="589"/>
      <c r="D10544" s="588"/>
    </row>
    <row r="10545" spans="1:4" ht="15" x14ac:dyDescent="0.25">
      <c r="A10545" s="588"/>
      <c r="B10545" s="588"/>
      <c r="C10545" s="589"/>
      <c r="D10545" s="588"/>
    </row>
    <row r="10546" spans="1:4" ht="15" x14ac:dyDescent="0.25">
      <c r="A10546" s="588"/>
      <c r="B10546" s="588"/>
      <c r="C10546" s="589"/>
      <c r="D10546" s="588"/>
    </row>
    <row r="10547" spans="1:4" ht="15" x14ac:dyDescent="0.25">
      <c r="A10547" s="588"/>
      <c r="B10547" s="588"/>
      <c r="C10547" s="589"/>
      <c r="D10547" s="588"/>
    </row>
    <row r="10548" spans="1:4" ht="15" x14ac:dyDescent="0.25">
      <c r="A10548" s="588"/>
      <c r="B10548" s="588"/>
      <c r="C10548" s="589"/>
      <c r="D10548" s="588"/>
    </row>
    <row r="10549" spans="1:4" ht="15" x14ac:dyDescent="0.25">
      <c r="A10549" s="588"/>
      <c r="B10549" s="588"/>
      <c r="C10549" s="589"/>
      <c r="D10549" s="588"/>
    </row>
    <row r="10550" spans="1:4" ht="15" x14ac:dyDescent="0.25">
      <c r="A10550" s="588"/>
      <c r="B10550" s="588"/>
      <c r="C10550" s="589"/>
      <c r="D10550" s="588"/>
    </row>
    <row r="10551" spans="1:4" ht="15" x14ac:dyDescent="0.25">
      <c r="A10551" s="588"/>
      <c r="B10551" s="588"/>
      <c r="C10551" s="589"/>
      <c r="D10551" s="588"/>
    </row>
    <row r="10552" spans="1:4" ht="15" x14ac:dyDescent="0.25">
      <c r="A10552" s="588"/>
      <c r="B10552" s="588"/>
      <c r="C10552" s="589"/>
      <c r="D10552" s="588"/>
    </row>
    <row r="10553" spans="1:4" ht="15" x14ac:dyDescent="0.25">
      <c r="A10553" s="588"/>
      <c r="B10553" s="588"/>
      <c r="C10553" s="589"/>
      <c r="D10553" s="588"/>
    </row>
    <row r="10554" spans="1:4" ht="15" x14ac:dyDescent="0.25">
      <c r="A10554" s="588"/>
      <c r="B10554" s="588"/>
      <c r="C10554" s="589"/>
      <c r="D10554" s="588"/>
    </row>
    <row r="10555" spans="1:4" ht="15" x14ac:dyDescent="0.25">
      <c r="A10555" s="588"/>
      <c r="B10555" s="588"/>
      <c r="C10555" s="589"/>
      <c r="D10555" s="588"/>
    </row>
    <row r="10556" spans="1:4" ht="15" x14ac:dyDescent="0.25">
      <c r="A10556" s="588"/>
      <c r="B10556" s="588"/>
      <c r="C10556" s="589"/>
      <c r="D10556" s="588"/>
    </row>
    <row r="10557" spans="1:4" ht="15" x14ac:dyDescent="0.25">
      <c r="A10557" s="588"/>
      <c r="B10557" s="588"/>
      <c r="C10557" s="589"/>
      <c r="D10557" s="588"/>
    </row>
    <row r="10558" spans="1:4" ht="15" x14ac:dyDescent="0.25">
      <c r="A10558" s="588"/>
      <c r="B10558" s="588"/>
      <c r="C10558" s="589"/>
      <c r="D10558" s="588"/>
    </row>
    <row r="10559" spans="1:4" ht="15" x14ac:dyDescent="0.25">
      <c r="A10559" s="588"/>
      <c r="B10559" s="588"/>
      <c r="C10559" s="589"/>
      <c r="D10559" s="588"/>
    </row>
    <row r="10560" spans="1:4" ht="15" x14ac:dyDescent="0.25">
      <c r="A10560" s="588"/>
      <c r="B10560" s="588"/>
      <c r="C10560" s="589"/>
      <c r="D10560" s="588"/>
    </row>
    <row r="10561" spans="1:4" ht="15" x14ac:dyDescent="0.25">
      <c r="A10561" s="588"/>
      <c r="B10561" s="588"/>
      <c r="C10561" s="589"/>
      <c r="D10561" s="588"/>
    </row>
    <row r="10562" spans="1:4" ht="15" x14ac:dyDescent="0.25">
      <c r="A10562" s="588"/>
      <c r="B10562" s="588"/>
      <c r="C10562" s="589"/>
      <c r="D10562" s="588"/>
    </row>
    <row r="10563" spans="1:4" ht="15" x14ac:dyDescent="0.25">
      <c r="A10563" s="588"/>
      <c r="B10563" s="588"/>
      <c r="C10563" s="589"/>
      <c r="D10563" s="588"/>
    </row>
    <row r="10564" spans="1:4" ht="15" x14ac:dyDescent="0.25">
      <c r="A10564" s="588"/>
      <c r="B10564" s="588"/>
      <c r="C10564" s="589"/>
      <c r="D10564" s="588"/>
    </row>
    <row r="10565" spans="1:4" ht="15" x14ac:dyDescent="0.25">
      <c r="A10565" s="588"/>
      <c r="B10565" s="588"/>
      <c r="C10565" s="589"/>
      <c r="D10565" s="588"/>
    </row>
    <row r="10566" spans="1:4" ht="15" x14ac:dyDescent="0.25">
      <c r="A10566" s="588"/>
      <c r="B10566" s="588"/>
      <c r="C10566" s="589"/>
      <c r="D10566" s="588"/>
    </row>
    <row r="10567" spans="1:4" ht="15" x14ac:dyDescent="0.25">
      <c r="A10567" s="588"/>
      <c r="B10567" s="588"/>
      <c r="C10567" s="589"/>
      <c r="D10567" s="588"/>
    </row>
    <row r="10568" spans="1:4" ht="15" x14ac:dyDescent="0.25">
      <c r="A10568" s="588"/>
      <c r="B10568" s="588"/>
      <c r="C10568" s="589"/>
      <c r="D10568" s="588"/>
    </row>
    <row r="10569" spans="1:4" ht="15" x14ac:dyDescent="0.25">
      <c r="A10569" s="588"/>
      <c r="B10569" s="588"/>
      <c r="C10569" s="589"/>
      <c r="D10569" s="588"/>
    </row>
    <row r="10570" spans="1:4" ht="15" x14ac:dyDescent="0.25">
      <c r="A10570" s="588"/>
      <c r="B10570" s="588"/>
      <c r="C10570" s="589"/>
      <c r="D10570" s="588"/>
    </row>
    <row r="10571" spans="1:4" ht="15" x14ac:dyDescent="0.25">
      <c r="A10571" s="588"/>
      <c r="B10571" s="588"/>
      <c r="C10571" s="589"/>
      <c r="D10571" s="588"/>
    </row>
    <row r="10572" spans="1:4" ht="15" x14ac:dyDescent="0.25">
      <c r="A10572" s="588"/>
      <c r="B10572" s="588"/>
      <c r="C10572" s="589"/>
      <c r="D10572" s="588"/>
    </row>
    <row r="10573" spans="1:4" ht="15" x14ac:dyDescent="0.25">
      <c r="A10573" s="588"/>
      <c r="B10573" s="588"/>
      <c r="C10573" s="589"/>
      <c r="D10573" s="588"/>
    </row>
    <row r="10574" spans="1:4" ht="15" x14ac:dyDescent="0.25">
      <c r="A10574" s="588"/>
      <c r="B10574" s="588"/>
      <c r="C10574" s="589"/>
      <c r="D10574" s="588"/>
    </row>
    <row r="10575" spans="1:4" ht="15" x14ac:dyDescent="0.25">
      <c r="A10575" s="588"/>
      <c r="B10575" s="588"/>
      <c r="C10575" s="589"/>
      <c r="D10575" s="588"/>
    </row>
    <row r="10576" spans="1:4" ht="15" x14ac:dyDescent="0.25">
      <c r="A10576" s="588"/>
      <c r="B10576" s="588"/>
      <c r="C10576" s="589"/>
      <c r="D10576" s="588"/>
    </row>
    <row r="10577" spans="1:4" ht="15" x14ac:dyDescent="0.25">
      <c r="A10577" s="588"/>
      <c r="B10577" s="588"/>
      <c r="C10577" s="589"/>
      <c r="D10577" s="588"/>
    </row>
    <row r="10578" spans="1:4" ht="15" x14ac:dyDescent="0.25">
      <c r="A10578" s="588"/>
      <c r="B10578" s="588"/>
      <c r="C10578" s="589"/>
      <c r="D10578" s="588"/>
    </row>
    <row r="10579" spans="1:4" ht="15" x14ac:dyDescent="0.25">
      <c r="A10579" s="588"/>
      <c r="B10579" s="588"/>
      <c r="C10579" s="589"/>
      <c r="D10579" s="588"/>
    </row>
    <row r="10580" spans="1:4" ht="15" x14ac:dyDescent="0.25">
      <c r="A10580" s="588"/>
      <c r="B10580" s="588"/>
      <c r="C10580" s="589"/>
      <c r="D10580" s="588"/>
    </row>
    <row r="10581" spans="1:4" ht="15" x14ac:dyDescent="0.25">
      <c r="A10581" s="588"/>
      <c r="B10581" s="588"/>
      <c r="C10581" s="589"/>
      <c r="D10581" s="588"/>
    </row>
    <row r="10582" spans="1:4" ht="15" x14ac:dyDescent="0.25">
      <c r="A10582" s="588"/>
      <c r="B10582" s="588"/>
      <c r="C10582" s="589"/>
      <c r="D10582" s="588"/>
    </row>
    <row r="10583" spans="1:4" ht="15" x14ac:dyDescent="0.25">
      <c r="A10583" s="588"/>
      <c r="B10583" s="588"/>
      <c r="C10583" s="589"/>
      <c r="D10583" s="588"/>
    </row>
    <row r="10584" spans="1:4" ht="15" x14ac:dyDescent="0.25">
      <c r="A10584" s="588"/>
      <c r="B10584" s="588"/>
      <c r="C10584" s="589"/>
      <c r="D10584" s="588"/>
    </row>
    <row r="10585" spans="1:4" ht="15" x14ac:dyDescent="0.25">
      <c r="A10585" s="588"/>
      <c r="B10585" s="588"/>
      <c r="C10585" s="589"/>
      <c r="D10585" s="588"/>
    </row>
    <row r="10586" spans="1:4" ht="15" x14ac:dyDescent="0.25">
      <c r="A10586" s="588"/>
      <c r="B10586" s="588"/>
      <c r="C10586" s="589"/>
      <c r="D10586" s="588"/>
    </row>
    <row r="10587" spans="1:4" ht="15" x14ac:dyDescent="0.25">
      <c r="A10587" s="588"/>
      <c r="B10587" s="588"/>
      <c r="C10587" s="589"/>
      <c r="D10587" s="588"/>
    </row>
    <row r="10588" spans="1:4" ht="15" x14ac:dyDescent="0.25">
      <c r="A10588" s="588"/>
      <c r="B10588" s="588"/>
      <c r="C10588" s="589"/>
      <c r="D10588" s="588"/>
    </row>
    <row r="10589" spans="1:4" ht="15" x14ac:dyDescent="0.25">
      <c r="A10589" s="588"/>
      <c r="B10589" s="588"/>
      <c r="C10589" s="589"/>
      <c r="D10589" s="588"/>
    </row>
    <row r="10590" spans="1:4" ht="15" x14ac:dyDescent="0.25">
      <c r="A10590" s="588"/>
      <c r="B10590" s="588"/>
      <c r="C10590" s="589"/>
      <c r="D10590" s="588"/>
    </row>
    <row r="10591" spans="1:4" ht="15" x14ac:dyDescent="0.25">
      <c r="A10591" s="588"/>
      <c r="B10591" s="588"/>
      <c r="C10591" s="589"/>
      <c r="D10591" s="588"/>
    </row>
    <row r="10592" spans="1:4" ht="15" x14ac:dyDescent="0.25">
      <c r="A10592" s="588"/>
      <c r="B10592" s="588"/>
      <c r="C10592" s="589"/>
      <c r="D10592" s="588"/>
    </row>
    <row r="10593" spans="1:4" ht="15" x14ac:dyDescent="0.25">
      <c r="A10593" s="588"/>
      <c r="B10593" s="588"/>
      <c r="C10593" s="589"/>
      <c r="D10593" s="588"/>
    </row>
    <row r="10594" spans="1:4" ht="15" x14ac:dyDescent="0.25">
      <c r="A10594" s="588"/>
      <c r="B10594" s="588"/>
      <c r="C10594" s="589"/>
      <c r="D10594" s="588"/>
    </row>
    <row r="10595" spans="1:4" ht="15" x14ac:dyDescent="0.25">
      <c r="A10595" s="588"/>
      <c r="B10595" s="588"/>
      <c r="C10595" s="589"/>
      <c r="D10595" s="588"/>
    </row>
    <row r="10596" spans="1:4" ht="15" x14ac:dyDescent="0.25">
      <c r="A10596" s="588"/>
      <c r="B10596" s="588"/>
      <c r="C10596" s="589"/>
      <c r="D10596" s="588"/>
    </row>
    <row r="10597" spans="1:4" ht="15" x14ac:dyDescent="0.25">
      <c r="A10597" s="588"/>
      <c r="B10597" s="588"/>
      <c r="C10597" s="589"/>
      <c r="D10597" s="588"/>
    </row>
    <row r="10598" spans="1:4" ht="15" x14ac:dyDescent="0.25">
      <c r="A10598" s="588"/>
      <c r="B10598" s="588"/>
      <c r="C10598" s="589"/>
      <c r="D10598" s="588"/>
    </row>
    <row r="10599" spans="1:4" ht="15" x14ac:dyDescent="0.25">
      <c r="A10599" s="588"/>
      <c r="B10599" s="588"/>
      <c r="C10599" s="589"/>
      <c r="D10599" s="588"/>
    </row>
    <row r="10600" spans="1:4" ht="15" x14ac:dyDescent="0.25">
      <c r="A10600" s="588"/>
      <c r="B10600" s="588"/>
      <c r="C10600" s="589"/>
      <c r="D10600" s="588"/>
    </row>
    <row r="10601" spans="1:4" ht="15" x14ac:dyDescent="0.25">
      <c r="A10601" s="588"/>
      <c r="B10601" s="588"/>
      <c r="C10601" s="589"/>
      <c r="D10601" s="588"/>
    </row>
    <row r="10602" spans="1:4" ht="15" x14ac:dyDescent="0.25">
      <c r="A10602" s="588"/>
      <c r="B10602" s="588"/>
      <c r="C10602" s="589"/>
      <c r="D10602" s="588"/>
    </row>
    <row r="10603" spans="1:4" ht="15" x14ac:dyDescent="0.25">
      <c r="A10603" s="588"/>
      <c r="B10603" s="588"/>
      <c r="C10603" s="589"/>
      <c r="D10603" s="588"/>
    </row>
    <row r="10604" spans="1:4" ht="15" x14ac:dyDescent="0.25">
      <c r="A10604" s="588"/>
      <c r="B10604" s="588"/>
      <c r="C10604" s="589"/>
      <c r="D10604" s="588"/>
    </row>
    <row r="10605" spans="1:4" ht="15" x14ac:dyDescent="0.25">
      <c r="A10605" s="588"/>
      <c r="B10605" s="588"/>
      <c r="C10605" s="589"/>
      <c r="D10605" s="588"/>
    </row>
    <row r="10606" spans="1:4" ht="15" x14ac:dyDescent="0.25">
      <c r="A10606" s="588"/>
      <c r="B10606" s="588"/>
      <c r="C10606" s="589"/>
      <c r="D10606" s="588"/>
    </row>
    <row r="10607" spans="1:4" ht="15" x14ac:dyDescent="0.25">
      <c r="A10607" s="588"/>
      <c r="B10607" s="588"/>
      <c r="C10607" s="589"/>
      <c r="D10607" s="588"/>
    </row>
    <row r="10608" spans="1:4" ht="15" x14ac:dyDescent="0.25">
      <c r="A10608" s="588"/>
      <c r="B10608" s="588"/>
      <c r="C10608" s="589"/>
      <c r="D10608" s="588"/>
    </row>
    <row r="10609" spans="1:4" ht="15" x14ac:dyDescent="0.25">
      <c r="A10609" s="588"/>
      <c r="B10609" s="588"/>
      <c r="C10609" s="589"/>
      <c r="D10609" s="588"/>
    </row>
    <row r="10610" spans="1:4" ht="15" x14ac:dyDescent="0.25">
      <c r="A10610" s="588"/>
      <c r="B10610" s="588"/>
      <c r="C10610" s="589"/>
      <c r="D10610" s="588"/>
    </row>
    <row r="10611" spans="1:4" ht="15" x14ac:dyDescent="0.25">
      <c r="A10611" s="588"/>
      <c r="B10611" s="588"/>
      <c r="C10611" s="589"/>
      <c r="D10611" s="588"/>
    </row>
    <row r="10612" spans="1:4" ht="15" x14ac:dyDescent="0.25">
      <c r="A10612" s="588"/>
      <c r="B10612" s="588"/>
      <c r="C10612" s="589"/>
      <c r="D10612" s="588"/>
    </row>
    <row r="10613" spans="1:4" ht="15" x14ac:dyDescent="0.25">
      <c r="A10613" s="588"/>
      <c r="B10613" s="588"/>
      <c r="C10613" s="589"/>
      <c r="D10613" s="588"/>
    </row>
    <row r="10614" spans="1:4" ht="15" x14ac:dyDescent="0.25">
      <c r="A10614" s="588"/>
      <c r="B10614" s="588"/>
      <c r="C10614" s="589"/>
      <c r="D10614" s="588"/>
    </row>
    <row r="10615" spans="1:4" ht="15" x14ac:dyDescent="0.25">
      <c r="A10615" s="588"/>
      <c r="B10615" s="588"/>
      <c r="C10615" s="589"/>
      <c r="D10615" s="588"/>
    </row>
    <row r="10616" spans="1:4" ht="15" x14ac:dyDescent="0.25">
      <c r="A10616" s="588"/>
      <c r="B10616" s="588"/>
      <c r="C10616" s="589"/>
      <c r="D10616" s="588"/>
    </row>
    <row r="10617" spans="1:4" ht="15" x14ac:dyDescent="0.25">
      <c r="A10617" s="588"/>
      <c r="B10617" s="588"/>
      <c r="C10617" s="589"/>
      <c r="D10617" s="588"/>
    </row>
    <row r="10618" spans="1:4" ht="15" x14ac:dyDescent="0.25">
      <c r="A10618" s="588"/>
      <c r="B10618" s="588"/>
      <c r="C10618" s="589"/>
      <c r="D10618" s="588"/>
    </row>
    <row r="10619" spans="1:4" ht="15" x14ac:dyDescent="0.25">
      <c r="A10619" s="588"/>
      <c r="B10619" s="588"/>
      <c r="C10619" s="589"/>
      <c r="D10619" s="588"/>
    </row>
    <row r="10620" spans="1:4" ht="15" x14ac:dyDescent="0.25">
      <c r="A10620" s="588"/>
      <c r="B10620" s="588"/>
      <c r="C10620" s="589"/>
      <c r="D10620" s="588"/>
    </row>
    <row r="10621" spans="1:4" ht="15" x14ac:dyDescent="0.25">
      <c r="A10621" s="588"/>
      <c r="B10621" s="588"/>
      <c r="C10621" s="589"/>
      <c r="D10621" s="588"/>
    </row>
    <row r="10622" spans="1:4" ht="15" x14ac:dyDescent="0.25">
      <c r="A10622" s="588"/>
      <c r="B10622" s="588"/>
      <c r="C10622" s="589"/>
      <c r="D10622" s="588"/>
    </row>
    <row r="10623" spans="1:4" ht="15" x14ac:dyDescent="0.25">
      <c r="A10623" s="588"/>
      <c r="B10623" s="588"/>
      <c r="C10623" s="589"/>
      <c r="D10623" s="588"/>
    </row>
    <row r="10624" spans="1:4" ht="15" x14ac:dyDescent="0.25">
      <c r="A10624" s="588"/>
      <c r="B10624" s="588"/>
      <c r="C10624" s="589"/>
      <c r="D10624" s="588"/>
    </row>
    <row r="10625" spans="1:4" ht="15" x14ac:dyDescent="0.25">
      <c r="A10625" s="588"/>
      <c r="B10625" s="588"/>
      <c r="C10625" s="589"/>
      <c r="D10625" s="588"/>
    </row>
    <row r="10626" spans="1:4" ht="15" x14ac:dyDescent="0.25">
      <c r="A10626" s="588"/>
      <c r="B10626" s="588"/>
      <c r="C10626" s="589"/>
      <c r="D10626" s="588"/>
    </row>
    <row r="10627" spans="1:4" ht="15" x14ac:dyDescent="0.25">
      <c r="A10627" s="588"/>
      <c r="B10627" s="588"/>
      <c r="C10627" s="589"/>
      <c r="D10627" s="588"/>
    </row>
    <row r="10628" spans="1:4" ht="15" x14ac:dyDescent="0.25">
      <c r="A10628" s="588"/>
      <c r="B10628" s="588"/>
      <c r="C10628" s="589"/>
      <c r="D10628" s="588"/>
    </row>
    <row r="10629" spans="1:4" ht="15" x14ac:dyDescent="0.25">
      <c r="A10629" s="588"/>
      <c r="B10629" s="588"/>
      <c r="C10629" s="589"/>
      <c r="D10629" s="588"/>
    </row>
    <row r="10630" spans="1:4" ht="15" x14ac:dyDescent="0.25">
      <c r="A10630" s="588"/>
      <c r="B10630" s="588"/>
      <c r="C10630" s="589"/>
      <c r="D10630" s="588"/>
    </row>
    <row r="10631" spans="1:4" ht="15" x14ac:dyDescent="0.25">
      <c r="A10631" s="588"/>
      <c r="B10631" s="588"/>
      <c r="C10631" s="589"/>
      <c r="D10631" s="588"/>
    </row>
    <row r="10632" spans="1:4" ht="15" x14ac:dyDescent="0.25">
      <c r="A10632" s="588"/>
      <c r="B10632" s="588"/>
      <c r="C10632" s="589"/>
      <c r="D10632" s="588"/>
    </row>
    <row r="10633" spans="1:4" ht="15" x14ac:dyDescent="0.25">
      <c r="A10633" s="588"/>
      <c r="B10633" s="588"/>
      <c r="C10633" s="589"/>
      <c r="D10633" s="588"/>
    </row>
    <row r="10634" spans="1:4" ht="15" x14ac:dyDescent="0.25">
      <c r="A10634" s="588"/>
      <c r="B10634" s="588"/>
      <c r="C10634" s="589"/>
      <c r="D10634" s="588"/>
    </row>
    <row r="10635" spans="1:4" ht="15" x14ac:dyDescent="0.25">
      <c r="A10635" s="588"/>
      <c r="B10635" s="588"/>
      <c r="C10635" s="589"/>
      <c r="D10635" s="588"/>
    </row>
    <row r="10636" spans="1:4" ht="15" x14ac:dyDescent="0.25">
      <c r="A10636" s="588"/>
      <c r="B10636" s="588"/>
      <c r="C10636" s="589"/>
      <c r="D10636" s="588"/>
    </row>
    <row r="10637" spans="1:4" ht="15" x14ac:dyDescent="0.25">
      <c r="A10637" s="588"/>
      <c r="B10637" s="588"/>
      <c r="C10637" s="589"/>
      <c r="D10637" s="588"/>
    </row>
    <row r="10638" spans="1:4" ht="15" x14ac:dyDescent="0.25">
      <c r="A10638" s="588"/>
      <c r="B10638" s="588"/>
      <c r="C10638" s="589"/>
      <c r="D10638" s="588"/>
    </row>
    <row r="10639" spans="1:4" ht="15" x14ac:dyDescent="0.25">
      <c r="A10639" s="588"/>
      <c r="B10639" s="588"/>
      <c r="C10639" s="589"/>
      <c r="D10639" s="588"/>
    </row>
    <row r="10640" spans="1:4" ht="15" x14ac:dyDescent="0.25">
      <c r="A10640" s="588"/>
      <c r="B10640" s="588"/>
      <c r="C10640" s="589"/>
      <c r="D10640" s="588"/>
    </row>
    <row r="10641" spans="1:4" ht="15" x14ac:dyDescent="0.25">
      <c r="A10641" s="588"/>
      <c r="B10641" s="588"/>
      <c r="C10641" s="589"/>
      <c r="D10641" s="588"/>
    </row>
    <row r="10642" spans="1:4" ht="15" x14ac:dyDescent="0.25">
      <c r="A10642" s="588"/>
      <c r="B10642" s="588"/>
      <c r="C10642" s="589"/>
      <c r="D10642" s="588"/>
    </row>
    <row r="10643" spans="1:4" ht="15" x14ac:dyDescent="0.25">
      <c r="A10643" s="588"/>
      <c r="B10643" s="588"/>
      <c r="C10643" s="589"/>
      <c r="D10643" s="588"/>
    </row>
    <row r="10644" spans="1:4" ht="15" x14ac:dyDescent="0.25">
      <c r="A10644" s="588"/>
      <c r="B10644" s="588"/>
      <c r="C10644" s="589"/>
      <c r="D10644" s="588"/>
    </row>
    <row r="10645" spans="1:4" ht="15" x14ac:dyDescent="0.25">
      <c r="A10645" s="588"/>
      <c r="B10645" s="588"/>
      <c r="C10645" s="589"/>
      <c r="D10645" s="588"/>
    </row>
    <row r="10646" spans="1:4" ht="15" x14ac:dyDescent="0.25">
      <c r="A10646" s="588"/>
      <c r="B10646" s="588"/>
      <c r="C10646" s="589"/>
      <c r="D10646" s="588"/>
    </row>
    <row r="10647" spans="1:4" ht="15" x14ac:dyDescent="0.25">
      <c r="A10647" s="588"/>
      <c r="B10647" s="588"/>
      <c r="C10647" s="589"/>
      <c r="D10647" s="588"/>
    </row>
    <row r="10648" spans="1:4" ht="15" x14ac:dyDescent="0.25">
      <c r="A10648" s="588"/>
      <c r="B10648" s="588"/>
      <c r="C10648" s="589"/>
      <c r="D10648" s="588"/>
    </row>
    <row r="10649" spans="1:4" ht="15" x14ac:dyDescent="0.25">
      <c r="A10649" s="588"/>
      <c r="B10649" s="588"/>
      <c r="C10649" s="589"/>
      <c r="D10649" s="588"/>
    </row>
    <row r="10650" spans="1:4" ht="15" x14ac:dyDescent="0.25">
      <c r="A10650" s="588"/>
      <c r="B10650" s="588"/>
      <c r="C10650" s="589"/>
      <c r="D10650" s="588"/>
    </row>
    <row r="10651" spans="1:4" ht="15" x14ac:dyDescent="0.25">
      <c r="A10651" s="588"/>
      <c r="B10651" s="588"/>
      <c r="C10651" s="589"/>
      <c r="D10651" s="588"/>
    </row>
    <row r="10652" spans="1:4" ht="15" x14ac:dyDescent="0.25">
      <c r="A10652" s="588"/>
      <c r="B10652" s="588"/>
      <c r="C10652" s="589"/>
      <c r="D10652" s="588"/>
    </row>
    <row r="10653" spans="1:4" ht="15" x14ac:dyDescent="0.25">
      <c r="A10653" s="588"/>
      <c r="B10653" s="588"/>
      <c r="C10653" s="589"/>
      <c r="D10653" s="588"/>
    </row>
    <row r="10654" spans="1:4" ht="15" x14ac:dyDescent="0.25">
      <c r="A10654" s="588"/>
      <c r="B10654" s="588"/>
      <c r="C10654" s="589"/>
      <c r="D10654" s="588"/>
    </row>
    <row r="10655" spans="1:4" ht="15" x14ac:dyDescent="0.25">
      <c r="A10655" s="588"/>
      <c r="B10655" s="588"/>
      <c r="C10655" s="589"/>
      <c r="D10655" s="588"/>
    </row>
    <row r="10656" spans="1:4" ht="15" x14ac:dyDescent="0.25">
      <c r="A10656" s="588"/>
      <c r="B10656" s="588"/>
      <c r="C10656" s="589"/>
      <c r="D10656" s="588"/>
    </row>
    <row r="10657" spans="1:4" ht="15" x14ac:dyDescent="0.25">
      <c r="A10657" s="588"/>
      <c r="B10657" s="588"/>
      <c r="C10657" s="589"/>
      <c r="D10657" s="588"/>
    </row>
    <row r="10658" spans="1:4" ht="15" x14ac:dyDescent="0.25">
      <c r="A10658" s="588"/>
      <c r="B10658" s="588"/>
      <c r="C10658" s="589"/>
      <c r="D10658" s="588"/>
    </row>
    <row r="10659" spans="1:4" ht="15" x14ac:dyDescent="0.25">
      <c r="A10659" s="588"/>
      <c r="B10659" s="588"/>
      <c r="C10659" s="589"/>
      <c r="D10659" s="588"/>
    </row>
    <row r="10660" spans="1:4" ht="15" x14ac:dyDescent="0.25">
      <c r="A10660" s="588"/>
      <c r="B10660" s="588"/>
      <c r="C10660" s="589"/>
      <c r="D10660" s="588"/>
    </row>
    <row r="10661" spans="1:4" ht="15" x14ac:dyDescent="0.25">
      <c r="A10661" s="588"/>
      <c r="B10661" s="588"/>
      <c r="C10661" s="589"/>
      <c r="D10661" s="588"/>
    </row>
    <row r="10662" spans="1:4" ht="15" x14ac:dyDescent="0.25">
      <c r="A10662" s="588"/>
      <c r="B10662" s="588"/>
      <c r="C10662" s="589"/>
      <c r="D10662" s="588"/>
    </row>
    <row r="10663" spans="1:4" ht="15" x14ac:dyDescent="0.25">
      <c r="A10663" s="588"/>
      <c r="B10663" s="588"/>
      <c r="C10663" s="589"/>
      <c r="D10663" s="588"/>
    </row>
    <row r="10664" spans="1:4" ht="15" x14ac:dyDescent="0.25">
      <c r="A10664" s="588"/>
      <c r="B10664" s="588"/>
      <c r="C10664" s="589"/>
      <c r="D10664" s="588"/>
    </row>
    <row r="10665" spans="1:4" ht="15" x14ac:dyDescent="0.25">
      <c r="A10665" s="588"/>
      <c r="B10665" s="588"/>
      <c r="C10665" s="589"/>
      <c r="D10665" s="588"/>
    </row>
    <row r="10666" spans="1:4" ht="15" x14ac:dyDescent="0.25">
      <c r="A10666" s="588"/>
      <c r="B10666" s="588"/>
      <c r="C10666" s="589"/>
      <c r="D10666" s="588"/>
    </row>
    <row r="10667" spans="1:4" ht="15" x14ac:dyDescent="0.25">
      <c r="A10667" s="588"/>
      <c r="B10667" s="588"/>
      <c r="C10667" s="589"/>
      <c r="D10667" s="588"/>
    </row>
    <row r="10668" spans="1:4" ht="15" x14ac:dyDescent="0.25">
      <c r="A10668" s="588"/>
      <c r="B10668" s="588"/>
      <c r="C10668" s="589"/>
      <c r="D10668" s="588"/>
    </row>
    <row r="10669" spans="1:4" ht="15" x14ac:dyDescent="0.25">
      <c r="A10669" s="588"/>
      <c r="B10669" s="588"/>
      <c r="C10669" s="589"/>
      <c r="D10669" s="588"/>
    </row>
    <row r="10670" spans="1:4" ht="15" x14ac:dyDescent="0.25">
      <c r="A10670" s="588"/>
      <c r="B10670" s="588"/>
      <c r="C10670" s="589"/>
      <c r="D10670" s="588"/>
    </row>
    <row r="10671" spans="1:4" ht="15" x14ac:dyDescent="0.25">
      <c r="A10671" s="588"/>
      <c r="B10671" s="588"/>
      <c r="C10671" s="589"/>
      <c r="D10671" s="588"/>
    </row>
    <row r="10672" spans="1:4" ht="15" x14ac:dyDescent="0.25">
      <c r="A10672" s="588"/>
      <c r="B10672" s="588"/>
      <c r="C10672" s="589"/>
      <c r="D10672" s="588"/>
    </row>
    <row r="10673" spans="1:4" ht="15" x14ac:dyDescent="0.25">
      <c r="A10673" s="588"/>
      <c r="B10673" s="588"/>
      <c r="C10673" s="589"/>
      <c r="D10673" s="588"/>
    </row>
    <row r="10674" spans="1:4" ht="15" x14ac:dyDescent="0.25">
      <c r="A10674" s="588"/>
      <c r="B10674" s="588"/>
      <c r="C10674" s="589"/>
      <c r="D10674" s="588"/>
    </row>
    <row r="10675" spans="1:4" ht="15" x14ac:dyDescent="0.25">
      <c r="A10675" s="588"/>
      <c r="B10675" s="588"/>
      <c r="C10675" s="589"/>
      <c r="D10675" s="588"/>
    </row>
    <row r="10676" spans="1:4" ht="15" x14ac:dyDescent="0.25">
      <c r="A10676" s="588"/>
      <c r="B10676" s="588"/>
      <c r="C10676" s="589"/>
      <c r="D10676" s="588"/>
    </row>
    <row r="10677" spans="1:4" ht="15" x14ac:dyDescent="0.25">
      <c r="A10677" s="588"/>
      <c r="B10677" s="588"/>
      <c r="C10677" s="589"/>
      <c r="D10677" s="588"/>
    </row>
    <row r="10678" spans="1:4" ht="15" x14ac:dyDescent="0.25">
      <c r="A10678" s="588"/>
      <c r="B10678" s="588"/>
      <c r="C10678" s="589"/>
      <c r="D10678" s="588"/>
    </row>
    <row r="10679" spans="1:4" ht="15" x14ac:dyDescent="0.25">
      <c r="A10679" s="588"/>
      <c r="B10679" s="588"/>
      <c r="C10679" s="589"/>
      <c r="D10679" s="588"/>
    </row>
    <row r="10680" spans="1:4" ht="15" x14ac:dyDescent="0.25">
      <c r="A10680" s="588"/>
      <c r="B10680" s="588"/>
      <c r="C10680" s="589"/>
      <c r="D10680" s="588"/>
    </row>
    <row r="10681" spans="1:4" ht="15" x14ac:dyDescent="0.25">
      <c r="A10681" s="588"/>
      <c r="B10681" s="588"/>
      <c r="C10681" s="589"/>
      <c r="D10681" s="588"/>
    </row>
    <row r="10682" spans="1:4" ht="15" x14ac:dyDescent="0.25">
      <c r="A10682" s="588"/>
      <c r="B10682" s="588"/>
      <c r="C10682" s="589"/>
      <c r="D10682" s="588"/>
    </row>
    <row r="10683" spans="1:4" ht="15" x14ac:dyDescent="0.25">
      <c r="A10683" s="588"/>
      <c r="B10683" s="588"/>
      <c r="C10683" s="589"/>
      <c r="D10683" s="588"/>
    </row>
    <row r="10684" spans="1:4" ht="15" x14ac:dyDescent="0.25">
      <c r="A10684" s="588"/>
      <c r="B10684" s="588"/>
      <c r="C10684" s="589"/>
      <c r="D10684" s="588"/>
    </row>
    <row r="10685" spans="1:4" ht="15" x14ac:dyDescent="0.25">
      <c r="A10685" s="588"/>
      <c r="B10685" s="588"/>
      <c r="C10685" s="589"/>
      <c r="D10685" s="588"/>
    </row>
    <row r="10686" spans="1:4" ht="15" x14ac:dyDescent="0.25">
      <c r="A10686" s="588"/>
      <c r="B10686" s="588"/>
      <c r="C10686" s="589"/>
      <c r="D10686" s="588"/>
    </row>
    <row r="10687" spans="1:4" ht="15" x14ac:dyDescent="0.25">
      <c r="A10687" s="588"/>
      <c r="B10687" s="588"/>
      <c r="C10687" s="589"/>
      <c r="D10687" s="588"/>
    </row>
    <row r="10688" spans="1:4" ht="15" x14ac:dyDescent="0.25">
      <c r="A10688" s="588"/>
      <c r="B10688" s="588"/>
      <c r="C10688" s="589"/>
      <c r="D10688" s="588"/>
    </row>
    <row r="10689" spans="1:4" ht="15" x14ac:dyDescent="0.25">
      <c r="A10689" s="588"/>
      <c r="B10689" s="588"/>
      <c r="C10689" s="589"/>
      <c r="D10689" s="588"/>
    </row>
    <row r="10690" spans="1:4" ht="15" x14ac:dyDescent="0.25">
      <c r="A10690" s="588"/>
      <c r="B10690" s="588"/>
      <c r="C10690" s="589"/>
      <c r="D10690" s="588"/>
    </row>
    <row r="10691" spans="1:4" ht="15" x14ac:dyDescent="0.25">
      <c r="A10691" s="588"/>
      <c r="B10691" s="588"/>
      <c r="C10691" s="589"/>
      <c r="D10691" s="588"/>
    </row>
    <row r="10692" spans="1:4" ht="15" x14ac:dyDescent="0.25">
      <c r="A10692" s="588"/>
      <c r="B10692" s="588"/>
      <c r="C10692" s="589"/>
      <c r="D10692" s="588"/>
    </row>
    <row r="10693" spans="1:4" ht="15" x14ac:dyDescent="0.25">
      <c r="A10693" s="588"/>
      <c r="B10693" s="588"/>
      <c r="C10693" s="589"/>
      <c r="D10693" s="588"/>
    </row>
    <row r="10694" spans="1:4" ht="15" x14ac:dyDescent="0.25">
      <c r="A10694" s="588"/>
      <c r="B10694" s="588"/>
      <c r="C10694" s="589"/>
      <c r="D10694" s="588"/>
    </row>
    <row r="10695" spans="1:4" ht="15" x14ac:dyDescent="0.25">
      <c r="A10695" s="588"/>
      <c r="B10695" s="588"/>
      <c r="C10695" s="589"/>
      <c r="D10695" s="588"/>
    </row>
    <row r="10696" spans="1:4" ht="15" x14ac:dyDescent="0.25">
      <c r="A10696" s="588"/>
      <c r="B10696" s="588"/>
      <c r="C10696" s="589"/>
      <c r="D10696" s="588"/>
    </row>
    <row r="10697" spans="1:4" ht="15" x14ac:dyDescent="0.25">
      <c r="A10697" s="588"/>
      <c r="B10697" s="588"/>
      <c r="C10697" s="589"/>
      <c r="D10697" s="588"/>
    </row>
    <row r="10698" spans="1:4" ht="15" x14ac:dyDescent="0.25">
      <c r="A10698" s="588"/>
      <c r="B10698" s="588"/>
      <c r="C10698" s="589"/>
      <c r="D10698" s="588"/>
    </row>
    <row r="10699" spans="1:4" ht="15" x14ac:dyDescent="0.25">
      <c r="A10699" s="588"/>
      <c r="B10699" s="588"/>
      <c r="C10699" s="589"/>
      <c r="D10699" s="588"/>
    </row>
    <row r="10700" spans="1:4" ht="15" x14ac:dyDescent="0.25">
      <c r="A10700" s="588"/>
      <c r="B10700" s="588"/>
      <c r="C10700" s="589"/>
      <c r="D10700" s="588"/>
    </row>
    <row r="10701" spans="1:4" ht="15" x14ac:dyDescent="0.25">
      <c r="A10701" s="588"/>
      <c r="B10701" s="588"/>
      <c r="C10701" s="589"/>
      <c r="D10701" s="588"/>
    </row>
    <row r="10702" spans="1:4" ht="15" x14ac:dyDescent="0.25">
      <c r="A10702" s="588"/>
      <c r="B10702" s="588"/>
      <c r="C10702" s="589"/>
      <c r="D10702" s="588"/>
    </row>
    <row r="10703" spans="1:4" ht="15" x14ac:dyDescent="0.25">
      <c r="A10703" s="588"/>
      <c r="B10703" s="588"/>
      <c r="C10703" s="589"/>
      <c r="D10703" s="588"/>
    </row>
    <row r="10704" spans="1:4" ht="15" x14ac:dyDescent="0.25">
      <c r="A10704" s="588"/>
      <c r="B10704" s="588"/>
      <c r="C10704" s="589"/>
      <c r="D10704" s="588"/>
    </row>
    <row r="10705" spans="1:4" ht="15" x14ac:dyDescent="0.25">
      <c r="A10705" s="588"/>
      <c r="B10705" s="588"/>
      <c r="C10705" s="589"/>
      <c r="D10705" s="588"/>
    </row>
    <row r="10706" spans="1:4" ht="15" x14ac:dyDescent="0.25">
      <c r="A10706" s="588"/>
      <c r="B10706" s="588"/>
      <c r="C10706" s="589"/>
      <c r="D10706" s="588"/>
    </row>
    <row r="10707" spans="1:4" ht="15" x14ac:dyDescent="0.25">
      <c r="A10707" s="588"/>
      <c r="B10707" s="588"/>
      <c r="C10707" s="589"/>
      <c r="D10707" s="588"/>
    </row>
    <row r="10708" spans="1:4" ht="15" x14ac:dyDescent="0.25">
      <c r="A10708" s="588"/>
      <c r="B10708" s="588"/>
      <c r="C10708" s="589"/>
      <c r="D10708" s="588"/>
    </row>
    <row r="10709" spans="1:4" ht="15" x14ac:dyDescent="0.25">
      <c r="A10709" s="588"/>
      <c r="B10709" s="588"/>
      <c r="C10709" s="589"/>
      <c r="D10709" s="588"/>
    </row>
    <row r="10710" spans="1:4" ht="15" x14ac:dyDescent="0.25">
      <c r="A10710" s="588"/>
      <c r="B10710" s="588"/>
      <c r="C10710" s="589"/>
      <c r="D10710" s="588"/>
    </row>
    <row r="10711" spans="1:4" ht="15" x14ac:dyDescent="0.25">
      <c r="A10711" s="588"/>
      <c r="B10711" s="588"/>
      <c r="C10711" s="589"/>
      <c r="D10711" s="588"/>
    </row>
    <row r="10712" spans="1:4" ht="15" x14ac:dyDescent="0.25">
      <c r="A10712" s="588"/>
      <c r="B10712" s="588"/>
      <c r="C10712" s="589"/>
      <c r="D10712" s="588"/>
    </row>
    <row r="10713" spans="1:4" ht="15" x14ac:dyDescent="0.25">
      <c r="A10713" s="588"/>
      <c r="B10713" s="588"/>
      <c r="C10713" s="589"/>
      <c r="D10713" s="588"/>
    </row>
    <row r="10714" spans="1:4" ht="15" x14ac:dyDescent="0.25">
      <c r="A10714" s="588"/>
      <c r="B10714" s="588"/>
      <c r="C10714" s="589"/>
      <c r="D10714" s="588"/>
    </row>
    <row r="10715" spans="1:4" ht="15" x14ac:dyDescent="0.25">
      <c r="A10715" s="588"/>
      <c r="B10715" s="588"/>
      <c r="C10715" s="589"/>
      <c r="D10715" s="588"/>
    </row>
    <row r="10716" spans="1:4" ht="15" x14ac:dyDescent="0.25">
      <c r="A10716" s="588"/>
      <c r="B10716" s="588"/>
      <c r="C10716" s="589"/>
      <c r="D10716" s="588"/>
    </row>
    <row r="10717" spans="1:4" ht="15" x14ac:dyDescent="0.25">
      <c r="A10717" s="588"/>
      <c r="B10717" s="588"/>
      <c r="C10717" s="589"/>
      <c r="D10717" s="588"/>
    </row>
    <row r="10718" spans="1:4" ht="15" x14ac:dyDescent="0.25">
      <c r="A10718" s="588"/>
      <c r="B10718" s="588"/>
      <c r="C10718" s="589"/>
      <c r="D10718" s="588"/>
    </row>
    <row r="10719" spans="1:4" ht="15" x14ac:dyDescent="0.25">
      <c r="A10719" s="588"/>
      <c r="B10719" s="588"/>
      <c r="C10719" s="589"/>
      <c r="D10719" s="588"/>
    </row>
    <row r="10720" spans="1:4" ht="15" x14ac:dyDescent="0.25">
      <c r="A10720" s="588"/>
      <c r="B10720" s="588"/>
      <c r="C10720" s="589"/>
      <c r="D10720" s="588"/>
    </row>
    <row r="10721" spans="1:4" ht="15" x14ac:dyDescent="0.25">
      <c r="A10721" s="588"/>
      <c r="B10721" s="588"/>
      <c r="C10721" s="589"/>
      <c r="D10721" s="588"/>
    </row>
    <row r="10722" spans="1:4" ht="15" x14ac:dyDescent="0.25">
      <c r="A10722" s="588"/>
      <c r="B10722" s="588"/>
      <c r="C10722" s="589"/>
      <c r="D10722" s="588"/>
    </row>
    <row r="10723" spans="1:4" ht="15" x14ac:dyDescent="0.25">
      <c r="A10723" s="588"/>
      <c r="B10723" s="588"/>
      <c r="C10723" s="589"/>
      <c r="D10723" s="588"/>
    </row>
    <row r="10724" spans="1:4" ht="15" x14ac:dyDescent="0.25">
      <c r="A10724" s="588"/>
      <c r="B10724" s="588"/>
      <c r="C10724" s="589"/>
      <c r="D10724" s="588"/>
    </row>
    <row r="10725" spans="1:4" ht="15" x14ac:dyDescent="0.25">
      <c r="A10725" s="588"/>
      <c r="B10725" s="588"/>
      <c r="C10725" s="589"/>
      <c r="D10725" s="588"/>
    </row>
    <row r="10726" spans="1:4" ht="15" x14ac:dyDescent="0.25">
      <c r="A10726" s="588"/>
      <c r="B10726" s="588"/>
      <c r="C10726" s="589"/>
      <c r="D10726" s="588"/>
    </row>
    <row r="10727" spans="1:4" ht="15" x14ac:dyDescent="0.25">
      <c r="A10727" s="588"/>
      <c r="B10727" s="588"/>
      <c r="C10727" s="589"/>
      <c r="D10727" s="588"/>
    </row>
    <row r="10728" spans="1:4" ht="15" x14ac:dyDescent="0.25">
      <c r="A10728" s="588"/>
      <c r="B10728" s="588"/>
      <c r="C10728" s="589"/>
      <c r="D10728" s="588"/>
    </row>
    <row r="10729" spans="1:4" ht="15" x14ac:dyDescent="0.25">
      <c r="A10729" s="588"/>
      <c r="B10729" s="588"/>
      <c r="C10729" s="589"/>
      <c r="D10729" s="588"/>
    </row>
    <row r="10730" spans="1:4" ht="15" x14ac:dyDescent="0.25">
      <c r="A10730" s="588"/>
      <c r="B10730" s="588"/>
      <c r="C10730" s="589"/>
      <c r="D10730" s="588"/>
    </row>
    <row r="10731" spans="1:4" ht="15" x14ac:dyDescent="0.25">
      <c r="A10731" s="588"/>
      <c r="B10731" s="588"/>
      <c r="C10731" s="589"/>
      <c r="D10731" s="588"/>
    </row>
    <row r="10732" spans="1:4" ht="15" x14ac:dyDescent="0.25">
      <c r="A10732" s="588"/>
      <c r="B10732" s="588"/>
      <c r="C10732" s="589"/>
      <c r="D10732" s="588"/>
    </row>
    <row r="10733" spans="1:4" ht="15" x14ac:dyDescent="0.25">
      <c r="A10733" s="588"/>
      <c r="B10733" s="588"/>
      <c r="C10733" s="589"/>
      <c r="D10733" s="588"/>
    </row>
    <row r="10734" spans="1:4" ht="15" x14ac:dyDescent="0.25">
      <c r="A10734" s="588"/>
      <c r="B10734" s="588"/>
      <c r="C10734" s="589"/>
      <c r="D10734" s="588"/>
    </row>
    <row r="10735" spans="1:4" ht="15" x14ac:dyDescent="0.25">
      <c r="A10735" s="588"/>
      <c r="B10735" s="588"/>
      <c r="C10735" s="589"/>
      <c r="D10735" s="588"/>
    </row>
    <row r="10736" spans="1:4" ht="15" x14ac:dyDescent="0.25">
      <c r="A10736" s="588"/>
      <c r="B10736" s="588"/>
      <c r="C10736" s="589"/>
      <c r="D10736" s="588"/>
    </row>
    <row r="10737" spans="1:4" ht="15" x14ac:dyDescent="0.25">
      <c r="A10737" s="588"/>
      <c r="B10737" s="588"/>
      <c r="C10737" s="589"/>
      <c r="D10737" s="588"/>
    </row>
    <row r="10738" spans="1:4" ht="15" x14ac:dyDescent="0.25">
      <c r="A10738" s="588"/>
      <c r="B10738" s="588"/>
      <c r="C10738" s="589"/>
      <c r="D10738" s="588"/>
    </row>
    <row r="10739" spans="1:4" ht="15" x14ac:dyDescent="0.25">
      <c r="A10739" s="588"/>
      <c r="B10739" s="588"/>
      <c r="C10739" s="589"/>
      <c r="D10739" s="588"/>
    </row>
    <row r="10740" spans="1:4" ht="15" x14ac:dyDescent="0.25">
      <c r="A10740" s="588"/>
      <c r="B10740" s="588"/>
      <c r="C10740" s="589"/>
      <c r="D10740" s="588"/>
    </row>
    <row r="10741" spans="1:4" ht="15" x14ac:dyDescent="0.25">
      <c r="A10741" s="588"/>
      <c r="B10741" s="588"/>
      <c r="C10741" s="589"/>
      <c r="D10741" s="588"/>
    </row>
    <row r="10742" spans="1:4" ht="15" x14ac:dyDescent="0.25">
      <c r="A10742" s="588"/>
      <c r="B10742" s="588"/>
      <c r="C10742" s="589"/>
      <c r="D10742" s="588"/>
    </row>
    <row r="10743" spans="1:4" ht="15" x14ac:dyDescent="0.25">
      <c r="A10743" s="588"/>
      <c r="B10743" s="588"/>
      <c r="C10743" s="589"/>
      <c r="D10743" s="588"/>
    </row>
    <row r="10744" spans="1:4" ht="15" x14ac:dyDescent="0.25">
      <c r="A10744" s="588"/>
      <c r="B10744" s="588"/>
      <c r="C10744" s="589"/>
      <c r="D10744" s="588"/>
    </row>
    <row r="10745" spans="1:4" ht="15" x14ac:dyDescent="0.25">
      <c r="A10745" s="588"/>
      <c r="B10745" s="588"/>
      <c r="C10745" s="589"/>
      <c r="D10745" s="588"/>
    </row>
    <row r="10746" spans="1:4" ht="15" x14ac:dyDescent="0.25">
      <c r="A10746" s="588"/>
      <c r="B10746" s="588"/>
      <c r="C10746" s="589"/>
      <c r="D10746" s="588"/>
    </row>
    <row r="10747" spans="1:4" ht="15" x14ac:dyDescent="0.25">
      <c r="A10747" s="588"/>
      <c r="B10747" s="588"/>
      <c r="C10747" s="589"/>
      <c r="D10747" s="588"/>
    </row>
    <row r="10748" spans="1:4" ht="15" x14ac:dyDescent="0.25">
      <c r="A10748" s="588"/>
      <c r="B10748" s="588"/>
      <c r="C10748" s="589"/>
      <c r="D10748" s="588"/>
    </row>
    <row r="10749" spans="1:4" ht="15" x14ac:dyDescent="0.25">
      <c r="A10749" s="588"/>
      <c r="B10749" s="588"/>
      <c r="C10749" s="589"/>
      <c r="D10749" s="588"/>
    </row>
    <row r="10750" spans="1:4" ht="15" x14ac:dyDescent="0.25">
      <c r="A10750" s="588"/>
      <c r="B10750" s="588"/>
      <c r="C10750" s="589"/>
      <c r="D10750" s="588"/>
    </row>
    <row r="10751" spans="1:4" ht="15" x14ac:dyDescent="0.25">
      <c r="A10751" s="588"/>
      <c r="B10751" s="588"/>
      <c r="C10751" s="589"/>
      <c r="D10751" s="588"/>
    </row>
    <row r="10752" spans="1:4" ht="15" x14ac:dyDescent="0.25">
      <c r="A10752" s="588"/>
      <c r="B10752" s="588"/>
      <c r="C10752" s="589"/>
      <c r="D10752" s="588"/>
    </row>
    <row r="10753" spans="1:4" ht="15" x14ac:dyDescent="0.25">
      <c r="A10753" s="588"/>
      <c r="B10753" s="588"/>
      <c r="C10753" s="589"/>
      <c r="D10753" s="588"/>
    </row>
    <row r="10754" spans="1:4" ht="15" x14ac:dyDescent="0.25">
      <c r="A10754" s="588"/>
      <c r="B10754" s="588"/>
      <c r="C10754" s="589"/>
      <c r="D10754" s="588"/>
    </row>
    <row r="10755" spans="1:4" ht="15" x14ac:dyDescent="0.25">
      <c r="A10755" s="588"/>
      <c r="B10755" s="588"/>
      <c r="C10755" s="589"/>
      <c r="D10755" s="588"/>
    </row>
    <row r="10756" spans="1:4" ht="15" x14ac:dyDescent="0.25">
      <c r="A10756" s="588"/>
      <c r="B10756" s="588"/>
      <c r="C10756" s="589"/>
      <c r="D10756" s="588"/>
    </row>
    <row r="10757" spans="1:4" ht="15" x14ac:dyDescent="0.25">
      <c r="A10757" s="588"/>
      <c r="B10757" s="588"/>
      <c r="C10757" s="589"/>
      <c r="D10757" s="588"/>
    </row>
    <row r="10758" spans="1:4" ht="15" x14ac:dyDescent="0.25">
      <c r="A10758" s="588"/>
      <c r="B10758" s="588"/>
      <c r="C10758" s="589"/>
      <c r="D10758" s="588"/>
    </row>
    <row r="10759" spans="1:4" ht="15" x14ac:dyDescent="0.25">
      <c r="A10759" s="588"/>
      <c r="B10759" s="588"/>
      <c r="C10759" s="589"/>
      <c r="D10759" s="588"/>
    </row>
    <row r="10760" spans="1:4" ht="15" x14ac:dyDescent="0.25">
      <c r="A10760" s="588"/>
      <c r="B10760" s="588"/>
      <c r="C10760" s="589"/>
      <c r="D10760" s="588"/>
    </row>
    <row r="10761" spans="1:4" ht="15" x14ac:dyDescent="0.25">
      <c r="A10761" s="588"/>
      <c r="B10761" s="588"/>
      <c r="C10761" s="589"/>
      <c r="D10761" s="588"/>
    </row>
    <row r="10762" spans="1:4" ht="15" x14ac:dyDescent="0.25">
      <c r="A10762" s="588"/>
      <c r="B10762" s="588"/>
      <c r="C10762" s="589"/>
      <c r="D10762" s="588"/>
    </row>
    <row r="10763" spans="1:4" ht="15" x14ac:dyDescent="0.25">
      <c r="A10763" s="588"/>
      <c r="B10763" s="588"/>
      <c r="C10763" s="589"/>
      <c r="D10763" s="588"/>
    </row>
    <row r="10764" spans="1:4" ht="15" x14ac:dyDescent="0.25">
      <c r="A10764" s="588"/>
      <c r="B10764" s="588"/>
      <c r="C10764" s="589"/>
      <c r="D10764" s="588"/>
    </row>
    <row r="10765" spans="1:4" ht="15" x14ac:dyDescent="0.25">
      <c r="A10765" s="588"/>
      <c r="B10765" s="588"/>
      <c r="C10765" s="589"/>
      <c r="D10765" s="588"/>
    </row>
    <row r="10766" spans="1:4" ht="15" x14ac:dyDescent="0.25">
      <c r="A10766" s="588"/>
      <c r="B10766" s="588"/>
      <c r="C10766" s="589"/>
      <c r="D10766" s="588"/>
    </row>
    <row r="10767" spans="1:4" ht="15" x14ac:dyDescent="0.25">
      <c r="A10767" s="588"/>
      <c r="B10767" s="588"/>
      <c r="C10767" s="589"/>
      <c r="D10767" s="588"/>
    </row>
    <row r="10768" spans="1:4" ht="15" x14ac:dyDescent="0.25">
      <c r="A10768" s="588"/>
      <c r="B10768" s="588"/>
      <c r="C10768" s="589"/>
      <c r="D10768" s="588"/>
    </row>
    <row r="10769" spans="1:4" ht="15" x14ac:dyDescent="0.25">
      <c r="A10769" s="588"/>
      <c r="B10769" s="588"/>
      <c r="C10769" s="589"/>
      <c r="D10769" s="588"/>
    </row>
    <row r="10770" spans="1:4" ht="15" x14ac:dyDescent="0.25">
      <c r="A10770" s="588"/>
      <c r="B10770" s="588"/>
      <c r="C10770" s="589"/>
      <c r="D10770" s="588"/>
    </row>
    <row r="10771" spans="1:4" ht="15" x14ac:dyDescent="0.25">
      <c r="A10771" s="588"/>
      <c r="B10771" s="588"/>
      <c r="C10771" s="589"/>
      <c r="D10771" s="588"/>
    </row>
    <row r="10772" spans="1:4" ht="15" x14ac:dyDescent="0.25">
      <c r="A10772" s="588"/>
      <c r="B10772" s="588"/>
      <c r="C10772" s="589"/>
      <c r="D10772" s="588"/>
    </row>
    <row r="10773" spans="1:4" ht="15" x14ac:dyDescent="0.25">
      <c r="A10773" s="588"/>
      <c r="B10773" s="588"/>
      <c r="C10773" s="589"/>
      <c r="D10773" s="588"/>
    </row>
    <row r="10774" spans="1:4" ht="15" x14ac:dyDescent="0.25">
      <c r="A10774" s="588"/>
      <c r="B10774" s="588"/>
      <c r="C10774" s="589"/>
      <c r="D10774" s="588"/>
    </row>
    <row r="10775" spans="1:4" ht="15" x14ac:dyDescent="0.25">
      <c r="A10775" s="588"/>
      <c r="B10775" s="588"/>
      <c r="C10775" s="589"/>
      <c r="D10775" s="588"/>
    </row>
    <row r="10776" spans="1:4" ht="15" x14ac:dyDescent="0.25">
      <c r="A10776" s="588"/>
      <c r="B10776" s="588"/>
      <c r="C10776" s="589"/>
      <c r="D10776" s="588"/>
    </row>
    <row r="10777" spans="1:4" ht="15" x14ac:dyDescent="0.25">
      <c r="A10777" s="588"/>
      <c r="B10777" s="588"/>
      <c r="C10777" s="589"/>
      <c r="D10777" s="588"/>
    </row>
    <row r="10778" spans="1:4" ht="15" x14ac:dyDescent="0.25">
      <c r="A10778" s="588"/>
      <c r="B10778" s="588"/>
      <c r="C10778" s="589"/>
      <c r="D10778" s="588"/>
    </row>
    <row r="10779" spans="1:4" ht="15" x14ac:dyDescent="0.25">
      <c r="A10779" s="588"/>
      <c r="B10779" s="588"/>
      <c r="C10779" s="589"/>
      <c r="D10779" s="588"/>
    </row>
    <row r="10780" spans="1:4" ht="15" x14ac:dyDescent="0.25">
      <c r="A10780" s="588"/>
      <c r="B10780" s="588"/>
      <c r="C10780" s="589"/>
      <c r="D10780" s="588"/>
    </row>
    <row r="10781" spans="1:4" ht="15" x14ac:dyDescent="0.25">
      <c r="A10781" s="588"/>
      <c r="B10781" s="588"/>
      <c r="C10781" s="589"/>
      <c r="D10781" s="588"/>
    </row>
    <row r="10782" spans="1:4" ht="15" x14ac:dyDescent="0.25">
      <c r="A10782" s="588"/>
      <c r="B10782" s="588"/>
      <c r="C10782" s="589"/>
      <c r="D10782" s="588"/>
    </row>
    <row r="10783" spans="1:4" ht="15" x14ac:dyDescent="0.25">
      <c r="A10783" s="588"/>
      <c r="B10783" s="588"/>
      <c r="C10783" s="589"/>
      <c r="D10783" s="588"/>
    </row>
    <row r="10784" spans="1:4" ht="15" x14ac:dyDescent="0.25">
      <c r="A10784" s="588"/>
      <c r="B10784" s="588"/>
      <c r="C10784" s="589"/>
      <c r="D10784" s="588"/>
    </row>
    <row r="10785" spans="1:4" ht="15" x14ac:dyDescent="0.25">
      <c r="A10785" s="588"/>
      <c r="B10785" s="588"/>
      <c r="C10785" s="589"/>
      <c r="D10785" s="588"/>
    </row>
    <row r="10786" spans="1:4" ht="15" x14ac:dyDescent="0.25">
      <c r="A10786" s="588"/>
      <c r="B10786" s="588"/>
      <c r="C10786" s="589"/>
      <c r="D10786" s="588"/>
    </row>
    <row r="10787" spans="1:4" ht="15" x14ac:dyDescent="0.25">
      <c r="A10787" s="588"/>
      <c r="B10787" s="588"/>
      <c r="C10787" s="589"/>
      <c r="D10787" s="588"/>
    </row>
    <row r="10788" spans="1:4" ht="15" x14ac:dyDescent="0.25">
      <c r="A10788" s="588"/>
      <c r="B10788" s="588"/>
      <c r="C10788" s="589"/>
      <c r="D10788" s="588"/>
    </row>
    <row r="10789" spans="1:4" ht="15" x14ac:dyDescent="0.25">
      <c r="A10789" s="588"/>
      <c r="B10789" s="588"/>
      <c r="C10789" s="589"/>
      <c r="D10789" s="588"/>
    </row>
    <row r="10790" spans="1:4" ht="15" x14ac:dyDescent="0.25">
      <c r="A10790" s="588"/>
      <c r="B10790" s="588"/>
      <c r="C10790" s="589"/>
      <c r="D10790" s="588"/>
    </row>
    <row r="10791" spans="1:4" ht="15" x14ac:dyDescent="0.25">
      <c r="A10791" s="588"/>
      <c r="B10791" s="588"/>
      <c r="C10791" s="589"/>
      <c r="D10791" s="588"/>
    </row>
    <row r="10792" spans="1:4" ht="15" x14ac:dyDescent="0.25">
      <c r="A10792" s="588"/>
      <c r="B10792" s="588"/>
      <c r="C10792" s="589"/>
      <c r="D10792" s="588"/>
    </row>
    <row r="10793" spans="1:4" ht="15" x14ac:dyDescent="0.25">
      <c r="A10793" s="588"/>
      <c r="B10793" s="588"/>
      <c r="C10793" s="589"/>
      <c r="D10793" s="588"/>
    </row>
    <row r="10794" spans="1:4" ht="15" x14ac:dyDescent="0.25">
      <c r="A10794" s="588"/>
      <c r="B10794" s="588"/>
      <c r="C10794" s="589"/>
      <c r="D10794" s="588"/>
    </row>
    <row r="10795" spans="1:4" ht="15" x14ac:dyDescent="0.25">
      <c r="A10795" s="588"/>
      <c r="B10795" s="588"/>
      <c r="C10795" s="589"/>
      <c r="D10795" s="588"/>
    </row>
    <row r="10796" spans="1:4" ht="15" x14ac:dyDescent="0.25">
      <c r="A10796" s="588"/>
      <c r="B10796" s="588"/>
      <c r="C10796" s="589"/>
      <c r="D10796" s="588"/>
    </row>
    <row r="10797" spans="1:4" ht="15" x14ac:dyDescent="0.25">
      <c r="A10797" s="588"/>
      <c r="B10797" s="588"/>
      <c r="C10797" s="589"/>
      <c r="D10797" s="588"/>
    </row>
    <row r="10798" spans="1:4" ht="15" x14ac:dyDescent="0.25">
      <c r="A10798" s="588"/>
      <c r="B10798" s="588"/>
      <c r="C10798" s="589"/>
      <c r="D10798" s="588"/>
    </row>
    <row r="10799" spans="1:4" ht="15" x14ac:dyDescent="0.25">
      <c r="A10799" s="588"/>
      <c r="B10799" s="588"/>
      <c r="C10799" s="589"/>
      <c r="D10799" s="588"/>
    </row>
    <row r="10800" spans="1:4" ht="15" x14ac:dyDescent="0.25">
      <c r="A10800" s="588"/>
      <c r="B10800" s="588"/>
      <c r="C10800" s="589"/>
      <c r="D10800" s="588"/>
    </row>
    <row r="10801" spans="1:4" ht="15" x14ac:dyDescent="0.25">
      <c r="A10801" s="588"/>
      <c r="B10801" s="588"/>
      <c r="C10801" s="589"/>
      <c r="D10801" s="588"/>
    </row>
    <row r="10802" spans="1:4" ht="15" x14ac:dyDescent="0.25">
      <c r="A10802" s="588"/>
      <c r="B10802" s="588"/>
      <c r="C10802" s="589"/>
      <c r="D10802" s="588"/>
    </row>
    <row r="10803" spans="1:4" ht="15" x14ac:dyDescent="0.25">
      <c r="A10803" s="588"/>
      <c r="B10803" s="588"/>
      <c r="C10803" s="589"/>
      <c r="D10803" s="588"/>
    </row>
    <row r="10804" spans="1:4" ht="15" x14ac:dyDescent="0.25">
      <c r="A10804" s="588"/>
      <c r="B10804" s="588"/>
      <c r="C10804" s="589"/>
      <c r="D10804" s="588"/>
    </row>
    <row r="10805" spans="1:4" ht="15" x14ac:dyDescent="0.25">
      <c r="A10805" s="588"/>
      <c r="B10805" s="588"/>
      <c r="C10805" s="589"/>
      <c r="D10805" s="588"/>
    </row>
    <row r="10806" spans="1:4" ht="15" x14ac:dyDescent="0.25">
      <c r="A10806" s="588"/>
      <c r="B10806" s="588"/>
      <c r="C10806" s="589"/>
      <c r="D10806" s="588"/>
    </row>
    <row r="10807" spans="1:4" ht="15" x14ac:dyDescent="0.25">
      <c r="A10807" s="588"/>
      <c r="B10807" s="588"/>
      <c r="C10807" s="589"/>
      <c r="D10807" s="588"/>
    </row>
    <row r="10808" spans="1:4" ht="15" x14ac:dyDescent="0.25">
      <c r="A10808" s="588"/>
      <c r="B10808" s="588"/>
      <c r="C10808" s="589"/>
      <c r="D10808" s="588"/>
    </row>
    <row r="10809" spans="1:4" ht="15" x14ac:dyDescent="0.25">
      <c r="A10809" s="588"/>
      <c r="B10809" s="588"/>
      <c r="C10809" s="589"/>
      <c r="D10809" s="588"/>
    </row>
    <row r="10810" spans="1:4" ht="15" x14ac:dyDescent="0.25">
      <c r="A10810" s="588"/>
      <c r="B10810" s="588"/>
      <c r="C10810" s="589"/>
      <c r="D10810" s="588"/>
    </row>
    <row r="10811" spans="1:4" ht="15" x14ac:dyDescent="0.25">
      <c r="A10811" s="588"/>
      <c r="B10811" s="588"/>
      <c r="C10811" s="589"/>
      <c r="D10811" s="588"/>
    </row>
    <row r="10812" spans="1:4" ht="15" x14ac:dyDescent="0.25">
      <c r="A10812" s="588"/>
      <c r="B10812" s="588"/>
      <c r="C10812" s="589"/>
      <c r="D10812" s="588"/>
    </row>
    <row r="10813" spans="1:4" ht="15" x14ac:dyDescent="0.25">
      <c r="A10813" s="588"/>
      <c r="B10813" s="588"/>
      <c r="C10813" s="589"/>
      <c r="D10813" s="588"/>
    </row>
    <row r="10814" spans="1:4" ht="15" x14ac:dyDescent="0.25">
      <c r="A10814" s="588"/>
      <c r="B10814" s="588"/>
      <c r="C10814" s="589"/>
      <c r="D10814" s="588"/>
    </row>
    <row r="10815" spans="1:4" ht="15" x14ac:dyDescent="0.25">
      <c r="A10815" s="588"/>
      <c r="B10815" s="588"/>
      <c r="C10815" s="589"/>
      <c r="D10815" s="588"/>
    </row>
    <row r="10816" spans="1:4" ht="15" x14ac:dyDescent="0.25">
      <c r="A10816" s="588"/>
      <c r="B10816" s="588"/>
      <c r="C10816" s="589"/>
      <c r="D10816" s="588"/>
    </row>
    <row r="10817" spans="1:4" ht="15" x14ac:dyDescent="0.25">
      <c r="A10817" s="588"/>
      <c r="B10817" s="588"/>
      <c r="C10817" s="589"/>
      <c r="D10817" s="588"/>
    </row>
    <row r="10818" spans="1:4" ht="15" x14ac:dyDescent="0.25">
      <c r="A10818" s="588"/>
      <c r="B10818" s="588"/>
      <c r="C10818" s="589"/>
      <c r="D10818" s="588"/>
    </row>
    <row r="10819" spans="1:4" ht="15" x14ac:dyDescent="0.25">
      <c r="A10819" s="588"/>
      <c r="B10819" s="588"/>
      <c r="C10819" s="589"/>
      <c r="D10819" s="588"/>
    </row>
    <row r="10820" spans="1:4" ht="15" x14ac:dyDescent="0.25">
      <c r="A10820" s="588"/>
      <c r="B10820" s="588"/>
      <c r="C10820" s="589"/>
      <c r="D10820" s="588"/>
    </row>
    <row r="10821" spans="1:4" ht="15" x14ac:dyDescent="0.25">
      <c r="A10821" s="588"/>
      <c r="B10821" s="588"/>
      <c r="C10821" s="589"/>
      <c r="D10821" s="588"/>
    </row>
    <row r="10822" spans="1:4" ht="15" x14ac:dyDescent="0.25">
      <c r="A10822" s="588"/>
      <c r="B10822" s="588"/>
      <c r="C10822" s="589"/>
      <c r="D10822" s="588"/>
    </row>
    <row r="10823" spans="1:4" ht="15" x14ac:dyDescent="0.25">
      <c r="A10823" s="588"/>
      <c r="B10823" s="588"/>
      <c r="C10823" s="589"/>
      <c r="D10823" s="588"/>
    </row>
    <row r="10824" spans="1:4" ht="15" x14ac:dyDescent="0.25">
      <c r="A10824" s="588"/>
      <c r="B10824" s="588"/>
      <c r="C10824" s="589"/>
      <c r="D10824" s="588"/>
    </row>
    <row r="10825" spans="1:4" ht="15" x14ac:dyDescent="0.25">
      <c r="A10825" s="588"/>
      <c r="B10825" s="588"/>
      <c r="C10825" s="589"/>
      <c r="D10825" s="588"/>
    </row>
    <row r="10826" spans="1:4" ht="15" x14ac:dyDescent="0.25">
      <c r="A10826" s="588"/>
      <c r="B10826" s="588"/>
      <c r="C10826" s="589"/>
      <c r="D10826" s="588"/>
    </row>
    <row r="10827" spans="1:4" ht="15" x14ac:dyDescent="0.25">
      <c r="A10827" s="588"/>
      <c r="B10827" s="588"/>
      <c r="C10827" s="589"/>
      <c r="D10827" s="588"/>
    </row>
    <row r="10828" spans="1:4" ht="15" x14ac:dyDescent="0.25">
      <c r="A10828" s="588"/>
      <c r="B10828" s="588"/>
      <c r="C10828" s="589"/>
      <c r="D10828" s="588"/>
    </row>
    <row r="10829" spans="1:4" ht="15" x14ac:dyDescent="0.25">
      <c r="A10829" s="588"/>
      <c r="B10829" s="588"/>
      <c r="C10829" s="589"/>
      <c r="D10829" s="588"/>
    </row>
    <row r="10830" spans="1:4" ht="15" x14ac:dyDescent="0.25">
      <c r="A10830" s="588"/>
      <c r="B10830" s="588"/>
      <c r="C10830" s="589"/>
      <c r="D10830" s="588"/>
    </row>
    <row r="10831" spans="1:4" ht="15" x14ac:dyDescent="0.25">
      <c r="A10831" s="588"/>
      <c r="B10831" s="588"/>
      <c r="C10831" s="589"/>
      <c r="D10831" s="588"/>
    </row>
    <row r="10832" spans="1:4" ht="15" x14ac:dyDescent="0.25">
      <c r="A10832" s="588"/>
      <c r="B10832" s="588"/>
      <c r="C10832" s="589"/>
      <c r="D10832" s="588"/>
    </row>
    <row r="10833" spans="1:4" ht="15" x14ac:dyDescent="0.25">
      <c r="A10833" s="588"/>
      <c r="B10833" s="588"/>
      <c r="C10833" s="589"/>
      <c r="D10833" s="588"/>
    </row>
    <row r="10834" spans="1:4" ht="15" x14ac:dyDescent="0.25">
      <c r="A10834" s="588"/>
      <c r="B10834" s="588"/>
      <c r="C10834" s="589"/>
      <c r="D10834" s="588"/>
    </row>
    <row r="10835" spans="1:4" ht="15" x14ac:dyDescent="0.25">
      <c r="A10835" s="588"/>
      <c r="B10835" s="588"/>
      <c r="C10835" s="589"/>
      <c r="D10835" s="588"/>
    </row>
    <row r="10836" spans="1:4" ht="15" x14ac:dyDescent="0.25">
      <c r="A10836" s="588"/>
      <c r="B10836" s="588"/>
      <c r="C10836" s="589"/>
      <c r="D10836" s="588"/>
    </row>
    <row r="10837" spans="1:4" ht="15" x14ac:dyDescent="0.25">
      <c r="A10837" s="588"/>
      <c r="B10837" s="588"/>
      <c r="C10837" s="589"/>
      <c r="D10837" s="588"/>
    </row>
    <row r="10838" spans="1:4" ht="15" x14ac:dyDescent="0.25">
      <c r="A10838" s="588"/>
      <c r="B10838" s="588"/>
      <c r="C10838" s="589"/>
      <c r="D10838" s="588"/>
    </row>
    <row r="10839" spans="1:4" ht="15" x14ac:dyDescent="0.25">
      <c r="A10839" s="588"/>
      <c r="B10839" s="588"/>
      <c r="C10839" s="589"/>
      <c r="D10839" s="588"/>
    </row>
    <row r="10840" spans="1:4" ht="15" x14ac:dyDescent="0.25">
      <c r="A10840" s="588"/>
      <c r="B10840" s="588"/>
      <c r="C10840" s="589"/>
      <c r="D10840" s="588"/>
    </row>
    <row r="10841" spans="1:4" ht="15" x14ac:dyDescent="0.25">
      <c r="A10841" s="588"/>
      <c r="B10841" s="588"/>
      <c r="C10841" s="589"/>
      <c r="D10841" s="588"/>
    </row>
    <row r="10842" spans="1:4" ht="15" x14ac:dyDescent="0.25">
      <c r="A10842" s="588"/>
      <c r="B10842" s="588"/>
      <c r="C10842" s="589"/>
      <c r="D10842" s="588"/>
    </row>
    <row r="10843" spans="1:4" ht="15" x14ac:dyDescent="0.25">
      <c r="A10843" s="588"/>
      <c r="B10843" s="588"/>
      <c r="C10843" s="589"/>
      <c r="D10843" s="588"/>
    </row>
    <row r="10844" spans="1:4" ht="15" x14ac:dyDescent="0.25">
      <c r="A10844" s="588"/>
      <c r="B10844" s="588"/>
      <c r="C10844" s="589"/>
      <c r="D10844" s="588"/>
    </row>
    <row r="10845" spans="1:4" ht="15" x14ac:dyDescent="0.25">
      <c r="A10845" s="588"/>
      <c r="B10845" s="588"/>
      <c r="C10845" s="589"/>
      <c r="D10845" s="588"/>
    </row>
    <row r="10846" spans="1:4" ht="15" x14ac:dyDescent="0.25">
      <c r="A10846" s="588"/>
      <c r="B10846" s="588"/>
      <c r="C10846" s="589"/>
      <c r="D10846" s="588"/>
    </row>
    <row r="10847" spans="1:4" ht="15" x14ac:dyDescent="0.25">
      <c r="A10847" s="588"/>
      <c r="B10847" s="588"/>
      <c r="C10847" s="589"/>
      <c r="D10847" s="588"/>
    </row>
    <row r="10848" spans="1:4" ht="15" x14ac:dyDescent="0.25">
      <c r="A10848" s="588"/>
      <c r="B10848" s="588"/>
      <c r="C10848" s="589"/>
      <c r="D10848" s="588"/>
    </row>
    <row r="10849" spans="1:4" ht="15" x14ac:dyDescent="0.25">
      <c r="A10849" s="588"/>
      <c r="B10849" s="588"/>
      <c r="C10849" s="589"/>
      <c r="D10849" s="588"/>
    </row>
    <row r="10850" spans="1:4" ht="15" x14ac:dyDescent="0.25">
      <c r="A10850" s="588"/>
      <c r="B10850" s="588"/>
      <c r="C10850" s="589"/>
      <c r="D10850" s="588"/>
    </row>
    <row r="10851" spans="1:4" ht="15" x14ac:dyDescent="0.25">
      <c r="A10851" s="588"/>
      <c r="B10851" s="588"/>
      <c r="C10851" s="589"/>
      <c r="D10851" s="588"/>
    </row>
    <row r="10852" spans="1:4" ht="15" x14ac:dyDescent="0.25">
      <c r="A10852" s="588"/>
      <c r="B10852" s="588"/>
      <c r="C10852" s="589"/>
      <c r="D10852" s="588"/>
    </row>
    <row r="10853" spans="1:4" ht="15" x14ac:dyDescent="0.25">
      <c r="A10853" s="588"/>
      <c r="B10853" s="588"/>
      <c r="C10853" s="589"/>
      <c r="D10853" s="588"/>
    </row>
    <row r="10854" spans="1:4" ht="15" x14ac:dyDescent="0.25">
      <c r="A10854" s="588"/>
      <c r="B10854" s="588"/>
      <c r="C10854" s="589"/>
      <c r="D10854" s="588"/>
    </row>
    <row r="10855" spans="1:4" ht="15" x14ac:dyDescent="0.25">
      <c r="A10855" s="588"/>
      <c r="B10855" s="588"/>
      <c r="C10855" s="589"/>
      <c r="D10855" s="588"/>
    </row>
    <row r="10856" spans="1:4" ht="15" x14ac:dyDescent="0.25">
      <c r="A10856" s="588"/>
      <c r="B10856" s="588"/>
      <c r="C10856" s="589"/>
      <c r="D10856" s="588"/>
    </row>
    <row r="10857" spans="1:4" ht="15" x14ac:dyDescent="0.25">
      <c r="A10857" s="588"/>
      <c r="B10857" s="588"/>
      <c r="C10857" s="589"/>
      <c r="D10857" s="588"/>
    </row>
    <row r="10858" spans="1:4" ht="15" x14ac:dyDescent="0.25">
      <c r="A10858" s="588"/>
      <c r="B10858" s="588"/>
      <c r="C10858" s="589"/>
      <c r="D10858" s="588"/>
    </row>
    <row r="10859" spans="1:4" ht="15" x14ac:dyDescent="0.25">
      <c r="A10859" s="588"/>
      <c r="B10859" s="588"/>
      <c r="C10859" s="589"/>
      <c r="D10859" s="588"/>
    </row>
    <row r="10860" spans="1:4" ht="15" x14ac:dyDescent="0.25">
      <c r="A10860" s="588"/>
      <c r="B10860" s="588"/>
      <c r="C10860" s="589"/>
      <c r="D10860" s="588"/>
    </row>
    <row r="10861" spans="1:4" ht="15" x14ac:dyDescent="0.25">
      <c r="A10861" s="588"/>
      <c r="B10861" s="588"/>
      <c r="C10861" s="589"/>
      <c r="D10861" s="588"/>
    </row>
    <row r="10862" spans="1:4" ht="15" x14ac:dyDescent="0.25">
      <c r="A10862" s="588"/>
      <c r="B10862" s="588"/>
      <c r="C10862" s="589"/>
      <c r="D10862" s="588"/>
    </row>
    <row r="10863" spans="1:4" ht="15" x14ac:dyDescent="0.25">
      <c r="A10863" s="588"/>
      <c r="B10863" s="588"/>
      <c r="C10863" s="589"/>
      <c r="D10863" s="588"/>
    </row>
    <row r="10864" spans="1:4" ht="15" x14ac:dyDescent="0.25">
      <c r="A10864" s="588"/>
      <c r="B10864" s="588"/>
      <c r="C10864" s="589"/>
      <c r="D10864" s="588"/>
    </row>
    <row r="10865" spans="1:4" ht="15" x14ac:dyDescent="0.25">
      <c r="A10865" s="588"/>
      <c r="B10865" s="588"/>
      <c r="C10865" s="589"/>
      <c r="D10865" s="588"/>
    </row>
    <row r="10866" spans="1:4" ht="15" x14ac:dyDescent="0.25">
      <c r="A10866" s="588"/>
      <c r="B10866" s="588"/>
      <c r="C10866" s="589"/>
      <c r="D10866" s="588"/>
    </row>
    <row r="10867" spans="1:4" ht="15" x14ac:dyDescent="0.25">
      <c r="A10867" s="588"/>
      <c r="B10867" s="588"/>
      <c r="C10867" s="589"/>
      <c r="D10867" s="588"/>
    </row>
    <row r="10868" spans="1:4" ht="15" x14ac:dyDescent="0.25">
      <c r="A10868" s="588"/>
      <c r="B10868" s="588"/>
      <c r="C10868" s="589"/>
      <c r="D10868" s="588"/>
    </row>
    <row r="10869" spans="1:4" ht="15" x14ac:dyDescent="0.25">
      <c r="A10869" s="588"/>
      <c r="B10869" s="588"/>
      <c r="C10869" s="589"/>
      <c r="D10869" s="588"/>
    </row>
    <row r="10870" spans="1:4" ht="15" x14ac:dyDescent="0.25">
      <c r="A10870" s="588"/>
      <c r="B10870" s="588"/>
      <c r="C10870" s="589"/>
      <c r="D10870" s="588"/>
    </row>
    <row r="10871" spans="1:4" ht="15" x14ac:dyDescent="0.25">
      <c r="A10871" s="588"/>
      <c r="B10871" s="588"/>
      <c r="C10871" s="589"/>
      <c r="D10871" s="588"/>
    </row>
    <row r="10872" spans="1:4" ht="15" x14ac:dyDescent="0.25">
      <c r="A10872" s="588"/>
      <c r="B10872" s="588"/>
      <c r="C10872" s="589"/>
      <c r="D10872" s="588"/>
    </row>
    <row r="10873" spans="1:4" ht="15" x14ac:dyDescent="0.25">
      <c r="A10873" s="588"/>
      <c r="B10873" s="588"/>
      <c r="C10873" s="589"/>
      <c r="D10873" s="588"/>
    </row>
    <row r="10874" spans="1:4" ht="15" x14ac:dyDescent="0.25">
      <c r="A10874" s="588"/>
      <c r="B10874" s="588"/>
      <c r="C10874" s="589"/>
      <c r="D10874" s="588"/>
    </row>
    <row r="10875" spans="1:4" ht="15" x14ac:dyDescent="0.25">
      <c r="A10875" s="588"/>
      <c r="B10875" s="588"/>
      <c r="C10875" s="589"/>
      <c r="D10875" s="588"/>
    </row>
    <row r="10876" spans="1:4" ht="15" x14ac:dyDescent="0.25">
      <c r="A10876" s="588"/>
      <c r="B10876" s="588"/>
      <c r="C10876" s="589"/>
      <c r="D10876" s="588"/>
    </row>
    <row r="10877" spans="1:4" ht="15" x14ac:dyDescent="0.25">
      <c r="A10877" s="588"/>
      <c r="B10877" s="588"/>
      <c r="C10877" s="589"/>
      <c r="D10877" s="588"/>
    </row>
    <row r="10878" spans="1:4" ht="15" x14ac:dyDescent="0.25">
      <c r="A10878" s="588"/>
      <c r="B10878" s="588"/>
      <c r="C10878" s="589"/>
      <c r="D10878" s="588"/>
    </row>
    <row r="10879" spans="1:4" ht="15" x14ac:dyDescent="0.25">
      <c r="A10879" s="588"/>
      <c r="B10879" s="588"/>
      <c r="C10879" s="589"/>
      <c r="D10879" s="588"/>
    </row>
    <row r="10880" spans="1:4" ht="15" x14ac:dyDescent="0.25">
      <c r="A10880" s="588"/>
      <c r="B10880" s="588"/>
      <c r="C10880" s="589"/>
      <c r="D10880" s="588"/>
    </row>
    <row r="10881" spans="1:4" ht="15" x14ac:dyDescent="0.25">
      <c r="A10881" s="588"/>
      <c r="B10881" s="588"/>
      <c r="C10881" s="589"/>
      <c r="D10881" s="588"/>
    </row>
    <row r="10882" spans="1:4" ht="15" x14ac:dyDescent="0.25">
      <c r="A10882" s="588"/>
      <c r="B10882" s="588"/>
      <c r="C10882" s="589"/>
      <c r="D10882" s="588"/>
    </row>
    <row r="10883" spans="1:4" ht="15" x14ac:dyDescent="0.25">
      <c r="A10883" s="588"/>
      <c r="B10883" s="588"/>
      <c r="C10883" s="589"/>
      <c r="D10883" s="588"/>
    </row>
    <row r="10884" spans="1:4" ht="15" x14ac:dyDescent="0.25">
      <c r="A10884" s="588"/>
      <c r="B10884" s="588"/>
      <c r="C10884" s="589"/>
      <c r="D10884" s="588"/>
    </row>
    <row r="10885" spans="1:4" ht="15" x14ac:dyDescent="0.25">
      <c r="A10885" s="588"/>
      <c r="B10885" s="588"/>
      <c r="C10885" s="589"/>
      <c r="D10885" s="588"/>
    </row>
    <row r="10886" spans="1:4" ht="15" x14ac:dyDescent="0.25">
      <c r="A10886" s="588"/>
      <c r="B10886" s="588"/>
      <c r="C10886" s="589"/>
      <c r="D10886" s="588"/>
    </row>
    <row r="10887" spans="1:4" ht="15" x14ac:dyDescent="0.25">
      <c r="A10887" s="588"/>
      <c r="B10887" s="588"/>
      <c r="C10887" s="589"/>
      <c r="D10887" s="588"/>
    </row>
    <row r="10888" spans="1:4" ht="15" x14ac:dyDescent="0.25">
      <c r="A10888" s="588"/>
      <c r="B10888" s="588"/>
      <c r="C10888" s="589"/>
      <c r="D10888" s="588"/>
    </row>
    <row r="10889" spans="1:4" ht="15" x14ac:dyDescent="0.25">
      <c r="A10889" s="588"/>
      <c r="B10889" s="588"/>
      <c r="C10889" s="589"/>
      <c r="D10889" s="588"/>
    </row>
    <row r="10890" spans="1:4" ht="15" x14ac:dyDescent="0.25">
      <c r="A10890" s="588"/>
      <c r="B10890" s="588"/>
      <c r="C10890" s="589"/>
      <c r="D10890" s="588"/>
    </row>
    <row r="10891" spans="1:4" ht="15" x14ac:dyDescent="0.25">
      <c r="A10891" s="588"/>
      <c r="B10891" s="588"/>
      <c r="C10891" s="589"/>
      <c r="D10891" s="588"/>
    </row>
    <row r="10892" spans="1:4" ht="15" x14ac:dyDescent="0.25">
      <c r="A10892" s="588"/>
      <c r="B10892" s="588"/>
      <c r="C10892" s="589"/>
      <c r="D10892" s="588"/>
    </row>
    <row r="10893" spans="1:4" ht="15" x14ac:dyDescent="0.25">
      <c r="A10893" s="588"/>
      <c r="B10893" s="588"/>
      <c r="C10893" s="589"/>
      <c r="D10893" s="588"/>
    </row>
    <row r="10894" spans="1:4" ht="15" x14ac:dyDescent="0.25">
      <c r="A10894" s="588"/>
      <c r="B10894" s="588"/>
      <c r="C10894" s="589"/>
      <c r="D10894" s="588"/>
    </row>
    <row r="10895" spans="1:4" ht="15" x14ac:dyDescent="0.25">
      <c r="A10895" s="588"/>
      <c r="B10895" s="588"/>
      <c r="C10895" s="589"/>
      <c r="D10895" s="588"/>
    </row>
    <row r="10896" spans="1:4" ht="15" x14ac:dyDescent="0.25">
      <c r="A10896" s="588"/>
      <c r="B10896" s="588"/>
      <c r="C10896" s="589"/>
      <c r="D10896" s="588"/>
    </row>
    <row r="10897" spans="1:4" ht="15" x14ac:dyDescent="0.25">
      <c r="A10897" s="588"/>
      <c r="B10897" s="588"/>
      <c r="C10897" s="589"/>
      <c r="D10897" s="588"/>
    </row>
    <row r="10898" spans="1:4" ht="15" x14ac:dyDescent="0.25">
      <c r="A10898" s="588"/>
      <c r="B10898" s="588"/>
      <c r="C10898" s="589"/>
      <c r="D10898" s="588"/>
    </row>
    <row r="10899" spans="1:4" ht="15" x14ac:dyDescent="0.25">
      <c r="A10899" s="588"/>
      <c r="B10899" s="588"/>
      <c r="C10899" s="589"/>
      <c r="D10899" s="588"/>
    </row>
    <row r="10900" spans="1:4" ht="15" x14ac:dyDescent="0.25">
      <c r="A10900" s="588"/>
      <c r="B10900" s="588"/>
      <c r="C10900" s="589"/>
      <c r="D10900" s="588"/>
    </row>
    <row r="10901" spans="1:4" ht="15" x14ac:dyDescent="0.25">
      <c r="A10901" s="588"/>
      <c r="B10901" s="588"/>
      <c r="C10901" s="589"/>
      <c r="D10901" s="588"/>
    </row>
    <row r="10902" spans="1:4" ht="15" x14ac:dyDescent="0.25">
      <c r="A10902" s="588"/>
      <c r="B10902" s="588"/>
      <c r="C10902" s="589"/>
      <c r="D10902" s="588"/>
    </row>
    <row r="10903" spans="1:4" ht="15" x14ac:dyDescent="0.25">
      <c r="A10903" s="588"/>
      <c r="B10903" s="588"/>
      <c r="C10903" s="589"/>
      <c r="D10903" s="588"/>
    </row>
    <row r="10904" spans="1:4" ht="15" x14ac:dyDescent="0.25">
      <c r="A10904" s="588"/>
      <c r="B10904" s="588"/>
      <c r="C10904" s="589"/>
      <c r="D10904" s="588"/>
    </row>
    <row r="10905" spans="1:4" ht="15" x14ac:dyDescent="0.25">
      <c r="A10905" s="588"/>
      <c r="B10905" s="588"/>
      <c r="C10905" s="589"/>
      <c r="D10905" s="588"/>
    </row>
    <row r="10906" spans="1:4" ht="15" x14ac:dyDescent="0.25">
      <c r="A10906" s="588"/>
      <c r="B10906" s="588"/>
      <c r="C10906" s="589"/>
      <c r="D10906" s="588"/>
    </row>
    <row r="10907" spans="1:4" ht="15" x14ac:dyDescent="0.25">
      <c r="A10907" s="588"/>
      <c r="B10907" s="588"/>
      <c r="C10907" s="589"/>
      <c r="D10907" s="588"/>
    </row>
    <row r="10908" spans="1:4" ht="15" x14ac:dyDescent="0.25">
      <c r="A10908" s="588"/>
      <c r="B10908" s="588"/>
      <c r="C10908" s="589"/>
      <c r="D10908" s="588"/>
    </row>
    <row r="10909" spans="1:4" ht="15" x14ac:dyDescent="0.25">
      <c r="A10909" s="588"/>
      <c r="B10909" s="588"/>
      <c r="C10909" s="589"/>
      <c r="D10909" s="588"/>
    </row>
    <row r="10910" spans="1:4" ht="15" x14ac:dyDescent="0.25">
      <c r="A10910" s="588"/>
      <c r="B10910" s="588"/>
      <c r="C10910" s="589"/>
      <c r="D10910" s="588"/>
    </row>
    <row r="10911" spans="1:4" ht="15" x14ac:dyDescent="0.25">
      <c r="A10911" s="588"/>
      <c r="B10911" s="588"/>
      <c r="C10911" s="589"/>
      <c r="D10911" s="588"/>
    </row>
    <row r="10912" spans="1:4" ht="15" x14ac:dyDescent="0.25">
      <c r="A10912" s="588"/>
      <c r="B10912" s="588"/>
      <c r="C10912" s="589"/>
      <c r="D10912" s="588"/>
    </row>
    <row r="10913" spans="1:4" ht="15" x14ac:dyDescent="0.25">
      <c r="A10913" s="588"/>
      <c r="B10913" s="588"/>
      <c r="C10913" s="589"/>
      <c r="D10913" s="588"/>
    </row>
    <row r="10914" spans="1:4" ht="15" x14ac:dyDescent="0.25">
      <c r="A10914" s="588"/>
      <c r="B10914" s="588"/>
      <c r="C10914" s="589"/>
      <c r="D10914" s="588"/>
    </row>
    <row r="10915" spans="1:4" ht="15" x14ac:dyDescent="0.25">
      <c r="A10915" s="588"/>
      <c r="B10915" s="588"/>
      <c r="C10915" s="589"/>
      <c r="D10915" s="588"/>
    </row>
    <row r="10916" spans="1:4" ht="15" x14ac:dyDescent="0.25">
      <c r="A10916" s="588"/>
      <c r="B10916" s="588"/>
      <c r="C10916" s="589"/>
      <c r="D10916" s="588"/>
    </row>
    <row r="10917" spans="1:4" ht="15" x14ac:dyDescent="0.25">
      <c r="A10917" s="588"/>
      <c r="B10917" s="588"/>
      <c r="C10917" s="589"/>
      <c r="D10917" s="588"/>
    </row>
    <row r="10918" spans="1:4" ht="15" x14ac:dyDescent="0.25">
      <c r="A10918" s="588"/>
      <c r="B10918" s="588"/>
      <c r="C10918" s="589"/>
      <c r="D10918" s="588"/>
    </row>
    <row r="10919" spans="1:4" ht="15" x14ac:dyDescent="0.25">
      <c r="A10919" s="588"/>
      <c r="B10919" s="588"/>
      <c r="C10919" s="589"/>
      <c r="D10919" s="588"/>
    </row>
    <row r="10920" spans="1:4" ht="15" x14ac:dyDescent="0.25">
      <c r="A10920" s="588"/>
      <c r="B10920" s="588"/>
      <c r="C10920" s="589"/>
      <c r="D10920" s="588"/>
    </row>
    <row r="10921" spans="1:4" ht="15" x14ac:dyDescent="0.25">
      <c r="A10921" s="588"/>
      <c r="B10921" s="588"/>
      <c r="C10921" s="589"/>
      <c r="D10921" s="588"/>
    </row>
    <row r="10922" spans="1:4" ht="15" x14ac:dyDescent="0.25">
      <c r="A10922" s="588"/>
      <c r="B10922" s="588"/>
      <c r="C10922" s="589"/>
      <c r="D10922" s="588"/>
    </row>
    <row r="10923" spans="1:4" ht="15" x14ac:dyDescent="0.25">
      <c r="A10923" s="588"/>
      <c r="B10923" s="588"/>
      <c r="C10923" s="589"/>
      <c r="D10923" s="588"/>
    </row>
    <row r="10924" spans="1:4" ht="15" x14ac:dyDescent="0.25">
      <c r="A10924" s="588"/>
      <c r="B10924" s="588"/>
      <c r="C10924" s="589"/>
      <c r="D10924" s="588"/>
    </row>
    <row r="10925" spans="1:4" ht="15" x14ac:dyDescent="0.25">
      <c r="A10925" s="588"/>
      <c r="B10925" s="588"/>
      <c r="C10925" s="589"/>
      <c r="D10925" s="588"/>
    </row>
    <row r="10926" spans="1:4" ht="15" x14ac:dyDescent="0.25">
      <c r="A10926" s="588"/>
      <c r="B10926" s="588"/>
      <c r="C10926" s="589"/>
      <c r="D10926" s="588"/>
    </row>
    <row r="10927" spans="1:4" ht="15" x14ac:dyDescent="0.25">
      <c r="A10927" s="588"/>
      <c r="B10927" s="588"/>
      <c r="C10927" s="589"/>
      <c r="D10927" s="588"/>
    </row>
    <row r="10928" spans="1:4" ht="15" x14ac:dyDescent="0.25">
      <c r="A10928" s="588"/>
      <c r="B10928" s="588"/>
      <c r="C10928" s="589"/>
      <c r="D10928" s="588"/>
    </row>
    <row r="10929" spans="1:4" ht="15" x14ac:dyDescent="0.25">
      <c r="A10929" s="588"/>
      <c r="B10929" s="588"/>
      <c r="C10929" s="589"/>
      <c r="D10929" s="588"/>
    </row>
    <row r="10930" spans="1:4" ht="15" x14ac:dyDescent="0.25">
      <c r="A10930" s="588"/>
      <c r="B10930" s="588"/>
      <c r="C10930" s="589"/>
      <c r="D10930" s="588"/>
    </row>
    <row r="10931" spans="1:4" ht="15" x14ac:dyDescent="0.25">
      <c r="A10931" s="588"/>
      <c r="B10931" s="588"/>
      <c r="C10931" s="589"/>
      <c r="D10931" s="588"/>
    </row>
    <row r="10932" spans="1:4" ht="15" x14ac:dyDescent="0.25">
      <c r="A10932" s="588"/>
      <c r="B10932" s="588"/>
      <c r="C10932" s="589"/>
      <c r="D10932" s="588"/>
    </row>
    <row r="10933" spans="1:4" ht="15" x14ac:dyDescent="0.25">
      <c r="A10933" s="588"/>
      <c r="B10933" s="588"/>
      <c r="C10933" s="589"/>
      <c r="D10933" s="588"/>
    </row>
    <row r="10934" spans="1:4" ht="15" x14ac:dyDescent="0.25">
      <c r="A10934" s="588"/>
      <c r="B10934" s="588"/>
      <c r="C10934" s="589"/>
      <c r="D10934" s="588"/>
    </row>
    <row r="10935" spans="1:4" ht="15" x14ac:dyDescent="0.25">
      <c r="A10935" s="588"/>
      <c r="B10935" s="588"/>
      <c r="C10935" s="589"/>
      <c r="D10935" s="588"/>
    </row>
    <row r="10936" spans="1:4" ht="15" x14ac:dyDescent="0.25">
      <c r="A10936" s="588"/>
      <c r="B10936" s="588"/>
      <c r="C10936" s="589"/>
      <c r="D10936" s="588"/>
    </row>
    <row r="10937" spans="1:4" ht="15" x14ac:dyDescent="0.25">
      <c r="A10937" s="588"/>
      <c r="B10937" s="588"/>
      <c r="C10937" s="589"/>
      <c r="D10937" s="588"/>
    </row>
    <row r="10938" spans="1:4" ht="15" x14ac:dyDescent="0.25">
      <c r="A10938" s="588"/>
      <c r="B10938" s="588"/>
      <c r="C10938" s="589"/>
      <c r="D10938" s="588"/>
    </row>
    <row r="10939" spans="1:4" ht="15" x14ac:dyDescent="0.25">
      <c r="A10939" s="588"/>
      <c r="B10939" s="588"/>
      <c r="C10939" s="589"/>
      <c r="D10939" s="588"/>
    </row>
    <row r="10940" spans="1:4" ht="15" x14ac:dyDescent="0.25">
      <c r="A10940" s="588"/>
      <c r="B10940" s="588"/>
      <c r="C10940" s="589"/>
      <c r="D10940" s="588"/>
    </row>
    <row r="10941" spans="1:4" ht="15" x14ac:dyDescent="0.25">
      <c r="A10941" s="588"/>
      <c r="B10941" s="588"/>
      <c r="C10941" s="589"/>
      <c r="D10941" s="588"/>
    </row>
    <row r="10942" spans="1:4" ht="15" x14ac:dyDescent="0.25">
      <c r="A10942" s="588"/>
      <c r="B10942" s="588"/>
      <c r="C10942" s="589"/>
      <c r="D10942" s="588"/>
    </row>
    <row r="10943" spans="1:4" ht="15" x14ac:dyDescent="0.25">
      <c r="A10943" s="588"/>
      <c r="B10943" s="588"/>
      <c r="C10943" s="589"/>
      <c r="D10943" s="588"/>
    </row>
    <row r="10944" spans="1:4" ht="15" x14ac:dyDescent="0.25">
      <c r="A10944" s="588"/>
      <c r="B10944" s="588"/>
      <c r="C10944" s="589"/>
      <c r="D10944" s="588"/>
    </row>
    <row r="10945" spans="1:4" ht="15" x14ac:dyDescent="0.25">
      <c r="A10945" s="588"/>
      <c r="B10945" s="588"/>
      <c r="C10945" s="589"/>
      <c r="D10945" s="588"/>
    </row>
    <row r="10946" spans="1:4" ht="15" x14ac:dyDescent="0.25">
      <c r="A10946" s="588"/>
      <c r="B10946" s="588"/>
      <c r="C10946" s="589"/>
      <c r="D10946" s="588"/>
    </row>
    <row r="10947" spans="1:4" ht="15" x14ac:dyDescent="0.25">
      <c r="A10947" s="588"/>
      <c r="B10947" s="588"/>
      <c r="C10947" s="589"/>
      <c r="D10947" s="588"/>
    </row>
    <row r="10948" spans="1:4" ht="15" x14ac:dyDescent="0.25">
      <c r="A10948" s="588"/>
      <c r="B10948" s="588"/>
      <c r="C10948" s="589"/>
      <c r="D10948" s="588"/>
    </row>
    <row r="10949" spans="1:4" ht="15" x14ac:dyDescent="0.25">
      <c r="A10949" s="588"/>
      <c r="B10949" s="588"/>
      <c r="C10949" s="589"/>
      <c r="D10949" s="588"/>
    </row>
    <row r="10950" spans="1:4" ht="15" x14ac:dyDescent="0.25">
      <c r="A10950" s="588"/>
      <c r="B10950" s="588"/>
      <c r="C10950" s="589"/>
      <c r="D10950" s="588"/>
    </row>
    <row r="10951" spans="1:4" ht="15" x14ac:dyDescent="0.25">
      <c r="A10951" s="588"/>
      <c r="B10951" s="588"/>
      <c r="C10951" s="589"/>
      <c r="D10951" s="588"/>
    </row>
    <row r="10952" spans="1:4" ht="15" x14ac:dyDescent="0.25">
      <c r="A10952" s="588"/>
      <c r="B10952" s="588"/>
      <c r="C10952" s="589"/>
      <c r="D10952" s="588"/>
    </row>
    <row r="10953" spans="1:4" ht="15" x14ac:dyDescent="0.25">
      <c r="A10953" s="588"/>
      <c r="B10953" s="588"/>
      <c r="C10953" s="589"/>
      <c r="D10953" s="588"/>
    </row>
    <row r="10954" spans="1:4" ht="15" x14ac:dyDescent="0.25">
      <c r="A10954" s="588"/>
      <c r="B10954" s="588"/>
      <c r="C10954" s="589"/>
      <c r="D10954" s="588"/>
    </row>
    <row r="10955" spans="1:4" ht="15" x14ac:dyDescent="0.25">
      <c r="A10955" s="588"/>
      <c r="B10955" s="588"/>
      <c r="C10955" s="589"/>
      <c r="D10955" s="588"/>
    </row>
    <row r="10956" spans="1:4" ht="15" x14ac:dyDescent="0.25">
      <c r="A10956" s="588"/>
      <c r="B10956" s="588"/>
      <c r="C10956" s="589"/>
      <c r="D10956" s="588"/>
    </row>
    <row r="10957" spans="1:4" ht="15" x14ac:dyDescent="0.25">
      <c r="A10957" s="588"/>
      <c r="B10957" s="588"/>
      <c r="C10957" s="589"/>
      <c r="D10957" s="588"/>
    </row>
    <row r="10958" spans="1:4" ht="15" x14ac:dyDescent="0.25">
      <c r="A10958" s="588"/>
      <c r="B10958" s="588"/>
      <c r="C10958" s="589"/>
      <c r="D10958" s="588"/>
    </row>
    <row r="10959" spans="1:4" ht="15" x14ac:dyDescent="0.25">
      <c r="A10959" s="588"/>
      <c r="B10959" s="588"/>
      <c r="C10959" s="589"/>
      <c r="D10959" s="588"/>
    </row>
    <row r="10960" spans="1:4" ht="15" x14ac:dyDescent="0.25">
      <c r="A10960" s="588"/>
      <c r="B10960" s="588"/>
      <c r="C10960" s="589"/>
      <c r="D10960" s="588"/>
    </row>
    <row r="10961" spans="1:4" ht="15" x14ac:dyDescent="0.25">
      <c r="A10961" s="588"/>
      <c r="B10961" s="588"/>
      <c r="C10961" s="589"/>
      <c r="D10961" s="588"/>
    </row>
    <row r="10962" spans="1:4" ht="15" x14ac:dyDescent="0.25">
      <c r="A10962" s="588"/>
      <c r="B10962" s="588"/>
      <c r="C10962" s="589"/>
      <c r="D10962" s="588"/>
    </row>
    <row r="10963" spans="1:4" ht="15" x14ac:dyDescent="0.25">
      <c r="A10963" s="588"/>
      <c r="B10963" s="588"/>
      <c r="C10963" s="589"/>
      <c r="D10963" s="588"/>
    </row>
    <row r="10964" spans="1:4" ht="15" x14ac:dyDescent="0.25">
      <c r="A10964" s="588"/>
      <c r="B10964" s="588"/>
      <c r="C10964" s="589"/>
      <c r="D10964" s="588"/>
    </row>
    <row r="10965" spans="1:4" ht="15" x14ac:dyDescent="0.25">
      <c r="A10965" s="588"/>
      <c r="B10965" s="588"/>
      <c r="C10965" s="589"/>
      <c r="D10965" s="588"/>
    </row>
    <row r="10966" spans="1:4" ht="15" x14ac:dyDescent="0.25">
      <c r="A10966" s="588"/>
      <c r="B10966" s="588"/>
      <c r="C10966" s="589"/>
      <c r="D10966" s="588"/>
    </row>
    <row r="10967" spans="1:4" ht="15" x14ac:dyDescent="0.25">
      <c r="A10967" s="588"/>
      <c r="B10967" s="588"/>
      <c r="C10967" s="589"/>
      <c r="D10967" s="588"/>
    </row>
    <row r="10968" spans="1:4" ht="15" x14ac:dyDescent="0.25">
      <c r="A10968" s="588"/>
      <c r="B10968" s="588"/>
      <c r="C10968" s="589"/>
      <c r="D10968" s="588"/>
    </row>
    <row r="10969" spans="1:4" ht="15" x14ac:dyDescent="0.25">
      <c r="A10969" s="588"/>
      <c r="B10969" s="588"/>
      <c r="C10969" s="589"/>
      <c r="D10969" s="588"/>
    </row>
    <row r="10970" spans="1:4" ht="15" x14ac:dyDescent="0.25">
      <c r="A10970" s="588"/>
      <c r="B10970" s="588"/>
      <c r="C10970" s="589"/>
      <c r="D10970" s="588"/>
    </row>
    <row r="10971" spans="1:4" ht="15" x14ac:dyDescent="0.25">
      <c r="A10971" s="588"/>
      <c r="B10971" s="588"/>
      <c r="C10971" s="589"/>
      <c r="D10971" s="588"/>
    </row>
    <row r="10972" spans="1:4" ht="15" x14ac:dyDescent="0.25">
      <c r="A10972" s="588"/>
      <c r="B10972" s="588"/>
      <c r="C10972" s="589"/>
      <c r="D10972" s="588"/>
    </row>
    <row r="10973" spans="1:4" ht="15" x14ac:dyDescent="0.25">
      <c r="A10973" s="588"/>
      <c r="B10973" s="588"/>
      <c r="C10973" s="589"/>
      <c r="D10973" s="588"/>
    </row>
    <row r="10974" spans="1:4" ht="15" x14ac:dyDescent="0.25">
      <c r="A10974" s="588"/>
      <c r="B10974" s="588"/>
      <c r="C10974" s="589"/>
      <c r="D10974" s="588"/>
    </row>
    <row r="10975" spans="1:4" ht="15" x14ac:dyDescent="0.25">
      <c r="A10975" s="588"/>
      <c r="B10975" s="588"/>
      <c r="C10975" s="589"/>
      <c r="D10975" s="588"/>
    </row>
    <row r="10976" spans="1:4" ht="15" x14ac:dyDescent="0.25">
      <c r="A10976" s="588"/>
      <c r="B10976" s="588"/>
      <c r="C10976" s="589"/>
      <c r="D10976" s="588"/>
    </row>
    <row r="10977" spans="1:4" ht="15" x14ac:dyDescent="0.25">
      <c r="A10977" s="588"/>
      <c r="B10977" s="588"/>
      <c r="C10977" s="589"/>
      <c r="D10977" s="588"/>
    </row>
    <row r="10978" spans="1:4" ht="15" x14ac:dyDescent="0.25">
      <c r="A10978" s="588"/>
      <c r="B10978" s="588"/>
      <c r="C10978" s="589"/>
      <c r="D10978" s="588"/>
    </row>
    <row r="10979" spans="1:4" ht="15" x14ac:dyDescent="0.25">
      <c r="A10979" s="588"/>
      <c r="B10979" s="588"/>
      <c r="C10979" s="589"/>
      <c r="D10979" s="588"/>
    </row>
    <row r="10980" spans="1:4" ht="15" x14ac:dyDescent="0.25">
      <c r="A10980" s="588"/>
      <c r="B10980" s="588"/>
      <c r="C10980" s="589"/>
      <c r="D10980" s="588"/>
    </row>
    <row r="10981" spans="1:4" ht="15" x14ac:dyDescent="0.25">
      <c r="A10981" s="588"/>
      <c r="B10981" s="588"/>
      <c r="C10981" s="589"/>
      <c r="D10981" s="588"/>
    </row>
    <row r="10982" spans="1:4" ht="15" x14ac:dyDescent="0.25">
      <c r="A10982" s="588"/>
      <c r="B10982" s="588"/>
      <c r="C10982" s="589"/>
      <c r="D10982" s="588"/>
    </row>
    <row r="10983" spans="1:4" ht="15" x14ac:dyDescent="0.25">
      <c r="A10983" s="588"/>
      <c r="B10983" s="588"/>
      <c r="C10983" s="589"/>
      <c r="D10983" s="588"/>
    </row>
    <row r="10984" spans="1:4" ht="15" x14ac:dyDescent="0.25">
      <c r="A10984" s="588"/>
      <c r="B10984" s="588"/>
      <c r="C10984" s="589"/>
      <c r="D10984" s="588"/>
    </row>
    <row r="10985" spans="1:4" ht="15" x14ac:dyDescent="0.25">
      <c r="A10985" s="588"/>
      <c r="B10985" s="588"/>
      <c r="C10985" s="589"/>
      <c r="D10985" s="588"/>
    </row>
    <row r="10986" spans="1:4" ht="15" x14ac:dyDescent="0.25">
      <c r="A10986" s="588"/>
      <c r="B10986" s="588"/>
      <c r="C10986" s="589"/>
      <c r="D10986" s="588"/>
    </row>
    <row r="10987" spans="1:4" ht="15" x14ac:dyDescent="0.25">
      <c r="A10987" s="588"/>
      <c r="B10987" s="588"/>
      <c r="C10987" s="589"/>
      <c r="D10987" s="588"/>
    </row>
    <row r="10988" spans="1:4" ht="15" x14ac:dyDescent="0.25">
      <c r="A10988" s="588"/>
      <c r="B10988" s="588"/>
      <c r="C10988" s="589"/>
      <c r="D10988" s="588"/>
    </row>
    <row r="10989" spans="1:4" ht="15" x14ac:dyDescent="0.25">
      <c r="A10989" s="588"/>
      <c r="B10989" s="588"/>
      <c r="C10989" s="589"/>
      <c r="D10989" s="588"/>
    </row>
    <row r="10990" spans="1:4" ht="15" x14ac:dyDescent="0.25">
      <c r="A10990" s="588"/>
      <c r="B10990" s="588"/>
      <c r="C10990" s="589"/>
      <c r="D10990" s="588"/>
    </row>
    <row r="10991" spans="1:4" ht="15" x14ac:dyDescent="0.25">
      <c r="A10991" s="588"/>
      <c r="B10991" s="588"/>
      <c r="C10991" s="589"/>
      <c r="D10991" s="588"/>
    </row>
    <row r="10992" spans="1:4" ht="15" x14ac:dyDescent="0.25">
      <c r="A10992" s="588"/>
      <c r="B10992" s="588"/>
      <c r="C10992" s="589"/>
      <c r="D10992" s="588"/>
    </row>
    <row r="10993" spans="1:4" ht="15" x14ac:dyDescent="0.25">
      <c r="A10993" s="588"/>
      <c r="B10993" s="588"/>
      <c r="C10993" s="589"/>
      <c r="D10993" s="588"/>
    </row>
    <row r="10994" spans="1:4" ht="15" x14ac:dyDescent="0.25">
      <c r="A10994" s="588"/>
      <c r="B10994" s="588"/>
      <c r="C10994" s="589"/>
      <c r="D10994" s="588"/>
    </row>
    <row r="10995" spans="1:4" ht="15" x14ac:dyDescent="0.25">
      <c r="A10995" s="588"/>
      <c r="B10995" s="588"/>
      <c r="C10995" s="589"/>
      <c r="D10995" s="588"/>
    </row>
    <row r="10996" spans="1:4" ht="15" x14ac:dyDescent="0.25">
      <c r="A10996" s="588"/>
      <c r="B10996" s="588"/>
      <c r="C10996" s="589"/>
      <c r="D10996" s="588"/>
    </row>
    <row r="10997" spans="1:4" ht="15" x14ac:dyDescent="0.25">
      <c r="A10997" s="588"/>
      <c r="B10997" s="588"/>
      <c r="C10997" s="589"/>
      <c r="D10997" s="588"/>
    </row>
    <row r="10998" spans="1:4" ht="15" x14ac:dyDescent="0.25">
      <c r="A10998" s="588"/>
      <c r="B10998" s="588"/>
      <c r="C10998" s="589"/>
      <c r="D10998" s="588"/>
    </row>
    <row r="10999" spans="1:4" ht="15" x14ac:dyDescent="0.25">
      <c r="A10999" s="588"/>
      <c r="B10999" s="588"/>
      <c r="C10999" s="589"/>
      <c r="D10999" s="588"/>
    </row>
    <row r="11000" spans="1:4" ht="15" x14ac:dyDescent="0.25">
      <c r="A11000" s="588"/>
      <c r="B11000" s="588"/>
      <c r="C11000" s="589"/>
      <c r="D11000" s="588"/>
    </row>
    <row r="11001" spans="1:4" ht="15" x14ac:dyDescent="0.25">
      <c r="A11001" s="588"/>
      <c r="B11001" s="588"/>
      <c r="C11001" s="589"/>
      <c r="D11001" s="588"/>
    </row>
    <row r="11002" spans="1:4" ht="15" x14ac:dyDescent="0.25">
      <c r="A11002" s="588"/>
      <c r="B11002" s="588"/>
      <c r="C11002" s="589"/>
      <c r="D11002" s="588"/>
    </row>
    <row r="11003" spans="1:4" ht="15" x14ac:dyDescent="0.25">
      <c r="A11003" s="588"/>
      <c r="B11003" s="588"/>
      <c r="C11003" s="589"/>
      <c r="D11003" s="588"/>
    </row>
    <row r="11004" spans="1:4" ht="15" x14ac:dyDescent="0.25">
      <c r="A11004" s="588"/>
      <c r="B11004" s="588"/>
      <c r="C11004" s="589"/>
      <c r="D11004" s="588"/>
    </row>
    <row r="11005" spans="1:4" ht="15" x14ac:dyDescent="0.25">
      <c r="A11005" s="588"/>
      <c r="B11005" s="588"/>
      <c r="C11005" s="589"/>
      <c r="D11005" s="588"/>
    </row>
    <row r="11006" spans="1:4" ht="15" x14ac:dyDescent="0.25">
      <c r="A11006" s="588"/>
      <c r="B11006" s="588"/>
      <c r="C11006" s="589"/>
      <c r="D11006" s="588"/>
    </row>
    <row r="11007" spans="1:4" ht="15" x14ac:dyDescent="0.25">
      <c r="A11007" s="588"/>
      <c r="B11007" s="588"/>
      <c r="C11007" s="589"/>
      <c r="D11007" s="588"/>
    </row>
    <row r="11008" spans="1:4" ht="15" x14ac:dyDescent="0.25">
      <c r="A11008" s="588"/>
      <c r="B11008" s="588"/>
      <c r="C11008" s="589"/>
      <c r="D11008" s="588"/>
    </row>
    <row r="11009" spans="1:4" ht="15" x14ac:dyDescent="0.25">
      <c r="A11009" s="588"/>
      <c r="B11009" s="588"/>
      <c r="C11009" s="589"/>
      <c r="D11009" s="588"/>
    </row>
    <row r="11010" spans="1:4" ht="15" x14ac:dyDescent="0.25">
      <c r="A11010" s="588"/>
      <c r="B11010" s="588"/>
      <c r="C11010" s="589"/>
      <c r="D11010" s="588"/>
    </row>
    <row r="11011" spans="1:4" ht="15" x14ac:dyDescent="0.25">
      <c r="A11011" s="588"/>
      <c r="B11011" s="588"/>
      <c r="C11011" s="589"/>
      <c r="D11011" s="588"/>
    </row>
    <row r="11012" spans="1:4" ht="15" x14ac:dyDescent="0.25">
      <c r="A11012" s="588"/>
      <c r="B11012" s="588"/>
      <c r="C11012" s="589"/>
      <c r="D11012" s="588"/>
    </row>
    <row r="11013" spans="1:4" ht="15" x14ac:dyDescent="0.25">
      <c r="A11013" s="588"/>
      <c r="B11013" s="588"/>
      <c r="C11013" s="589"/>
      <c r="D11013" s="588"/>
    </row>
    <row r="11014" spans="1:4" ht="15" x14ac:dyDescent="0.25">
      <c r="A11014" s="588"/>
      <c r="B11014" s="588"/>
      <c r="C11014" s="589"/>
      <c r="D11014" s="588"/>
    </row>
    <row r="11015" spans="1:4" ht="15" x14ac:dyDescent="0.25">
      <c r="A11015" s="588"/>
      <c r="B11015" s="588"/>
      <c r="C11015" s="589"/>
      <c r="D11015" s="588"/>
    </row>
    <row r="11016" spans="1:4" ht="15" x14ac:dyDescent="0.25">
      <c r="A11016" s="588"/>
      <c r="B11016" s="588"/>
      <c r="C11016" s="589"/>
      <c r="D11016" s="588"/>
    </row>
    <row r="11017" spans="1:4" ht="15" x14ac:dyDescent="0.25">
      <c r="A11017" s="588"/>
      <c r="B11017" s="588"/>
      <c r="C11017" s="589"/>
      <c r="D11017" s="588"/>
    </row>
    <row r="11018" spans="1:4" ht="15" x14ac:dyDescent="0.25">
      <c r="A11018" s="588"/>
      <c r="B11018" s="588"/>
      <c r="C11018" s="589"/>
      <c r="D11018" s="588"/>
    </row>
    <row r="11019" spans="1:4" ht="15" x14ac:dyDescent="0.25">
      <c r="A11019" s="588"/>
      <c r="B11019" s="588"/>
      <c r="C11019" s="589"/>
      <c r="D11019" s="588"/>
    </row>
    <row r="11020" spans="1:4" ht="15" x14ac:dyDescent="0.25">
      <c r="A11020" s="588"/>
      <c r="B11020" s="588"/>
      <c r="C11020" s="589"/>
      <c r="D11020" s="588"/>
    </row>
    <row r="11021" spans="1:4" ht="15" x14ac:dyDescent="0.25">
      <c r="A11021" s="588"/>
      <c r="B11021" s="588"/>
      <c r="C11021" s="589"/>
      <c r="D11021" s="588"/>
    </row>
    <row r="11022" spans="1:4" ht="15" x14ac:dyDescent="0.25">
      <c r="A11022" s="588"/>
      <c r="B11022" s="588"/>
      <c r="C11022" s="589"/>
      <c r="D11022" s="588"/>
    </row>
    <row r="11023" spans="1:4" ht="15" x14ac:dyDescent="0.25">
      <c r="A11023" s="588"/>
      <c r="B11023" s="588"/>
      <c r="C11023" s="589"/>
      <c r="D11023" s="588"/>
    </row>
    <row r="11024" spans="1:4" ht="15" x14ac:dyDescent="0.25">
      <c r="A11024" s="588"/>
      <c r="B11024" s="588"/>
      <c r="C11024" s="589"/>
      <c r="D11024" s="588"/>
    </row>
    <row r="11025" spans="1:4" ht="15" x14ac:dyDescent="0.25">
      <c r="A11025" s="588"/>
      <c r="B11025" s="588"/>
      <c r="C11025" s="589"/>
      <c r="D11025" s="588"/>
    </row>
    <row r="11026" spans="1:4" ht="15" x14ac:dyDescent="0.25">
      <c r="A11026" s="588"/>
      <c r="B11026" s="588"/>
      <c r="C11026" s="589"/>
      <c r="D11026" s="588"/>
    </row>
    <row r="11027" spans="1:4" ht="15" x14ac:dyDescent="0.25">
      <c r="A11027" s="588"/>
      <c r="B11027" s="588"/>
      <c r="C11027" s="589"/>
      <c r="D11027" s="588"/>
    </row>
    <row r="11028" spans="1:4" ht="15" x14ac:dyDescent="0.25">
      <c r="A11028" s="588"/>
      <c r="B11028" s="588"/>
      <c r="C11028" s="589"/>
      <c r="D11028" s="588"/>
    </row>
    <row r="11029" spans="1:4" ht="15" x14ac:dyDescent="0.25">
      <c r="A11029" s="588"/>
      <c r="B11029" s="588"/>
      <c r="C11029" s="589"/>
      <c r="D11029" s="588"/>
    </row>
    <row r="11030" spans="1:4" ht="15" x14ac:dyDescent="0.25">
      <c r="A11030" s="588"/>
      <c r="B11030" s="588"/>
      <c r="C11030" s="589"/>
      <c r="D11030" s="588"/>
    </row>
    <row r="11031" spans="1:4" ht="15" x14ac:dyDescent="0.25">
      <c r="A11031" s="588"/>
      <c r="B11031" s="588"/>
      <c r="C11031" s="589"/>
      <c r="D11031" s="588"/>
    </row>
    <row r="11032" spans="1:4" ht="15" x14ac:dyDescent="0.25">
      <c r="A11032" s="588"/>
      <c r="B11032" s="588"/>
      <c r="C11032" s="589"/>
      <c r="D11032" s="588"/>
    </row>
    <row r="11033" spans="1:4" ht="15" x14ac:dyDescent="0.25">
      <c r="A11033" s="588"/>
      <c r="B11033" s="588"/>
      <c r="C11033" s="589"/>
      <c r="D11033" s="588"/>
    </row>
    <row r="11034" spans="1:4" ht="15" x14ac:dyDescent="0.25">
      <c r="A11034" s="588"/>
      <c r="B11034" s="588"/>
      <c r="C11034" s="589"/>
      <c r="D11034" s="588"/>
    </row>
    <row r="11035" spans="1:4" ht="15" x14ac:dyDescent="0.25">
      <c r="A11035" s="588"/>
      <c r="B11035" s="588"/>
      <c r="C11035" s="589"/>
      <c r="D11035" s="588"/>
    </row>
    <row r="11036" spans="1:4" ht="15" x14ac:dyDescent="0.25">
      <c r="A11036" s="588"/>
      <c r="B11036" s="588"/>
      <c r="C11036" s="589"/>
      <c r="D11036" s="588"/>
    </row>
    <row r="11037" spans="1:4" ht="15" x14ac:dyDescent="0.25">
      <c r="A11037" s="588"/>
      <c r="B11037" s="588"/>
      <c r="C11037" s="589"/>
      <c r="D11037" s="588"/>
    </row>
    <row r="11038" spans="1:4" ht="15" x14ac:dyDescent="0.25">
      <c r="A11038" s="588"/>
      <c r="B11038" s="588"/>
      <c r="C11038" s="589"/>
      <c r="D11038" s="588"/>
    </row>
    <row r="11039" spans="1:4" ht="15" x14ac:dyDescent="0.25">
      <c r="A11039" s="588"/>
      <c r="B11039" s="588"/>
      <c r="C11039" s="589"/>
      <c r="D11039" s="588"/>
    </row>
    <row r="11040" spans="1:4" ht="15" x14ac:dyDescent="0.25">
      <c r="A11040" s="588"/>
      <c r="B11040" s="588"/>
      <c r="C11040" s="589"/>
      <c r="D11040" s="588"/>
    </row>
    <row r="11041" spans="1:4" ht="15" x14ac:dyDescent="0.25">
      <c r="A11041" s="588"/>
      <c r="B11041" s="588"/>
      <c r="C11041" s="589"/>
      <c r="D11041" s="588"/>
    </row>
    <row r="11042" spans="1:4" ht="15" x14ac:dyDescent="0.25">
      <c r="A11042" s="588"/>
      <c r="B11042" s="588"/>
      <c r="C11042" s="589"/>
      <c r="D11042" s="588"/>
    </row>
    <row r="11043" spans="1:4" ht="15" x14ac:dyDescent="0.25">
      <c r="A11043" s="588"/>
      <c r="B11043" s="588"/>
      <c r="C11043" s="589"/>
      <c r="D11043" s="588"/>
    </row>
    <row r="11044" spans="1:4" ht="15" x14ac:dyDescent="0.25">
      <c r="A11044" s="588"/>
      <c r="B11044" s="588"/>
      <c r="C11044" s="589"/>
      <c r="D11044" s="588"/>
    </row>
    <row r="11045" spans="1:4" ht="15" x14ac:dyDescent="0.25">
      <c r="A11045" s="588"/>
      <c r="B11045" s="588"/>
      <c r="C11045" s="589"/>
      <c r="D11045" s="588"/>
    </row>
    <row r="11046" spans="1:4" ht="15" x14ac:dyDescent="0.25">
      <c r="A11046" s="588"/>
      <c r="B11046" s="588"/>
      <c r="C11046" s="589"/>
      <c r="D11046" s="588"/>
    </row>
    <row r="11047" spans="1:4" ht="15" x14ac:dyDescent="0.25">
      <c r="A11047" s="588"/>
      <c r="B11047" s="588"/>
      <c r="C11047" s="589"/>
      <c r="D11047" s="588"/>
    </row>
    <row r="11048" spans="1:4" ht="15" x14ac:dyDescent="0.25">
      <c r="A11048" s="588"/>
      <c r="B11048" s="588"/>
      <c r="C11048" s="589"/>
      <c r="D11048" s="588"/>
    </row>
    <row r="11049" spans="1:4" ht="15" x14ac:dyDescent="0.25">
      <c r="A11049" s="588"/>
      <c r="B11049" s="588"/>
      <c r="C11049" s="589"/>
      <c r="D11049" s="588"/>
    </row>
    <row r="11050" spans="1:4" ht="15" x14ac:dyDescent="0.25">
      <c r="A11050" s="588"/>
      <c r="B11050" s="588"/>
      <c r="C11050" s="589"/>
      <c r="D11050" s="588"/>
    </row>
    <row r="11051" spans="1:4" ht="15" x14ac:dyDescent="0.25">
      <c r="A11051" s="588"/>
      <c r="B11051" s="588"/>
      <c r="C11051" s="589"/>
      <c r="D11051" s="588"/>
    </row>
    <row r="11052" spans="1:4" ht="15" x14ac:dyDescent="0.25">
      <c r="A11052" s="588"/>
      <c r="B11052" s="588"/>
      <c r="C11052" s="589"/>
      <c r="D11052" s="588"/>
    </row>
    <row r="11053" spans="1:4" ht="15" x14ac:dyDescent="0.25">
      <c r="A11053" s="588"/>
      <c r="B11053" s="588"/>
      <c r="C11053" s="589"/>
      <c r="D11053" s="588"/>
    </row>
    <row r="11054" spans="1:4" ht="15" x14ac:dyDescent="0.25">
      <c r="A11054" s="588"/>
      <c r="B11054" s="588"/>
      <c r="C11054" s="589"/>
      <c r="D11054" s="588"/>
    </row>
    <row r="11055" spans="1:4" ht="15" x14ac:dyDescent="0.25">
      <c r="A11055" s="588"/>
      <c r="B11055" s="588"/>
      <c r="C11055" s="589"/>
      <c r="D11055" s="588"/>
    </row>
    <row r="11056" spans="1:4" ht="15" x14ac:dyDescent="0.25">
      <c r="A11056" s="588"/>
      <c r="B11056" s="588"/>
      <c r="C11056" s="589"/>
      <c r="D11056" s="588"/>
    </row>
    <row r="11057" spans="1:4" ht="15" x14ac:dyDescent="0.25">
      <c r="A11057" s="588"/>
      <c r="B11057" s="588"/>
      <c r="C11057" s="589"/>
      <c r="D11057" s="588"/>
    </row>
    <row r="11058" spans="1:4" ht="15" x14ac:dyDescent="0.25">
      <c r="A11058" s="588"/>
      <c r="B11058" s="588"/>
      <c r="C11058" s="589"/>
      <c r="D11058" s="588"/>
    </row>
    <row r="11059" spans="1:4" ht="15" x14ac:dyDescent="0.25">
      <c r="A11059" s="588"/>
      <c r="B11059" s="588"/>
      <c r="C11059" s="589"/>
      <c r="D11059" s="588"/>
    </row>
    <row r="11060" spans="1:4" ht="15" x14ac:dyDescent="0.25">
      <c r="A11060" s="588"/>
      <c r="B11060" s="588"/>
      <c r="C11060" s="589"/>
      <c r="D11060" s="588"/>
    </row>
    <row r="11061" spans="1:4" ht="15" x14ac:dyDescent="0.25">
      <c r="A11061" s="588"/>
      <c r="B11061" s="588"/>
      <c r="C11061" s="589"/>
      <c r="D11061" s="588"/>
    </row>
    <row r="11062" spans="1:4" ht="15" x14ac:dyDescent="0.25">
      <c r="A11062" s="588"/>
      <c r="B11062" s="588"/>
      <c r="C11062" s="589"/>
      <c r="D11062" s="588"/>
    </row>
    <row r="11063" spans="1:4" ht="15" x14ac:dyDescent="0.25">
      <c r="A11063" s="588"/>
      <c r="B11063" s="588"/>
      <c r="C11063" s="589"/>
      <c r="D11063" s="588"/>
    </row>
    <row r="11064" spans="1:4" ht="15" x14ac:dyDescent="0.25">
      <c r="A11064" s="588"/>
      <c r="B11064" s="588"/>
      <c r="C11064" s="589"/>
      <c r="D11064" s="588"/>
    </row>
    <row r="11065" spans="1:4" ht="15" x14ac:dyDescent="0.25">
      <c r="A11065" s="588"/>
      <c r="B11065" s="588"/>
      <c r="C11065" s="589"/>
      <c r="D11065" s="588"/>
    </row>
    <row r="11066" spans="1:4" ht="15" x14ac:dyDescent="0.25">
      <c r="A11066" s="588"/>
      <c r="B11066" s="588"/>
      <c r="C11066" s="589"/>
      <c r="D11066" s="588"/>
    </row>
    <row r="11067" spans="1:4" ht="15" x14ac:dyDescent="0.25">
      <c r="A11067" s="588"/>
      <c r="B11067" s="588"/>
      <c r="C11067" s="589"/>
      <c r="D11067" s="588"/>
    </row>
    <row r="11068" spans="1:4" ht="15" x14ac:dyDescent="0.25">
      <c r="A11068" s="588"/>
      <c r="B11068" s="588"/>
      <c r="C11068" s="589"/>
      <c r="D11068" s="588"/>
    </row>
    <row r="11069" spans="1:4" ht="15" x14ac:dyDescent="0.25">
      <c r="A11069" s="588"/>
      <c r="B11069" s="588"/>
      <c r="C11069" s="589"/>
      <c r="D11069" s="588"/>
    </row>
    <row r="11070" spans="1:4" ht="15" x14ac:dyDescent="0.25">
      <c r="A11070" s="588"/>
      <c r="B11070" s="588"/>
      <c r="C11070" s="589"/>
      <c r="D11070" s="588"/>
    </row>
    <row r="11071" spans="1:4" ht="15" x14ac:dyDescent="0.25">
      <c r="A11071" s="588"/>
      <c r="B11071" s="588"/>
      <c r="C11071" s="589"/>
      <c r="D11071" s="588"/>
    </row>
    <row r="11072" spans="1:4" ht="15" x14ac:dyDescent="0.25">
      <c r="A11072" s="588"/>
      <c r="B11072" s="588"/>
      <c r="C11072" s="589"/>
      <c r="D11072" s="588"/>
    </row>
    <row r="11073" spans="1:4" ht="15" x14ac:dyDescent="0.25">
      <c r="A11073" s="588"/>
      <c r="B11073" s="588"/>
      <c r="C11073" s="589"/>
      <c r="D11073" s="588"/>
    </row>
    <row r="11074" spans="1:4" ht="15" x14ac:dyDescent="0.25">
      <c r="A11074" s="588"/>
      <c r="B11074" s="588"/>
      <c r="C11074" s="589"/>
      <c r="D11074" s="588"/>
    </row>
    <row r="11075" spans="1:4" ht="15" x14ac:dyDescent="0.25">
      <c r="A11075" s="588"/>
      <c r="B11075" s="588"/>
      <c r="C11075" s="589"/>
      <c r="D11075" s="588"/>
    </row>
    <row r="11076" spans="1:4" ht="15" x14ac:dyDescent="0.25">
      <c r="A11076" s="588"/>
      <c r="B11076" s="588"/>
      <c r="C11076" s="589"/>
      <c r="D11076" s="588"/>
    </row>
    <row r="11077" spans="1:4" ht="15" x14ac:dyDescent="0.25">
      <c r="A11077" s="588"/>
      <c r="B11077" s="588"/>
      <c r="C11077" s="589"/>
      <c r="D11077" s="588"/>
    </row>
    <row r="11078" spans="1:4" ht="15" x14ac:dyDescent="0.25">
      <c r="A11078" s="588"/>
      <c r="B11078" s="588"/>
      <c r="C11078" s="589"/>
      <c r="D11078" s="588"/>
    </row>
    <row r="11079" spans="1:4" ht="15" x14ac:dyDescent="0.25">
      <c r="A11079" s="588"/>
      <c r="B11079" s="588"/>
      <c r="C11079" s="589"/>
      <c r="D11079" s="588"/>
    </row>
    <row r="11080" spans="1:4" ht="15" x14ac:dyDescent="0.25">
      <c r="A11080" s="588"/>
      <c r="B11080" s="588"/>
      <c r="C11080" s="589"/>
      <c r="D11080" s="588"/>
    </row>
    <row r="11081" spans="1:4" ht="15" x14ac:dyDescent="0.25">
      <c r="A11081" s="588"/>
      <c r="B11081" s="588"/>
      <c r="C11081" s="589"/>
      <c r="D11081" s="588"/>
    </row>
    <row r="11082" spans="1:4" ht="15" x14ac:dyDescent="0.25">
      <c r="A11082" s="588"/>
      <c r="B11082" s="588"/>
      <c r="C11082" s="589"/>
      <c r="D11082" s="588"/>
    </row>
    <row r="11083" spans="1:4" ht="15" x14ac:dyDescent="0.25">
      <c r="A11083" s="588"/>
      <c r="B11083" s="588"/>
      <c r="C11083" s="589"/>
      <c r="D11083" s="588"/>
    </row>
    <row r="11084" spans="1:4" ht="15" x14ac:dyDescent="0.25">
      <c r="A11084" s="588"/>
      <c r="B11084" s="588"/>
      <c r="C11084" s="589"/>
      <c r="D11084" s="588"/>
    </row>
    <row r="11085" spans="1:4" ht="15" x14ac:dyDescent="0.25">
      <c r="A11085" s="588"/>
      <c r="B11085" s="588"/>
      <c r="C11085" s="589"/>
      <c r="D11085" s="588"/>
    </row>
    <row r="11086" spans="1:4" ht="15" x14ac:dyDescent="0.25">
      <c r="A11086" s="588"/>
      <c r="B11086" s="588"/>
      <c r="C11086" s="589"/>
      <c r="D11086" s="588"/>
    </row>
    <row r="11087" spans="1:4" ht="15" x14ac:dyDescent="0.25">
      <c r="A11087" s="588"/>
      <c r="B11087" s="588"/>
      <c r="C11087" s="589"/>
      <c r="D11087" s="588"/>
    </row>
    <row r="11088" spans="1:4" ht="15" x14ac:dyDescent="0.25">
      <c r="A11088" s="588"/>
      <c r="B11088" s="588"/>
      <c r="C11088" s="589"/>
      <c r="D11088" s="588"/>
    </row>
    <row r="11089" spans="1:4" ht="15" x14ac:dyDescent="0.25">
      <c r="A11089" s="588"/>
      <c r="B11089" s="588"/>
      <c r="C11089" s="589"/>
      <c r="D11089" s="588"/>
    </row>
    <row r="11090" spans="1:4" ht="15" x14ac:dyDescent="0.25">
      <c r="A11090" s="588"/>
      <c r="B11090" s="588"/>
      <c r="C11090" s="589"/>
      <c r="D11090" s="588"/>
    </row>
    <row r="11091" spans="1:4" ht="15" x14ac:dyDescent="0.25">
      <c r="A11091" s="588"/>
      <c r="B11091" s="588"/>
      <c r="C11091" s="589"/>
      <c r="D11091" s="588"/>
    </row>
    <row r="11092" spans="1:4" ht="15" x14ac:dyDescent="0.25">
      <c r="A11092" s="588"/>
      <c r="B11092" s="588"/>
      <c r="C11092" s="589"/>
      <c r="D11092" s="588"/>
    </row>
    <row r="11093" spans="1:4" ht="15" x14ac:dyDescent="0.25">
      <c r="A11093" s="588"/>
      <c r="B11093" s="588"/>
      <c r="C11093" s="589"/>
      <c r="D11093" s="588"/>
    </row>
    <row r="11094" spans="1:4" ht="15" x14ac:dyDescent="0.25">
      <c r="A11094" s="588"/>
      <c r="B11094" s="588"/>
      <c r="C11094" s="589"/>
      <c r="D11094" s="588"/>
    </row>
    <row r="11095" spans="1:4" ht="15" x14ac:dyDescent="0.25">
      <c r="A11095" s="588"/>
      <c r="B11095" s="588"/>
      <c r="C11095" s="589"/>
      <c r="D11095" s="588"/>
    </row>
    <row r="11096" spans="1:4" ht="15" x14ac:dyDescent="0.25">
      <c r="A11096" s="588"/>
      <c r="B11096" s="588"/>
      <c r="C11096" s="589"/>
      <c r="D11096" s="588"/>
    </row>
    <row r="11097" spans="1:4" ht="15" x14ac:dyDescent="0.25">
      <c r="A11097" s="588"/>
      <c r="B11097" s="588"/>
      <c r="C11097" s="589"/>
      <c r="D11097" s="588"/>
    </row>
    <row r="11098" spans="1:4" ht="15" x14ac:dyDescent="0.25">
      <c r="A11098" s="588"/>
      <c r="B11098" s="588"/>
      <c r="C11098" s="589"/>
      <c r="D11098" s="588"/>
    </row>
    <row r="11099" spans="1:4" ht="15" x14ac:dyDescent="0.25">
      <c r="A11099" s="588"/>
      <c r="B11099" s="588"/>
      <c r="C11099" s="589"/>
      <c r="D11099" s="588"/>
    </row>
    <row r="11100" spans="1:4" ht="15" x14ac:dyDescent="0.25">
      <c r="A11100" s="588"/>
      <c r="B11100" s="588"/>
      <c r="C11100" s="589"/>
      <c r="D11100" s="588"/>
    </row>
    <row r="11101" spans="1:4" ht="15" x14ac:dyDescent="0.25">
      <c r="A11101" s="588"/>
      <c r="B11101" s="588"/>
      <c r="C11101" s="589"/>
      <c r="D11101" s="588"/>
    </row>
    <row r="11102" spans="1:4" ht="15" x14ac:dyDescent="0.25">
      <c r="A11102" s="588"/>
      <c r="B11102" s="588"/>
      <c r="C11102" s="589"/>
      <c r="D11102" s="588"/>
    </row>
    <row r="11103" spans="1:4" ht="15" x14ac:dyDescent="0.25">
      <c r="A11103" s="588"/>
      <c r="B11103" s="588"/>
      <c r="C11103" s="589"/>
      <c r="D11103" s="588"/>
    </row>
    <row r="11104" spans="1:4" ht="15" x14ac:dyDescent="0.25">
      <c r="A11104" s="588"/>
      <c r="B11104" s="588"/>
      <c r="C11104" s="589"/>
      <c r="D11104" s="588"/>
    </row>
    <row r="11105" spans="1:4" ht="15" x14ac:dyDescent="0.25">
      <c r="A11105" s="588"/>
      <c r="B11105" s="588"/>
      <c r="C11105" s="589"/>
      <c r="D11105" s="588"/>
    </row>
    <row r="11106" spans="1:4" ht="15" x14ac:dyDescent="0.25">
      <c r="A11106" s="588"/>
      <c r="B11106" s="588"/>
      <c r="C11106" s="589"/>
      <c r="D11106" s="588"/>
    </row>
    <row r="11107" spans="1:4" ht="15" x14ac:dyDescent="0.25">
      <c r="A11107" s="588"/>
      <c r="B11107" s="588"/>
      <c r="C11107" s="589"/>
      <c r="D11107" s="588"/>
    </row>
    <row r="11108" spans="1:4" ht="15" x14ac:dyDescent="0.25">
      <c r="A11108" s="588"/>
      <c r="B11108" s="588"/>
      <c r="C11108" s="589"/>
      <c r="D11108" s="588"/>
    </row>
    <row r="11109" spans="1:4" ht="15" x14ac:dyDescent="0.25">
      <c r="A11109" s="588"/>
      <c r="B11109" s="588"/>
      <c r="C11109" s="589"/>
      <c r="D11109" s="588"/>
    </row>
    <row r="11110" spans="1:4" ht="15" x14ac:dyDescent="0.25">
      <c r="A11110" s="588"/>
      <c r="B11110" s="588"/>
      <c r="C11110" s="589"/>
      <c r="D11110" s="588"/>
    </row>
    <row r="11111" spans="1:4" ht="15" x14ac:dyDescent="0.25">
      <c r="A11111" s="588"/>
      <c r="B11111" s="588"/>
      <c r="C11111" s="589"/>
      <c r="D11111" s="588"/>
    </row>
    <row r="11112" spans="1:4" ht="15" x14ac:dyDescent="0.25">
      <c r="A11112" s="588"/>
      <c r="B11112" s="588"/>
      <c r="C11112" s="589"/>
      <c r="D11112" s="588"/>
    </row>
    <row r="11113" spans="1:4" ht="15" x14ac:dyDescent="0.25">
      <c r="A11113" s="588"/>
      <c r="B11113" s="588"/>
      <c r="C11113" s="589"/>
      <c r="D11113" s="588"/>
    </row>
    <row r="11114" spans="1:4" ht="15" x14ac:dyDescent="0.25">
      <c r="A11114" s="588"/>
      <c r="B11114" s="588"/>
      <c r="C11114" s="589"/>
      <c r="D11114" s="588"/>
    </row>
    <row r="11115" spans="1:4" ht="15" x14ac:dyDescent="0.25">
      <c r="A11115" s="588"/>
      <c r="B11115" s="588"/>
      <c r="C11115" s="589"/>
      <c r="D11115" s="588"/>
    </row>
    <row r="11116" spans="1:4" ht="15" x14ac:dyDescent="0.25">
      <c r="A11116" s="588"/>
      <c r="B11116" s="588"/>
      <c r="C11116" s="589"/>
      <c r="D11116" s="588"/>
    </row>
    <row r="11117" spans="1:4" ht="15" x14ac:dyDescent="0.25">
      <c r="A11117" s="588"/>
      <c r="B11117" s="588"/>
      <c r="C11117" s="589"/>
      <c r="D11117" s="588"/>
    </row>
    <row r="11118" spans="1:4" ht="15" x14ac:dyDescent="0.25">
      <c r="A11118" s="588"/>
      <c r="B11118" s="588"/>
      <c r="C11118" s="589"/>
      <c r="D11118" s="588"/>
    </row>
    <row r="11119" spans="1:4" ht="15" x14ac:dyDescent="0.25">
      <c r="A11119" s="588"/>
      <c r="B11119" s="588"/>
      <c r="C11119" s="589"/>
      <c r="D11119" s="588"/>
    </row>
    <row r="11120" spans="1:4" ht="15" x14ac:dyDescent="0.25">
      <c r="A11120" s="588"/>
      <c r="B11120" s="588"/>
      <c r="C11120" s="589"/>
      <c r="D11120" s="588"/>
    </row>
    <row r="11121" spans="1:4" ht="15" x14ac:dyDescent="0.25">
      <c r="A11121" s="588"/>
      <c r="B11121" s="588"/>
      <c r="C11121" s="589"/>
      <c r="D11121" s="588"/>
    </row>
    <row r="11122" spans="1:4" ht="15" x14ac:dyDescent="0.25">
      <c r="A11122" s="588"/>
      <c r="B11122" s="588"/>
      <c r="C11122" s="589"/>
      <c r="D11122" s="588"/>
    </row>
    <row r="11123" spans="1:4" ht="15" x14ac:dyDescent="0.25">
      <c r="A11123" s="588"/>
      <c r="B11123" s="588"/>
      <c r="C11123" s="589"/>
      <c r="D11123" s="588"/>
    </row>
    <row r="11124" spans="1:4" ht="15" x14ac:dyDescent="0.25">
      <c r="A11124" s="588"/>
      <c r="B11124" s="588"/>
      <c r="C11124" s="589"/>
      <c r="D11124" s="588"/>
    </row>
    <row r="11125" spans="1:4" ht="15" x14ac:dyDescent="0.25">
      <c r="A11125" s="588"/>
      <c r="B11125" s="588"/>
      <c r="C11125" s="589"/>
      <c r="D11125" s="588"/>
    </row>
    <row r="11126" spans="1:4" ht="15" x14ac:dyDescent="0.25">
      <c r="A11126" s="588"/>
      <c r="B11126" s="588"/>
      <c r="C11126" s="589"/>
      <c r="D11126" s="588"/>
    </row>
    <row r="11127" spans="1:4" ht="15" x14ac:dyDescent="0.25">
      <c r="A11127" s="588"/>
      <c r="B11127" s="588"/>
      <c r="C11127" s="589"/>
      <c r="D11127" s="588"/>
    </row>
    <row r="11128" spans="1:4" ht="15" x14ac:dyDescent="0.25">
      <c r="A11128" s="588"/>
      <c r="B11128" s="588"/>
      <c r="C11128" s="589"/>
      <c r="D11128" s="588"/>
    </row>
    <row r="11129" spans="1:4" ht="15" x14ac:dyDescent="0.25">
      <c r="A11129" s="588"/>
      <c r="B11129" s="588"/>
      <c r="C11129" s="589"/>
      <c r="D11129" s="588"/>
    </row>
    <row r="11130" spans="1:4" ht="15" x14ac:dyDescent="0.25">
      <c r="A11130" s="588"/>
      <c r="B11130" s="588"/>
      <c r="C11130" s="589"/>
      <c r="D11130" s="588"/>
    </row>
    <row r="11131" spans="1:4" ht="15" x14ac:dyDescent="0.25">
      <c r="A11131" s="588"/>
      <c r="B11131" s="588"/>
      <c r="C11131" s="589"/>
      <c r="D11131" s="588"/>
    </row>
    <row r="11132" spans="1:4" ht="15" x14ac:dyDescent="0.25">
      <c r="A11132" s="588"/>
      <c r="B11132" s="588"/>
      <c r="C11132" s="589"/>
      <c r="D11132" s="588"/>
    </row>
    <row r="11133" spans="1:4" ht="15" x14ac:dyDescent="0.25">
      <c r="A11133" s="588"/>
      <c r="B11133" s="588"/>
      <c r="C11133" s="589"/>
      <c r="D11133" s="588"/>
    </row>
    <row r="11134" spans="1:4" ht="15" x14ac:dyDescent="0.25">
      <c r="A11134" s="588"/>
      <c r="B11134" s="588"/>
      <c r="C11134" s="589"/>
      <c r="D11134" s="588"/>
    </row>
    <row r="11135" spans="1:4" ht="15" x14ac:dyDescent="0.25">
      <c r="A11135" s="588"/>
      <c r="B11135" s="588"/>
      <c r="C11135" s="589"/>
      <c r="D11135" s="588"/>
    </row>
    <row r="11136" spans="1:4" ht="15" x14ac:dyDescent="0.25">
      <c r="A11136" s="588"/>
      <c r="B11136" s="588"/>
      <c r="C11136" s="589"/>
      <c r="D11136" s="588"/>
    </row>
    <row r="11137" spans="1:4" ht="15" x14ac:dyDescent="0.25">
      <c r="A11137" s="588"/>
      <c r="B11137" s="588"/>
      <c r="C11137" s="589"/>
      <c r="D11137" s="588"/>
    </row>
    <row r="11138" spans="1:4" ht="15" x14ac:dyDescent="0.25">
      <c r="A11138" s="588"/>
      <c r="B11138" s="588"/>
      <c r="C11138" s="589"/>
      <c r="D11138" s="588"/>
    </row>
    <row r="11139" spans="1:4" ht="15" x14ac:dyDescent="0.25">
      <c r="A11139" s="588"/>
      <c r="B11139" s="588"/>
      <c r="C11139" s="589"/>
      <c r="D11139" s="588"/>
    </row>
    <row r="11140" spans="1:4" ht="15" x14ac:dyDescent="0.25">
      <c r="A11140" s="588"/>
      <c r="B11140" s="588"/>
      <c r="C11140" s="589"/>
      <c r="D11140" s="588"/>
    </row>
    <row r="11141" spans="1:4" ht="15" x14ac:dyDescent="0.25">
      <c r="A11141" s="588"/>
      <c r="B11141" s="588"/>
      <c r="C11141" s="589"/>
      <c r="D11141" s="588"/>
    </row>
    <row r="11142" spans="1:4" ht="15" x14ac:dyDescent="0.25">
      <c r="A11142" s="588"/>
      <c r="B11142" s="588"/>
      <c r="C11142" s="589"/>
      <c r="D11142" s="588"/>
    </row>
    <row r="11143" spans="1:4" ht="15" x14ac:dyDescent="0.25">
      <c r="A11143" s="588"/>
      <c r="B11143" s="588"/>
      <c r="C11143" s="589"/>
      <c r="D11143" s="588"/>
    </row>
    <row r="11144" spans="1:4" ht="15" x14ac:dyDescent="0.25">
      <c r="A11144" s="588"/>
      <c r="B11144" s="588"/>
      <c r="C11144" s="589"/>
      <c r="D11144" s="588"/>
    </row>
    <row r="11145" spans="1:4" ht="15" x14ac:dyDescent="0.25">
      <c r="A11145" s="588"/>
      <c r="B11145" s="588"/>
      <c r="C11145" s="589"/>
      <c r="D11145" s="588"/>
    </row>
    <row r="11146" spans="1:4" ht="15" x14ac:dyDescent="0.25">
      <c r="A11146" s="588"/>
      <c r="B11146" s="588"/>
      <c r="C11146" s="589"/>
      <c r="D11146" s="588"/>
    </row>
    <row r="11147" spans="1:4" ht="15" x14ac:dyDescent="0.25">
      <c r="A11147" s="588"/>
      <c r="B11147" s="588"/>
      <c r="C11147" s="589"/>
      <c r="D11147" s="588"/>
    </row>
    <row r="11148" spans="1:4" ht="15" x14ac:dyDescent="0.25">
      <c r="A11148" s="588"/>
      <c r="B11148" s="588"/>
      <c r="C11148" s="589"/>
      <c r="D11148" s="588"/>
    </row>
    <row r="11149" spans="1:4" ht="15" x14ac:dyDescent="0.25">
      <c r="A11149" s="588"/>
      <c r="B11149" s="588"/>
      <c r="C11149" s="589"/>
      <c r="D11149" s="588"/>
    </row>
    <row r="11150" spans="1:4" ht="15" x14ac:dyDescent="0.25">
      <c r="A11150" s="588"/>
      <c r="B11150" s="588"/>
      <c r="C11150" s="589"/>
      <c r="D11150" s="588"/>
    </row>
    <row r="11151" spans="1:4" ht="15" x14ac:dyDescent="0.25">
      <c r="A11151" s="588"/>
      <c r="B11151" s="588"/>
      <c r="C11151" s="589"/>
      <c r="D11151" s="588"/>
    </row>
    <row r="11152" spans="1:4" ht="15" x14ac:dyDescent="0.25">
      <c r="A11152" s="588"/>
      <c r="B11152" s="588"/>
      <c r="C11152" s="589"/>
      <c r="D11152" s="588"/>
    </row>
    <row r="11153" spans="1:4" ht="15" x14ac:dyDescent="0.25">
      <c r="A11153" s="588"/>
      <c r="B11153" s="588"/>
      <c r="C11153" s="589"/>
      <c r="D11153" s="588"/>
    </row>
    <row r="11154" spans="1:4" ht="15" x14ac:dyDescent="0.25">
      <c r="A11154" s="588"/>
      <c r="B11154" s="588"/>
      <c r="C11154" s="589"/>
      <c r="D11154" s="588"/>
    </row>
    <row r="11155" spans="1:4" ht="15" x14ac:dyDescent="0.25">
      <c r="A11155" s="588"/>
      <c r="B11155" s="588"/>
      <c r="C11155" s="589"/>
      <c r="D11155" s="588"/>
    </row>
    <row r="11156" spans="1:4" ht="15" x14ac:dyDescent="0.25">
      <c r="A11156" s="588"/>
      <c r="B11156" s="588"/>
      <c r="C11156" s="589"/>
      <c r="D11156" s="588"/>
    </row>
    <row r="11157" spans="1:4" ht="15" x14ac:dyDescent="0.25">
      <c r="A11157" s="588"/>
      <c r="B11157" s="588"/>
      <c r="C11157" s="589"/>
      <c r="D11157" s="588"/>
    </row>
    <row r="11158" spans="1:4" ht="15" x14ac:dyDescent="0.25">
      <c r="A11158" s="588"/>
      <c r="B11158" s="588"/>
      <c r="C11158" s="589"/>
      <c r="D11158" s="588"/>
    </row>
    <row r="11159" spans="1:4" ht="15" x14ac:dyDescent="0.25">
      <c r="A11159" s="588"/>
      <c r="B11159" s="588"/>
      <c r="C11159" s="589"/>
      <c r="D11159" s="588"/>
    </row>
    <row r="11160" spans="1:4" ht="15" x14ac:dyDescent="0.25">
      <c r="A11160" s="588"/>
      <c r="B11160" s="588"/>
      <c r="C11160" s="589"/>
      <c r="D11160" s="588"/>
    </row>
    <row r="11161" spans="1:4" ht="15" x14ac:dyDescent="0.25">
      <c r="A11161" s="588"/>
      <c r="B11161" s="588"/>
      <c r="C11161" s="589"/>
      <c r="D11161" s="588"/>
    </row>
    <row r="11162" spans="1:4" ht="15" x14ac:dyDescent="0.25">
      <c r="A11162" s="588"/>
      <c r="B11162" s="588"/>
      <c r="C11162" s="589"/>
      <c r="D11162" s="588"/>
    </row>
    <row r="11163" spans="1:4" ht="15" x14ac:dyDescent="0.25">
      <c r="A11163" s="588"/>
      <c r="B11163" s="588"/>
      <c r="C11163" s="589"/>
      <c r="D11163" s="588"/>
    </row>
    <row r="11164" spans="1:4" ht="15" x14ac:dyDescent="0.25">
      <c r="A11164" s="588"/>
      <c r="B11164" s="588"/>
      <c r="C11164" s="589"/>
      <c r="D11164" s="588"/>
    </row>
    <row r="11165" spans="1:4" ht="15" x14ac:dyDescent="0.25">
      <c r="A11165" s="588"/>
      <c r="B11165" s="588"/>
      <c r="C11165" s="589"/>
      <c r="D11165" s="588"/>
    </row>
    <row r="11166" spans="1:4" ht="15" x14ac:dyDescent="0.25">
      <c r="A11166" s="588"/>
      <c r="B11166" s="588"/>
      <c r="C11166" s="589"/>
      <c r="D11166" s="588"/>
    </row>
    <row r="11167" spans="1:4" ht="15" x14ac:dyDescent="0.25">
      <c r="A11167" s="588"/>
      <c r="B11167" s="588"/>
      <c r="C11167" s="589"/>
      <c r="D11167" s="588"/>
    </row>
    <row r="11168" spans="1:4" ht="15" x14ac:dyDescent="0.25">
      <c r="A11168" s="588"/>
      <c r="B11168" s="588"/>
      <c r="C11168" s="589"/>
      <c r="D11168" s="588"/>
    </row>
    <row r="11169" spans="1:4" ht="15" x14ac:dyDescent="0.25">
      <c r="A11169" s="588"/>
      <c r="B11169" s="588"/>
      <c r="C11169" s="589"/>
      <c r="D11169" s="588"/>
    </row>
    <row r="11170" spans="1:4" ht="15" x14ac:dyDescent="0.25">
      <c r="A11170" s="588"/>
      <c r="B11170" s="588"/>
      <c r="C11170" s="589"/>
      <c r="D11170" s="588"/>
    </row>
    <row r="11171" spans="1:4" ht="15" x14ac:dyDescent="0.25">
      <c r="A11171" s="588"/>
      <c r="B11171" s="588"/>
      <c r="C11171" s="589"/>
      <c r="D11171" s="588"/>
    </row>
    <row r="11172" spans="1:4" ht="15" x14ac:dyDescent="0.25">
      <c r="A11172" s="588"/>
      <c r="B11172" s="588"/>
      <c r="C11172" s="589"/>
      <c r="D11172" s="588"/>
    </row>
    <row r="11173" spans="1:4" ht="15" x14ac:dyDescent="0.25">
      <c r="A11173" s="588"/>
      <c r="B11173" s="588"/>
      <c r="C11173" s="589"/>
      <c r="D11173" s="588"/>
    </row>
    <row r="11174" spans="1:4" ht="15" x14ac:dyDescent="0.25">
      <c r="A11174" s="588"/>
      <c r="B11174" s="588"/>
      <c r="C11174" s="589"/>
      <c r="D11174" s="588"/>
    </row>
    <row r="11175" spans="1:4" ht="15" x14ac:dyDescent="0.25">
      <c r="A11175" s="588"/>
      <c r="B11175" s="588"/>
      <c r="C11175" s="589"/>
      <c r="D11175" s="588"/>
    </row>
    <row r="11176" spans="1:4" ht="15" x14ac:dyDescent="0.25">
      <c r="A11176" s="588"/>
      <c r="B11176" s="588"/>
      <c r="C11176" s="589"/>
      <c r="D11176" s="588"/>
    </row>
    <row r="11177" spans="1:4" ht="15" x14ac:dyDescent="0.25">
      <c r="A11177" s="588"/>
      <c r="B11177" s="588"/>
      <c r="C11177" s="589"/>
      <c r="D11177" s="588"/>
    </row>
    <row r="11178" spans="1:4" ht="15" x14ac:dyDescent="0.25">
      <c r="A11178" s="588"/>
      <c r="B11178" s="588"/>
      <c r="C11178" s="589"/>
      <c r="D11178" s="588"/>
    </row>
    <row r="11179" spans="1:4" ht="15" x14ac:dyDescent="0.25">
      <c r="A11179" s="588"/>
      <c r="B11179" s="588"/>
      <c r="C11179" s="589"/>
      <c r="D11179" s="588"/>
    </row>
    <row r="11180" spans="1:4" ht="15" x14ac:dyDescent="0.25">
      <c r="A11180" s="588"/>
      <c r="B11180" s="588"/>
      <c r="C11180" s="589"/>
      <c r="D11180" s="588"/>
    </row>
    <row r="11181" spans="1:4" ht="15" x14ac:dyDescent="0.25">
      <c r="A11181" s="588"/>
      <c r="B11181" s="588"/>
      <c r="C11181" s="589"/>
      <c r="D11181" s="588"/>
    </row>
    <row r="11182" spans="1:4" ht="15" x14ac:dyDescent="0.25">
      <c r="A11182" s="588"/>
      <c r="B11182" s="588"/>
      <c r="C11182" s="589"/>
      <c r="D11182" s="588"/>
    </row>
    <row r="11183" spans="1:4" ht="15" x14ac:dyDescent="0.25">
      <c r="A11183" s="588"/>
      <c r="B11183" s="588"/>
      <c r="C11183" s="589"/>
      <c r="D11183" s="588"/>
    </row>
    <row r="11184" spans="1:4" ht="15" x14ac:dyDescent="0.25">
      <c r="A11184" s="588"/>
      <c r="B11184" s="588"/>
      <c r="C11184" s="589"/>
      <c r="D11184" s="588"/>
    </row>
    <row r="11185" spans="1:4" ht="15" x14ac:dyDescent="0.25">
      <c r="A11185" s="588"/>
      <c r="B11185" s="588"/>
      <c r="C11185" s="589"/>
      <c r="D11185" s="588"/>
    </row>
    <row r="11186" spans="1:4" ht="15" x14ac:dyDescent="0.25">
      <c r="A11186" s="588"/>
      <c r="B11186" s="588"/>
      <c r="C11186" s="589"/>
      <c r="D11186" s="588"/>
    </row>
    <row r="11187" spans="1:4" ht="15" x14ac:dyDescent="0.25">
      <c r="A11187" s="588"/>
      <c r="B11187" s="588"/>
      <c r="C11187" s="589"/>
      <c r="D11187" s="588"/>
    </row>
    <row r="11188" spans="1:4" ht="15" x14ac:dyDescent="0.25">
      <c r="A11188" s="588"/>
      <c r="B11188" s="588"/>
      <c r="C11188" s="589"/>
      <c r="D11188" s="588"/>
    </row>
    <row r="11189" spans="1:4" ht="15" x14ac:dyDescent="0.25">
      <c r="A11189" s="588"/>
      <c r="B11189" s="588"/>
      <c r="C11189" s="589"/>
      <c r="D11189" s="588"/>
    </row>
    <row r="11190" spans="1:4" ht="15" x14ac:dyDescent="0.25">
      <c r="A11190" s="588"/>
      <c r="B11190" s="588"/>
      <c r="C11190" s="589"/>
      <c r="D11190" s="588"/>
    </row>
    <row r="11191" spans="1:4" ht="15" x14ac:dyDescent="0.25">
      <c r="A11191" s="588"/>
      <c r="B11191" s="588"/>
      <c r="C11191" s="589"/>
      <c r="D11191" s="588"/>
    </row>
    <row r="11192" spans="1:4" ht="15" x14ac:dyDescent="0.25">
      <c r="A11192" s="588"/>
      <c r="B11192" s="588"/>
      <c r="C11192" s="589"/>
      <c r="D11192" s="588"/>
    </row>
    <row r="11193" spans="1:4" ht="15" x14ac:dyDescent="0.25">
      <c r="A11193" s="588"/>
      <c r="B11193" s="588"/>
      <c r="C11193" s="589"/>
      <c r="D11193" s="588"/>
    </row>
    <row r="11194" spans="1:4" ht="15" x14ac:dyDescent="0.25">
      <c r="A11194" s="588"/>
      <c r="B11194" s="588"/>
      <c r="C11194" s="589"/>
      <c r="D11194" s="588"/>
    </row>
    <row r="11195" spans="1:4" ht="15" x14ac:dyDescent="0.25">
      <c r="A11195" s="588"/>
      <c r="B11195" s="588"/>
      <c r="C11195" s="589"/>
      <c r="D11195" s="588"/>
    </row>
    <row r="11196" spans="1:4" ht="15" x14ac:dyDescent="0.25">
      <c r="A11196" s="588"/>
      <c r="B11196" s="588"/>
      <c r="C11196" s="589"/>
      <c r="D11196" s="588"/>
    </row>
    <row r="11197" spans="1:4" ht="15" x14ac:dyDescent="0.25">
      <c r="A11197" s="588"/>
      <c r="B11197" s="588"/>
      <c r="C11197" s="589"/>
      <c r="D11197" s="588"/>
    </row>
    <row r="11198" spans="1:4" ht="15" x14ac:dyDescent="0.25">
      <c r="A11198" s="588"/>
      <c r="B11198" s="588"/>
      <c r="C11198" s="589"/>
      <c r="D11198" s="588"/>
    </row>
    <row r="11199" spans="1:4" ht="15" x14ac:dyDescent="0.25">
      <c r="A11199" s="588"/>
      <c r="B11199" s="588"/>
      <c r="C11199" s="589"/>
      <c r="D11199" s="588"/>
    </row>
    <row r="11200" spans="1:4" ht="15" x14ac:dyDescent="0.25">
      <c r="A11200" s="588"/>
      <c r="B11200" s="588"/>
      <c r="C11200" s="589"/>
      <c r="D11200" s="588"/>
    </row>
    <row r="11201" spans="1:4" ht="15" x14ac:dyDescent="0.25">
      <c r="A11201" s="588"/>
      <c r="B11201" s="588"/>
      <c r="C11201" s="589"/>
      <c r="D11201" s="588"/>
    </row>
    <row r="11202" spans="1:4" ht="15" x14ac:dyDescent="0.25">
      <c r="A11202" s="588"/>
      <c r="B11202" s="588"/>
      <c r="C11202" s="589"/>
      <c r="D11202" s="588"/>
    </row>
    <row r="11203" spans="1:4" ht="15" x14ac:dyDescent="0.25">
      <c r="A11203" s="588"/>
      <c r="B11203" s="588"/>
      <c r="C11203" s="589"/>
      <c r="D11203" s="588"/>
    </row>
    <row r="11204" spans="1:4" ht="15" x14ac:dyDescent="0.25">
      <c r="A11204" s="588"/>
      <c r="B11204" s="588"/>
      <c r="C11204" s="589"/>
      <c r="D11204" s="588"/>
    </row>
    <row r="11205" spans="1:4" ht="15" x14ac:dyDescent="0.25">
      <c r="A11205" s="588"/>
      <c r="B11205" s="588"/>
      <c r="C11205" s="589"/>
      <c r="D11205" s="588"/>
    </row>
    <row r="11206" spans="1:4" ht="15" x14ac:dyDescent="0.25">
      <c r="A11206" s="588"/>
      <c r="B11206" s="588"/>
      <c r="C11206" s="589"/>
      <c r="D11206" s="588"/>
    </row>
    <row r="11207" spans="1:4" ht="15" x14ac:dyDescent="0.25">
      <c r="A11207" s="588"/>
      <c r="B11207" s="588"/>
      <c r="C11207" s="589"/>
      <c r="D11207" s="588"/>
    </row>
    <row r="11208" spans="1:4" ht="15" x14ac:dyDescent="0.25">
      <c r="A11208" s="588"/>
      <c r="B11208" s="588"/>
      <c r="C11208" s="589"/>
      <c r="D11208" s="588"/>
    </row>
    <row r="11209" spans="1:4" ht="15" x14ac:dyDescent="0.25">
      <c r="A11209" s="588"/>
      <c r="B11209" s="588"/>
      <c r="C11209" s="589"/>
      <c r="D11209" s="588"/>
    </row>
    <row r="11210" spans="1:4" ht="15" x14ac:dyDescent="0.25">
      <c r="A11210" s="588"/>
      <c r="B11210" s="588"/>
      <c r="C11210" s="589"/>
      <c r="D11210" s="588"/>
    </row>
    <row r="11211" spans="1:4" ht="15" x14ac:dyDescent="0.25">
      <c r="A11211" s="588"/>
      <c r="B11211" s="588"/>
      <c r="C11211" s="589"/>
      <c r="D11211" s="588"/>
    </row>
    <row r="11212" spans="1:4" ht="15" x14ac:dyDescent="0.25">
      <c r="A11212" s="588"/>
      <c r="B11212" s="588"/>
      <c r="C11212" s="589"/>
      <c r="D11212" s="588"/>
    </row>
    <row r="11213" spans="1:4" ht="15" x14ac:dyDescent="0.25">
      <c r="A11213" s="588"/>
      <c r="B11213" s="588"/>
      <c r="C11213" s="589"/>
      <c r="D11213" s="588"/>
    </row>
    <row r="11214" spans="1:4" ht="15" x14ac:dyDescent="0.25">
      <c r="A11214" s="588"/>
      <c r="B11214" s="588"/>
      <c r="C11214" s="589"/>
      <c r="D11214" s="588"/>
    </row>
    <row r="11215" spans="1:4" ht="15" x14ac:dyDescent="0.25">
      <c r="A11215" s="588"/>
      <c r="B11215" s="588"/>
      <c r="C11215" s="589"/>
      <c r="D11215" s="588"/>
    </row>
    <row r="11216" spans="1:4" ht="15" x14ac:dyDescent="0.25">
      <c r="A11216" s="588"/>
      <c r="B11216" s="588"/>
      <c r="C11216" s="589"/>
      <c r="D11216" s="588"/>
    </row>
    <row r="11217" spans="1:4" ht="15" x14ac:dyDescent="0.25">
      <c r="A11217" s="588"/>
      <c r="B11217" s="588"/>
      <c r="C11217" s="589"/>
      <c r="D11217" s="588"/>
    </row>
    <row r="11218" spans="1:4" ht="15" x14ac:dyDescent="0.25">
      <c r="A11218" s="588"/>
      <c r="B11218" s="588"/>
      <c r="C11218" s="589"/>
      <c r="D11218" s="588"/>
    </row>
    <row r="11219" spans="1:4" ht="15" x14ac:dyDescent="0.25">
      <c r="A11219" s="588"/>
      <c r="B11219" s="588"/>
      <c r="C11219" s="589"/>
      <c r="D11219" s="588"/>
    </row>
    <row r="11220" spans="1:4" ht="15" x14ac:dyDescent="0.25">
      <c r="A11220" s="588"/>
      <c r="B11220" s="588"/>
      <c r="C11220" s="589"/>
      <c r="D11220" s="588"/>
    </row>
    <row r="11221" spans="1:4" ht="15" x14ac:dyDescent="0.25">
      <c r="A11221" s="588"/>
      <c r="B11221" s="588"/>
      <c r="C11221" s="589"/>
      <c r="D11221" s="588"/>
    </row>
    <row r="11222" spans="1:4" ht="15" x14ac:dyDescent="0.25">
      <c r="A11222" s="588"/>
      <c r="B11222" s="588"/>
      <c r="C11222" s="589"/>
      <c r="D11222" s="588"/>
    </row>
    <row r="11223" spans="1:4" ht="15" x14ac:dyDescent="0.25">
      <c r="A11223" s="588"/>
      <c r="B11223" s="588"/>
      <c r="C11223" s="589"/>
      <c r="D11223" s="588"/>
    </row>
    <row r="11224" spans="1:4" ht="15" x14ac:dyDescent="0.25">
      <c r="A11224" s="588"/>
      <c r="B11224" s="588"/>
      <c r="C11224" s="589"/>
      <c r="D11224" s="588"/>
    </row>
    <row r="11225" spans="1:4" ht="15" x14ac:dyDescent="0.25">
      <c r="A11225" s="588"/>
      <c r="B11225" s="588"/>
      <c r="C11225" s="589"/>
      <c r="D11225" s="588"/>
    </row>
    <row r="11226" spans="1:4" ht="15" x14ac:dyDescent="0.25">
      <c r="A11226" s="588"/>
      <c r="B11226" s="588"/>
      <c r="C11226" s="589"/>
      <c r="D11226" s="588"/>
    </row>
    <row r="11227" spans="1:4" ht="15" x14ac:dyDescent="0.25">
      <c r="A11227" s="588"/>
      <c r="B11227" s="588"/>
      <c r="C11227" s="589"/>
      <c r="D11227" s="588"/>
    </row>
    <row r="11228" spans="1:4" ht="15" x14ac:dyDescent="0.25">
      <c r="A11228" s="588"/>
      <c r="B11228" s="588"/>
      <c r="C11228" s="589"/>
      <c r="D11228" s="588"/>
    </row>
    <row r="11229" spans="1:4" ht="15" x14ac:dyDescent="0.25">
      <c r="A11229" s="588"/>
      <c r="B11229" s="588"/>
      <c r="C11229" s="589"/>
      <c r="D11229" s="588"/>
    </row>
    <row r="11230" spans="1:4" ht="15" x14ac:dyDescent="0.25">
      <c r="A11230" s="588"/>
      <c r="B11230" s="588"/>
      <c r="C11230" s="589"/>
      <c r="D11230" s="588"/>
    </row>
    <row r="11231" spans="1:4" ht="15" x14ac:dyDescent="0.25">
      <c r="A11231" s="588"/>
      <c r="B11231" s="588"/>
      <c r="C11231" s="589"/>
      <c r="D11231" s="588"/>
    </row>
    <row r="11232" spans="1:4" ht="15" x14ac:dyDescent="0.25">
      <c r="A11232" s="588"/>
      <c r="B11232" s="588"/>
      <c r="C11232" s="589"/>
      <c r="D11232" s="588"/>
    </row>
    <row r="11233" spans="1:4" ht="15" x14ac:dyDescent="0.25">
      <c r="A11233" s="588"/>
      <c r="B11233" s="588"/>
      <c r="C11233" s="589"/>
      <c r="D11233" s="588"/>
    </row>
    <row r="11234" spans="1:4" ht="15" x14ac:dyDescent="0.25">
      <c r="A11234" s="588"/>
      <c r="B11234" s="588"/>
      <c r="C11234" s="589"/>
      <c r="D11234" s="588"/>
    </row>
    <row r="11235" spans="1:4" ht="15" x14ac:dyDescent="0.25">
      <c r="A11235" s="588"/>
      <c r="B11235" s="588"/>
      <c r="C11235" s="589"/>
      <c r="D11235" s="588"/>
    </row>
    <row r="11236" spans="1:4" ht="15" x14ac:dyDescent="0.25">
      <c r="A11236" s="588"/>
      <c r="B11236" s="588"/>
      <c r="C11236" s="589"/>
      <c r="D11236" s="588"/>
    </row>
    <row r="11237" spans="1:4" ht="15" x14ac:dyDescent="0.25">
      <c r="A11237" s="588"/>
      <c r="B11237" s="588"/>
      <c r="C11237" s="589"/>
      <c r="D11237" s="588"/>
    </row>
    <row r="11238" spans="1:4" ht="15" x14ac:dyDescent="0.25">
      <c r="A11238" s="588"/>
      <c r="B11238" s="588"/>
      <c r="C11238" s="589"/>
      <c r="D11238" s="588"/>
    </row>
    <row r="11239" spans="1:4" ht="15" x14ac:dyDescent="0.25">
      <c r="A11239" s="588"/>
      <c r="B11239" s="588"/>
      <c r="C11239" s="589"/>
      <c r="D11239" s="588"/>
    </row>
    <row r="11240" spans="1:4" ht="15" x14ac:dyDescent="0.25">
      <c r="A11240" s="588"/>
      <c r="B11240" s="588"/>
      <c r="C11240" s="589"/>
      <c r="D11240" s="588"/>
    </row>
    <row r="11241" spans="1:4" ht="15" x14ac:dyDescent="0.25">
      <c r="A11241" s="588"/>
      <c r="B11241" s="588"/>
      <c r="C11241" s="589"/>
      <c r="D11241" s="588"/>
    </row>
    <row r="11242" spans="1:4" ht="15" x14ac:dyDescent="0.25">
      <c r="A11242" s="588"/>
      <c r="B11242" s="588"/>
      <c r="C11242" s="589"/>
      <c r="D11242" s="588"/>
    </row>
    <row r="11243" spans="1:4" ht="15" x14ac:dyDescent="0.25">
      <c r="A11243" s="588"/>
      <c r="B11243" s="588"/>
      <c r="C11243" s="589"/>
      <c r="D11243" s="588"/>
    </row>
    <row r="11244" spans="1:4" ht="15" x14ac:dyDescent="0.25">
      <c r="A11244" s="588"/>
      <c r="B11244" s="588"/>
      <c r="C11244" s="589"/>
      <c r="D11244" s="588"/>
    </row>
    <row r="11245" spans="1:4" ht="15" x14ac:dyDescent="0.25">
      <c r="A11245" s="588"/>
      <c r="B11245" s="588"/>
      <c r="C11245" s="589"/>
      <c r="D11245" s="588"/>
    </row>
    <row r="11246" spans="1:4" ht="15" x14ac:dyDescent="0.25">
      <c r="A11246" s="588"/>
      <c r="B11246" s="588"/>
      <c r="C11246" s="589"/>
      <c r="D11246" s="588"/>
    </row>
    <row r="11247" spans="1:4" ht="15" x14ac:dyDescent="0.25">
      <c r="A11247" s="588"/>
      <c r="B11247" s="588"/>
      <c r="C11247" s="589"/>
      <c r="D11247" s="588"/>
    </row>
    <row r="11248" spans="1:4" ht="15" x14ac:dyDescent="0.25">
      <c r="A11248" s="588"/>
      <c r="B11248" s="588"/>
      <c r="C11248" s="589"/>
      <c r="D11248" s="588"/>
    </row>
    <row r="11249" spans="1:4" ht="15" x14ac:dyDescent="0.25">
      <c r="A11249" s="588"/>
      <c r="B11249" s="588"/>
      <c r="C11249" s="589"/>
      <c r="D11249" s="588"/>
    </row>
    <row r="11250" spans="1:4" ht="15" x14ac:dyDescent="0.25">
      <c r="A11250" s="588"/>
      <c r="B11250" s="588"/>
      <c r="C11250" s="589"/>
      <c r="D11250" s="588"/>
    </row>
    <row r="11251" spans="1:4" ht="15" x14ac:dyDescent="0.25">
      <c r="A11251" s="588"/>
      <c r="B11251" s="588"/>
      <c r="C11251" s="589"/>
      <c r="D11251" s="588"/>
    </row>
    <row r="11252" spans="1:4" ht="15" x14ac:dyDescent="0.25">
      <c r="A11252" s="588"/>
      <c r="B11252" s="588"/>
      <c r="C11252" s="589"/>
      <c r="D11252" s="588"/>
    </row>
    <row r="11253" spans="1:4" ht="15" x14ac:dyDescent="0.25">
      <c r="A11253" s="588"/>
      <c r="B11253" s="588"/>
      <c r="C11253" s="589"/>
      <c r="D11253" s="588"/>
    </row>
    <row r="11254" spans="1:4" ht="15" x14ac:dyDescent="0.25">
      <c r="A11254" s="588"/>
      <c r="B11254" s="588"/>
      <c r="C11254" s="589"/>
      <c r="D11254" s="588"/>
    </row>
    <row r="11255" spans="1:4" ht="15" x14ac:dyDescent="0.25">
      <c r="A11255" s="588"/>
      <c r="B11255" s="588"/>
      <c r="C11255" s="589"/>
      <c r="D11255" s="588"/>
    </row>
    <row r="11256" spans="1:4" ht="15" x14ac:dyDescent="0.25">
      <c r="A11256" s="588"/>
      <c r="B11256" s="588"/>
      <c r="C11256" s="589"/>
      <c r="D11256" s="588"/>
    </row>
    <row r="11257" spans="1:4" ht="15" x14ac:dyDescent="0.25">
      <c r="A11257" s="588"/>
      <c r="B11257" s="588"/>
      <c r="C11257" s="589"/>
      <c r="D11257" s="588"/>
    </row>
    <row r="11258" spans="1:4" ht="15" x14ac:dyDescent="0.25">
      <c r="A11258" s="588"/>
      <c r="B11258" s="588"/>
      <c r="C11258" s="589"/>
      <c r="D11258" s="588"/>
    </row>
    <row r="11259" spans="1:4" ht="15" x14ac:dyDescent="0.25">
      <c r="A11259" s="588"/>
      <c r="B11259" s="588"/>
      <c r="C11259" s="589"/>
      <c r="D11259" s="588"/>
    </row>
    <row r="11260" spans="1:4" ht="15" x14ac:dyDescent="0.25">
      <c r="A11260" s="588"/>
      <c r="B11260" s="588"/>
      <c r="C11260" s="589"/>
      <c r="D11260" s="588"/>
    </row>
    <row r="11261" spans="1:4" ht="15" x14ac:dyDescent="0.25">
      <c r="A11261" s="588"/>
      <c r="B11261" s="588"/>
      <c r="C11261" s="589"/>
      <c r="D11261" s="588"/>
    </row>
    <row r="11262" spans="1:4" ht="15" x14ac:dyDescent="0.25">
      <c r="A11262" s="588"/>
      <c r="B11262" s="588"/>
      <c r="C11262" s="589"/>
      <c r="D11262" s="588"/>
    </row>
    <row r="11263" spans="1:4" ht="15" x14ac:dyDescent="0.25">
      <c r="A11263" s="588"/>
      <c r="B11263" s="588"/>
      <c r="C11263" s="589"/>
      <c r="D11263" s="588"/>
    </row>
    <row r="11264" spans="1:4" ht="15" x14ac:dyDescent="0.25">
      <c r="A11264" s="588"/>
      <c r="B11264" s="588"/>
      <c r="C11264" s="589"/>
      <c r="D11264" s="588"/>
    </row>
    <row r="11265" spans="1:4" ht="15" x14ac:dyDescent="0.25">
      <c r="A11265" s="588"/>
      <c r="B11265" s="588"/>
      <c r="C11265" s="589"/>
      <c r="D11265" s="588"/>
    </row>
    <row r="11266" spans="1:4" ht="15" x14ac:dyDescent="0.25">
      <c r="A11266" s="588"/>
      <c r="B11266" s="588"/>
      <c r="C11266" s="589"/>
      <c r="D11266" s="588"/>
    </row>
    <row r="11267" spans="1:4" ht="15" x14ac:dyDescent="0.25">
      <c r="A11267" s="588"/>
      <c r="B11267" s="588"/>
      <c r="C11267" s="589"/>
      <c r="D11267" s="588"/>
    </row>
    <row r="11268" spans="1:4" ht="15" x14ac:dyDescent="0.25">
      <c r="A11268" s="588"/>
      <c r="B11268" s="588"/>
      <c r="C11268" s="589"/>
      <c r="D11268" s="588"/>
    </row>
    <row r="11269" spans="1:4" ht="15" x14ac:dyDescent="0.25">
      <c r="A11269" s="588"/>
      <c r="B11269" s="588"/>
      <c r="C11269" s="589"/>
      <c r="D11269" s="588"/>
    </row>
    <row r="11270" spans="1:4" ht="15" x14ac:dyDescent="0.25">
      <c r="A11270" s="588"/>
      <c r="B11270" s="588"/>
      <c r="C11270" s="589"/>
      <c r="D11270" s="588"/>
    </row>
    <row r="11271" spans="1:4" ht="15" x14ac:dyDescent="0.25">
      <c r="A11271" s="588"/>
      <c r="B11271" s="588"/>
      <c r="C11271" s="589"/>
      <c r="D11271" s="588"/>
    </row>
    <row r="11272" spans="1:4" ht="15" x14ac:dyDescent="0.25">
      <c r="A11272" s="588"/>
      <c r="B11272" s="588"/>
      <c r="C11272" s="589"/>
      <c r="D11272" s="588"/>
    </row>
    <row r="11273" spans="1:4" ht="15" x14ac:dyDescent="0.25">
      <c r="A11273" s="588"/>
      <c r="B11273" s="588"/>
      <c r="C11273" s="589"/>
      <c r="D11273" s="588"/>
    </row>
    <row r="11274" spans="1:4" ht="15" x14ac:dyDescent="0.25">
      <c r="A11274" s="588"/>
      <c r="B11274" s="588"/>
      <c r="C11274" s="589"/>
      <c r="D11274" s="588"/>
    </row>
    <row r="11275" spans="1:4" ht="15" x14ac:dyDescent="0.25">
      <c r="A11275" s="588"/>
      <c r="B11275" s="588"/>
      <c r="C11275" s="589"/>
      <c r="D11275" s="588"/>
    </row>
    <row r="11276" spans="1:4" ht="15" x14ac:dyDescent="0.25">
      <c r="A11276" s="588"/>
      <c r="B11276" s="588"/>
      <c r="C11276" s="589"/>
      <c r="D11276" s="588"/>
    </row>
    <row r="11277" spans="1:4" ht="15" x14ac:dyDescent="0.25">
      <c r="A11277" s="588"/>
      <c r="B11277" s="588"/>
      <c r="C11277" s="589"/>
      <c r="D11277" s="588"/>
    </row>
    <row r="11278" spans="1:4" ht="15" x14ac:dyDescent="0.25">
      <c r="A11278" s="588"/>
      <c r="B11278" s="588"/>
      <c r="C11278" s="589"/>
      <c r="D11278" s="588"/>
    </row>
    <row r="11279" spans="1:4" ht="15" x14ac:dyDescent="0.25">
      <c r="A11279" s="588"/>
      <c r="B11279" s="588"/>
      <c r="C11279" s="589"/>
      <c r="D11279" s="588"/>
    </row>
    <row r="11280" spans="1:4" ht="15" x14ac:dyDescent="0.25">
      <c r="A11280" s="588"/>
      <c r="B11280" s="588"/>
      <c r="C11280" s="589"/>
      <c r="D11280" s="588"/>
    </row>
    <row r="11281" spans="1:4" ht="15" x14ac:dyDescent="0.25">
      <c r="A11281" s="588"/>
      <c r="B11281" s="588"/>
      <c r="C11281" s="589"/>
      <c r="D11281" s="588"/>
    </row>
    <row r="11282" spans="1:4" ht="15" x14ac:dyDescent="0.25">
      <c r="A11282" s="588"/>
      <c r="B11282" s="588"/>
      <c r="C11282" s="589"/>
      <c r="D11282" s="588"/>
    </row>
    <row r="11283" spans="1:4" ht="15" x14ac:dyDescent="0.25">
      <c r="A11283" s="588"/>
      <c r="B11283" s="588"/>
      <c r="C11283" s="589"/>
      <c r="D11283" s="588"/>
    </row>
    <row r="11284" spans="1:4" ht="15" x14ac:dyDescent="0.25">
      <c r="A11284" s="588"/>
      <c r="B11284" s="588"/>
      <c r="C11284" s="589"/>
      <c r="D11284" s="588"/>
    </row>
    <row r="11285" spans="1:4" ht="15" x14ac:dyDescent="0.25">
      <c r="A11285" s="588"/>
      <c r="B11285" s="588"/>
      <c r="C11285" s="589"/>
      <c r="D11285" s="588"/>
    </row>
    <row r="11286" spans="1:4" ht="15" x14ac:dyDescent="0.25">
      <c r="A11286" s="588"/>
      <c r="B11286" s="588"/>
      <c r="C11286" s="589"/>
      <c r="D11286" s="588"/>
    </row>
    <row r="11287" spans="1:4" ht="15" x14ac:dyDescent="0.25">
      <c r="A11287" s="588"/>
      <c r="B11287" s="588"/>
      <c r="C11287" s="589"/>
      <c r="D11287" s="588"/>
    </row>
    <row r="11288" spans="1:4" ht="15" x14ac:dyDescent="0.25">
      <c r="A11288" s="588"/>
      <c r="B11288" s="588"/>
      <c r="C11288" s="589"/>
      <c r="D11288" s="588"/>
    </row>
    <row r="11289" spans="1:4" ht="15" x14ac:dyDescent="0.25">
      <c r="A11289" s="588"/>
      <c r="B11289" s="588"/>
      <c r="C11289" s="589"/>
      <c r="D11289" s="588"/>
    </row>
    <row r="11290" spans="1:4" ht="15" x14ac:dyDescent="0.25">
      <c r="A11290" s="588"/>
      <c r="B11290" s="588"/>
      <c r="C11290" s="589"/>
      <c r="D11290" s="588"/>
    </row>
    <row r="11291" spans="1:4" ht="15" x14ac:dyDescent="0.25">
      <c r="A11291" s="588"/>
      <c r="B11291" s="588"/>
      <c r="C11291" s="589"/>
      <c r="D11291" s="588"/>
    </row>
    <row r="11292" spans="1:4" ht="15" x14ac:dyDescent="0.25">
      <c r="A11292" s="588"/>
      <c r="B11292" s="588"/>
      <c r="C11292" s="589"/>
      <c r="D11292" s="588"/>
    </row>
    <row r="11293" spans="1:4" ht="15" x14ac:dyDescent="0.25">
      <c r="A11293" s="588"/>
      <c r="B11293" s="588"/>
      <c r="C11293" s="589"/>
      <c r="D11293" s="588"/>
    </row>
    <row r="11294" spans="1:4" ht="15" x14ac:dyDescent="0.25">
      <c r="A11294" s="588"/>
      <c r="B11294" s="588"/>
      <c r="C11294" s="589"/>
      <c r="D11294" s="588"/>
    </row>
    <row r="11295" spans="1:4" ht="15" x14ac:dyDescent="0.25">
      <c r="A11295" s="588"/>
      <c r="B11295" s="588"/>
      <c r="C11295" s="589"/>
      <c r="D11295" s="588"/>
    </row>
    <row r="11296" spans="1:4" ht="15" x14ac:dyDescent="0.25">
      <c r="A11296" s="588"/>
      <c r="B11296" s="588"/>
      <c r="C11296" s="589"/>
      <c r="D11296" s="588"/>
    </row>
    <row r="11297" spans="1:4" ht="15" x14ac:dyDescent="0.25">
      <c r="A11297" s="588"/>
      <c r="B11297" s="588"/>
      <c r="C11297" s="589"/>
      <c r="D11297" s="588"/>
    </row>
    <row r="11298" spans="1:4" ht="15" x14ac:dyDescent="0.25">
      <c r="A11298" s="588"/>
      <c r="B11298" s="588"/>
      <c r="C11298" s="589"/>
      <c r="D11298" s="588"/>
    </row>
    <row r="11299" spans="1:4" ht="15" x14ac:dyDescent="0.25">
      <c r="A11299" s="588"/>
      <c r="B11299" s="588"/>
      <c r="C11299" s="589"/>
      <c r="D11299" s="588"/>
    </row>
    <row r="11300" spans="1:4" ht="15" x14ac:dyDescent="0.25">
      <c r="A11300" s="588"/>
      <c r="B11300" s="588"/>
      <c r="C11300" s="589"/>
      <c r="D11300" s="588"/>
    </row>
    <row r="11301" spans="1:4" ht="15" x14ac:dyDescent="0.25">
      <c r="A11301" s="588"/>
      <c r="B11301" s="588"/>
      <c r="C11301" s="589"/>
      <c r="D11301" s="588"/>
    </row>
    <row r="11302" spans="1:4" ht="15" x14ac:dyDescent="0.25">
      <c r="A11302" s="588"/>
      <c r="B11302" s="588"/>
      <c r="C11302" s="589"/>
      <c r="D11302" s="588"/>
    </row>
    <row r="11303" spans="1:4" ht="15" x14ac:dyDescent="0.25">
      <c r="A11303" s="588"/>
      <c r="B11303" s="588"/>
      <c r="C11303" s="589"/>
      <c r="D11303" s="588"/>
    </row>
    <row r="11304" spans="1:4" ht="15" x14ac:dyDescent="0.25">
      <c r="A11304" s="588"/>
      <c r="B11304" s="588"/>
      <c r="C11304" s="589"/>
      <c r="D11304" s="588"/>
    </row>
    <row r="11305" spans="1:4" ht="15" x14ac:dyDescent="0.25">
      <c r="A11305" s="588"/>
      <c r="B11305" s="588"/>
      <c r="C11305" s="589"/>
      <c r="D11305" s="588"/>
    </row>
    <row r="11306" spans="1:4" ht="15" x14ac:dyDescent="0.25">
      <c r="A11306" s="588"/>
      <c r="B11306" s="588"/>
      <c r="C11306" s="589"/>
      <c r="D11306" s="588"/>
    </row>
    <row r="11307" spans="1:4" ht="15" x14ac:dyDescent="0.25">
      <c r="A11307" s="588"/>
      <c r="B11307" s="588"/>
      <c r="C11307" s="589"/>
      <c r="D11307" s="588"/>
    </row>
    <row r="11308" spans="1:4" ht="15" x14ac:dyDescent="0.25">
      <c r="A11308" s="588"/>
      <c r="B11308" s="588"/>
      <c r="C11308" s="589"/>
      <c r="D11308" s="588"/>
    </row>
    <row r="11309" spans="1:4" ht="15" x14ac:dyDescent="0.25">
      <c r="A11309" s="588"/>
      <c r="B11309" s="588"/>
      <c r="C11309" s="589"/>
      <c r="D11309" s="588"/>
    </row>
    <row r="11310" spans="1:4" ht="15" x14ac:dyDescent="0.25">
      <c r="A11310" s="588"/>
      <c r="B11310" s="588"/>
      <c r="C11310" s="589"/>
      <c r="D11310" s="588"/>
    </row>
    <row r="11311" spans="1:4" ht="15" x14ac:dyDescent="0.25">
      <c r="A11311" s="588"/>
      <c r="B11311" s="588"/>
      <c r="C11311" s="589"/>
      <c r="D11311" s="588"/>
    </row>
    <row r="11312" spans="1:4" ht="15" x14ac:dyDescent="0.25">
      <c r="A11312" s="588"/>
      <c r="B11312" s="588"/>
      <c r="C11312" s="589"/>
      <c r="D11312" s="588"/>
    </row>
    <row r="11313" spans="1:4" ht="15" x14ac:dyDescent="0.25">
      <c r="A11313" s="588"/>
      <c r="B11313" s="588"/>
      <c r="C11313" s="589"/>
      <c r="D11313" s="588"/>
    </row>
    <row r="11314" spans="1:4" ht="15" x14ac:dyDescent="0.25">
      <c r="A11314" s="588"/>
      <c r="B11314" s="588"/>
      <c r="C11314" s="589"/>
      <c r="D11314" s="588"/>
    </row>
    <row r="11315" spans="1:4" ht="15" x14ac:dyDescent="0.25">
      <c r="A11315" s="588"/>
      <c r="B11315" s="588"/>
      <c r="C11315" s="589"/>
      <c r="D11315" s="588"/>
    </row>
    <row r="11316" spans="1:4" ht="15" x14ac:dyDescent="0.25">
      <c r="A11316" s="588"/>
      <c r="B11316" s="588"/>
      <c r="C11316" s="589"/>
      <c r="D11316" s="588"/>
    </row>
    <row r="11317" spans="1:4" ht="15" x14ac:dyDescent="0.25">
      <c r="A11317" s="588"/>
      <c r="B11317" s="588"/>
      <c r="C11317" s="589"/>
      <c r="D11317" s="588"/>
    </row>
    <row r="11318" spans="1:4" ht="15" x14ac:dyDescent="0.25">
      <c r="A11318" s="588"/>
      <c r="B11318" s="588"/>
      <c r="C11318" s="589"/>
      <c r="D11318" s="588"/>
    </row>
    <row r="11319" spans="1:4" ht="15" x14ac:dyDescent="0.25">
      <c r="A11319" s="588"/>
      <c r="B11319" s="588"/>
      <c r="C11319" s="589"/>
      <c r="D11319" s="588"/>
    </row>
    <row r="11320" spans="1:4" ht="15" x14ac:dyDescent="0.25">
      <c r="A11320" s="588"/>
      <c r="B11320" s="588"/>
      <c r="C11320" s="589"/>
      <c r="D11320" s="588"/>
    </row>
    <row r="11321" spans="1:4" ht="15" x14ac:dyDescent="0.25">
      <c r="A11321" s="588"/>
      <c r="B11321" s="588"/>
      <c r="C11321" s="589"/>
      <c r="D11321" s="588"/>
    </row>
    <row r="11322" spans="1:4" ht="15" x14ac:dyDescent="0.25">
      <c r="A11322" s="588"/>
      <c r="B11322" s="588"/>
      <c r="C11322" s="589"/>
      <c r="D11322" s="588"/>
    </row>
    <row r="11323" spans="1:4" ht="15" x14ac:dyDescent="0.25">
      <c r="A11323" s="588"/>
      <c r="B11323" s="588"/>
      <c r="C11323" s="589"/>
      <c r="D11323" s="588"/>
    </row>
    <row r="11324" spans="1:4" ht="15" x14ac:dyDescent="0.25">
      <c r="A11324" s="588"/>
      <c r="B11324" s="588"/>
      <c r="C11324" s="589"/>
      <c r="D11324" s="588"/>
    </row>
    <row r="11325" spans="1:4" ht="15" x14ac:dyDescent="0.25">
      <c r="A11325" s="588"/>
      <c r="B11325" s="588"/>
      <c r="C11325" s="589"/>
      <c r="D11325" s="588"/>
    </row>
    <row r="11326" spans="1:4" ht="15" x14ac:dyDescent="0.25">
      <c r="A11326" s="588"/>
      <c r="B11326" s="588"/>
      <c r="C11326" s="589"/>
      <c r="D11326" s="588"/>
    </row>
    <row r="11327" spans="1:4" ht="15" x14ac:dyDescent="0.25">
      <c r="A11327" s="588"/>
      <c r="B11327" s="588"/>
      <c r="C11327" s="589"/>
      <c r="D11327" s="588"/>
    </row>
    <row r="11328" spans="1:4" ht="15" x14ac:dyDescent="0.25">
      <c r="A11328" s="588"/>
      <c r="B11328" s="588"/>
      <c r="C11328" s="589"/>
      <c r="D11328" s="588"/>
    </row>
    <row r="11329" spans="1:4" ht="15" x14ac:dyDescent="0.25">
      <c r="A11329" s="588"/>
      <c r="B11329" s="588"/>
      <c r="C11329" s="589"/>
      <c r="D11329" s="588"/>
    </row>
    <row r="11330" spans="1:4" ht="15" x14ac:dyDescent="0.25">
      <c r="A11330" s="588"/>
      <c r="B11330" s="588"/>
      <c r="C11330" s="589"/>
      <c r="D11330" s="588"/>
    </row>
    <row r="11331" spans="1:4" ht="15" x14ac:dyDescent="0.25">
      <c r="A11331" s="588"/>
      <c r="B11331" s="588"/>
      <c r="C11331" s="589"/>
      <c r="D11331" s="588"/>
    </row>
    <row r="11332" spans="1:4" ht="15" x14ac:dyDescent="0.25">
      <c r="A11332" s="588"/>
      <c r="B11332" s="588"/>
      <c r="C11332" s="589"/>
      <c r="D11332" s="588"/>
    </row>
    <row r="11333" spans="1:4" ht="15" x14ac:dyDescent="0.25">
      <c r="A11333" s="588"/>
      <c r="B11333" s="588"/>
      <c r="C11333" s="589"/>
      <c r="D11333" s="588"/>
    </row>
    <row r="11334" spans="1:4" ht="15" x14ac:dyDescent="0.25">
      <c r="A11334" s="588"/>
      <c r="B11334" s="588"/>
      <c r="C11334" s="589"/>
      <c r="D11334" s="588"/>
    </row>
    <row r="11335" spans="1:4" ht="15" x14ac:dyDescent="0.25">
      <c r="A11335" s="588"/>
      <c r="B11335" s="588"/>
      <c r="C11335" s="589"/>
      <c r="D11335" s="588"/>
    </row>
    <row r="11336" spans="1:4" ht="15" x14ac:dyDescent="0.25">
      <c r="A11336" s="588"/>
      <c r="B11336" s="588"/>
      <c r="C11336" s="589"/>
      <c r="D11336" s="588"/>
    </row>
    <row r="11337" spans="1:4" ht="15" x14ac:dyDescent="0.25">
      <c r="A11337" s="588"/>
      <c r="B11337" s="588"/>
      <c r="C11337" s="589"/>
      <c r="D11337" s="588"/>
    </row>
    <row r="11338" spans="1:4" ht="15" x14ac:dyDescent="0.25">
      <c r="A11338" s="588"/>
      <c r="B11338" s="588"/>
      <c r="C11338" s="589"/>
      <c r="D11338" s="588"/>
    </row>
    <row r="11339" spans="1:4" ht="15" x14ac:dyDescent="0.25">
      <c r="A11339" s="588"/>
      <c r="B11339" s="588"/>
      <c r="C11339" s="589"/>
      <c r="D11339" s="588"/>
    </row>
    <row r="11340" spans="1:4" ht="15" x14ac:dyDescent="0.25">
      <c r="A11340" s="588"/>
      <c r="B11340" s="588"/>
      <c r="C11340" s="589"/>
      <c r="D11340" s="588"/>
    </row>
    <row r="11341" spans="1:4" ht="15" x14ac:dyDescent="0.25">
      <c r="A11341" s="588"/>
      <c r="B11341" s="588"/>
      <c r="C11341" s="589"/>
      <c r="D11341" s="588"/>
    </row>
    <row r="11342" spans="1:4" ht="15" x14ac:dyDescent="0.25">
      <c r="A11342" s="588"/>
      <c r="B11342" s="588"/>
      <c r="C11342" s="589"/>
      <c r="D11342" s="588"/>
    </row>
    <row r="11343" spans="1:4" ht="15" x14ac:dyDescent="0.25">
      <c r="A11343" s="588"/>
      <c r="B11343" s="588"/>
      <c r="C11343" s="589"/>
      <c r="D11343" s="588"/>
    </row>
    <row r="11344" spans="1:4" ht="15" x14ac:dyDescent="0.25">
      <c r="A11344" s="588"/>
      <c r="B11344" s="588"/>
      <c r="C11344" s="589"/>
      <c r="D11344" s="588"/>
    </row>
    <row r="11345" spans="1:4" ht="15" x14ac:dyDescent="0.25">
      <c r="A11345" s="588"/>
      <c r="B11345" s="588"/>
      <c r="C11345" s="589"/>
      <c r="D11345" s="588"/>
    </row>
    <row r="11346" spans="1:4" ht="15" x14ac:dyDescent="0.25">
      <c r="A11346" s="588"/>
      <c r="B11346" s="588"/>
      <c r="C11346" s="589"/>
      <c r="D11346" s="588"/>
    </row>
    <row r="11347" spans="1:4" ht="15" x14ac:dyDescent="0.25">
      <c r="A11347" s="588"/>
      <c r="B11347" s="588"/>
      <c r="C11347" s="589"/>
      <c r="D11347" s="588"/>
    </row>
    <row r="11348" spans="1:4" ht="15" x14ac:dyDescent="0.25">
      <c r="A11348" s="588"/>
      <c r="B11348" s="588"/>
      <c r="C11348" s="589"/>
      <c r="D11348" s="588"/>
    </row>
    <row r="11349" spans="1:4" ht="15" x14ac:dyDescent="0.25">
      <c r="A11349" s="588"/>
      <c r="B11349" s="588"/>
      <c r="C11349" s="589"/>
      <c r="D11349" s="588"/>
    </row>
    <row r="11350" spans="1:4" ht="15" x14ac:dyDescent="0.25">
      <c r="A11350" s="588"/>
      <c r="B11350" s="588"/>
      <c r="C11350" s="589"/>
      <c r="D11350" s="588"/>
    </row>
    <row r="11351" spans="1:4" ht="15" x14ac:dyDescent="0.25">
      <c r="A11351" s="588"/>
      <c r="B11351" s="588"/>
      <c r="C11351" s="589"/>
      <c r="D11351" s="588"/>
    </row>
    <row r="11352" spans="1:4" ht="15" x14ac:dyDescent="0.25">
      <c r="A11352" s="588"/>
      <c r="B11352" s="588"/>
      <c r="C11352" s="589"/>
      <c r="D11352" s="588"/>
    </row>
    <row r="11353" spans="1:4" ht="15" x14ac:dyDescent="0.25">
      <c r="A11353" s="588"/>
      <c r="B11353" s="588"/>
      <c r="C11353" s="589"/>
      <c r="D11353" s="588"/>
    </row>
    <row r="11354" spans="1:4" ht="15" x14ac:dyDescent="0.25">
      <c r="A11354" s="588"/>
      <c r="B11354" s="588"/>
      <c r="C11354" s="589"/>
      <c r="D11354" s="588"/>
    </row>
    <row r="11355" spans="1:4" ht="15" x14ac:dyDescent="0.25">
      <c r="A11355" s="588"/>
      <c r="B11355" s="588"/>
      <c r="C11355" s="589"/>
      <c r="D11355" s="588"/>
    </row>
    <row r="11356" spans="1:4" ht="15" x14ac:dyDescent="0.25">
      <c r="A11356" s="588"/>
      <c r="B11356" s="588"/>
      <c r="C11356" s="589"/>
      <c r="D11356" s="588"/>
    </row>
    <row r="11357" spans="1:4" ht="15" x14ac:dyDescent="0.25">
      <c r="A11357" s="588"/>
      <c r="B11357" s="588"/>
      <c r="C11357" s="589"/>
      <c r="D11357" s="588"/>
    </row>
    <row r="11358" spans="1:4" ht="15" x14ac:dyDescent="0.25">
      <c r="A11358" s="588"/>
      <c r="B11358" s="588"/>
      <c r="C11358" s="589"/>
      <c r="D11358" s="588"/>
    </row>
    <row r="11359" spans="1:4" ht="15" x14ac:dyDescent="0.25">
      <c r="A11359" s="588"/>
      <c r="B11359" s="588"/>
      <c r="C11359" s="589"/>
      <c r="D11359" s="588"/>
    </row>
    <row r="11360" spans="1:4" ht="15" x14ac:dyDescent="0.25">
      <c r="A11360" s="588"/>
      <c r="B11360" s="588"/>
      <c r="C11360" s="589"/>
      <c r="D11360" s="588"/>
    </row>
    <row r="11361" spans="1:4" ht="15" x14ac:dyDescent="0.25">
      <c r="A11361" s="588"/>
      <c r="B11361" s="588"/>
      <c r="C11361" s="589"/>
      <c r="D11361" s="588"/>
    </row>
    <row r="11362" spans="1:4" ht="15" x14ac:dyDescent="0.25">
      <c r="A11362" s="588"/>
      <c r="B11362" s="588"/>
      <c r="C11362" s="589"/>
      <c r="D11362" s="588"/>
    </row>
    <row r="11363" spans="1:4" ht="15" x14ac:dyDescent="0.25">
      <c r="A11363" s="588"/>
      <c r="B11363" s="588"/>
      <c r="C11363" s="589"/>
      <c r="D11363" s="588"/>
    </row>
    <row r="11364" spans="1:4" ht="15" x14ac:dyDescent="0.25">
      <c r="A11364" s="588"/>
      <c r="B11364" s="588"/>
      <c r="C11364" s="589"/>
      <c r="D11364" s="588"/>
    </row>
    <row r="11365" spans="1:4" ht="15" x14ac:dyDescent="0.25">
      <c r="A11365" s="588"/>
      <c r="B11365" s="588"/>
      <c r="C11365" s="589"/>
      <c r="D11365" s="588"/>
    </row>
    <row r="11366" spans="1:4" ht="15" x14ac:dyDescent="0.25">
      <c r="A11366" s="588"/>
      <c r="B11366" s="588"/>
      <c r="C11366" s="589"/>
      <c r="D11366" s="588"/>
    </row>
    <row r="11367" spans="1:4" ht="15" x14ac:dyDescent="0.25">
      <c r="A11367" s="588"/>
      <c r="B11367" s="588"/>
      <c r="C11367" s="589"/>
      <c r="D11367" s="588"/>
    </row>
    <row r="11368" spans="1:4" ht="15" x14ac:dyDescent="0.25">
      <c r="A11368" s="588"/>
      <c r="B11368" s="588"/>
      <c r="C11368" s="589"/>
      <c r="D11368" s="588"/>
    </row>
    <row r="11369" spans="1:4" ht="15" x14ac:dyDescent="0.25">
      <c r="A11369" s="588"/>
      <c r="B11369" s="588"/>
      <c r="C11369" s="589"/>
      <c r="D11369" s="588"/>
    </row>
    <row r="11370" spans="1:4" ht="15" x14ac:dyDescent="0.25">
      <c r="A11370" s="588"/>
      <c r="B11370" s="588"/>
      <c r="C11370" s="589"/>
      <c r="D11370" s="588"/>
    </row>
    <row r="11371" spans="1:4" ht="15" x14ac:dyDescent="0.25">
      <c r="A11371" s="588"/>
      <c r="B11371" s="588"/>
      <c r="C11371" s="589"/>
      <c r="D11371" s="588"/>
    </row>
    <row r="11372" spans="1:4" ht="15" x14ac:dyDescent="0.25">
      <c r="A11372" s="588"/>
      <c r="B11372" s="588"/>
      <c r="C11372" s="589"/>
      <c r="D11372" s="588"/>
    </row>
    <row r="11373" spans="1:4" ht="15" x14ac:dyDescent="0.25">
      <c r="A11373" s="588"/>
      <c r="B11373" s="588"/>
      <c r="C11373" s="589"/>
      <c r="D11373" s="588"/>
    </row>
    <row r="11374" spans="1:4" ht="15" x14ac:dyDescent="0.25">
      <c r="A11374" s="588"/>
      <c r="B11374" s="588"/>
      <c r="C11374" s="589"/>
      <c r="D11374" s="588"/>
    </row>
    <row r="11375" spans="1:4" ht="15" x14ac:dyDescent="0.25">
      <c r="A11375" s="588"/>
      <c r="B11375" s="588"/>
      <c r="C11375" s="589"/>
      <c r="D11375" s="588"/>
    </row>
    <row r="11376" spans="1:4" ht="15" x14ac:dyDescent="0.25">
      <c r="A11376" s="588"/>
      <c r="B11376" s="588"/>
      <c r="C11376" s="589"/>
      <c r="D11376" s="588"/>
    </row>
    <row r="11377" spans="1:4" ht="15" x14ac:dyDescent="0.25">
      <c r="A11377" s="588"/>
      <c r="B11377" s="588"/>
      <c r="C11377" s="589"/>
      <c r="D11377" s="588"/>
    </row>
    <row r="11378" spans="1:4" ht="15" x14ac:dyDescent="0.25">
      <c r="A11378" s="588"/>
      <c r="B11378" s="588"/>
      <c r="C11378" s="589"/>
      <c r="D11378" s="588"/>
    </row>
    <row r="11379" spans="1:4" ht="15" x14ac:dyDescent="0.25">
      <c r="A11379" s="588"/>
      <c r="B11379" s="588"/>
      <c r="C11379" s="589"/>
      <c r="D11379" s="588"/>
    </row>
    <row r="11380" spans="1:4" ht="15" x14ac:dyDescent="0.25">
      <c r="A11380" s="588"/>
      <c r="B11380" s="588"/>
      <c r="C11380" s="589"/>
      <c r="D11380" s="588"/>
    </row>
    <row r="11381" spans="1:4" ht="15" x14ac:dyDescent="0.25">
      <c r="A11381" s="588"/>
      <c r="B11381" s="588"/>
      <c r="C11381" s="589"/>
      <c r="D11381" s="588"/>
    </row>
    <row r="11382" spans="1:4" ht="15" x14ac:dyDescent="0.25">
      <c r="A11382" s="588"/>
      <c r="B11382" s="588"/>
      <c r="C11382" s="589"/>
      <c r="D11382" s="588"/>
    </row>
    <row r="11383" spans="1:4" ht="15" x14ac:dyDescent="0.25">
      <c r="A11383" s="588"/>
      <c r="B11383" s="588"/>
      <c r="C11383" s="589"/>
      <c r="D11383" s="588"/>
    </row>
    <row r="11384" spans="1:4" ht="15" x14ac:dyDescent="0.25">
      <c r="A11384" s="588"/>
      <c r="B11384" s="588"/>
      <c r="C11384" s="589"/>
      <c r="D11384" s="588"/>
    </row>
    <row r="11385" spans="1:4" ht="15" x14ac:dyDescent="0.25">
      <c r="A11385" s="588"/>
      <c r="B11385" s="588"/>
      <c r="C11385" s="589"/>
      <c r="D11385" s="588"/>
    </row>
    <row r="11386" spans="1:4" ht="15" x14ac:dyDescent="0.25">
      <c r="A11386" s="588"/>
      <c r="B11386" s="588"/>
      <c r="C11386" s="589"/>
      <c r="D11386" s="588"/>
    </row>
    <row r="11387" spans="1:4" ht="15" x14ac:dyDescent="0.25">
      <c r="A11387" s="588"/>
      <c r="B11387" s="588"/>
      <c r="C11387" s="589"/>
      <c r="D11387" s="588"/>
    </row>
    <row r="11388" spans="1:4" ht="15" x14ac:dyDescent="0.25">
      <c r="A11388" s="588"/>
      <c r="B11388" s="588"/>
      <c r="C11388" s="589"/>
      <c r="D11388" s="588"/>
    </row>
    <row r="11389" spans="1:4" ht="15" x14ac:dyDescent="0.25">
      <c r="A11389" s="588"/>
      <c r="B11389" s="588"/>
      <c r="C11389" s="589"/>
      <c r="D11389" s="588"/>
    </row>
    <row r="11390" spans="1:4" ht="15" x14ac:dyDescent="0.25">
      <c r="A11390" s="588"/>
      <c r="B11390" s="588"/>
      <c r="C11390" s="589"/>
      <c r="D11390" s="588"/>
    </row>
    <row r="11391" spans="1:4" ht="15" x14ac:dyDescent="0.25">
      <c r="A11391" s="588"/>
      <c r="B11391" s="588"/>
      <c r="C11391" s="589"/>
      <c r="D11391" s="588"/>
    </row>
    <row r="11392" spans="1:4" ht="15" x14ac:dyDescent="0.25">
      <c r="A11392" s="588"/>
      <c r="B11392" s="588"/>
      <c r="C11392" s="589"/>
      <c r="D11392" s="588"/>
    </row>
    <row r="11393" spans="1:4" ht="15" x14ac:dyDescent="0.25">
      <c r="A11393" s="588"/>
      <c r="B11393" s="588"/>
      <c r="C11393" s="589"/>
      <c r="D11393" s="588"/>
    </row>
    <row r="11394" spans="1:4" ht="15" x14ac:dyDescent="0.25">
      <c r="A11394" s="588"/>
      <c r="B11394" s="588"/>
      <c r="C11394" s="589"/>
      <c r="D11394" s="588"/>
    </row>
    <row r="11395" spans="1:4" ht="15" x14ac:dyDescent="0.25">
      <c r="A11395" s="588"/>
      <c r="B11395" s="588"/>
      <c r="C11395" s="589"/>
      <c r="D11395" s="588"/>
    </row>
    <row r="11396" spans="1:4" ht="15" x14ac:dyDescent="0.25">
      <c r="A11396" s="588"/>
      <c r="B11396" s="588"/>
      <c r="C11396" s="589"/>
      <c r="D11396" s="588"/>
    </row>
    <row r="11397" spans="1:4" ht="15" x14ac:dyDescent="0.25">
      <c r="A11397" s="588"/>
      <c r="B11397" s="588"/>
      <c r="C11397" s="589"/>
      <c r="D11397" s="588"/>
    </row>
    <row r="11398" spans="1:4" ht="15" x14ac:dyDescent="0.25">
      <c r="A11398" s="588"/>
      <c r="B11398" s="588"/>
      <c r="C11398" s="589"/>
      <c r="D11398" s="588"/>
    </row>
    <row r="11399" spans="1:4" ht="15" x14ac:dyDescent="0.25">
      <c r="A11399" s="588"/>
      <c r="B11399" s="588"/>
      <c r="C11399" s="589"/>
      <c r="D11399" s="588"/>
    </row>
    <row r="11400" spans="1:4" ht="15" x14ac:dyDescent="0.25">
      <c r="A11400" s="588"/>
      <c r="B11400" s="588"/>
      <c r="C11400" s="589"/>
      <c r="D11400" s="588"/>
    </row>
    <row r="11401" spans="1:4" ht="15" x14ac:dyDescent="0.25">
      <c r="A11401" s="588"/>
      <c r="B11401" s="588"/>
      <c r="C11401" s="589"/>
      <c r="D11401" s="588"/>
    </row>
    <row r="11402" spans="1:4" ht="15" x14ac:dyDescent="0.25">
      <c r="A11402" s="588"/>
      <c r="B11402" s="588"/>
      <c r="C11402" s="589"/>
      <c r="D11402" s="588"/>
    </row>
    <row r="11403" spans="1:4" ht="15" x14ac:dyDescent="0.25">
      <c r="A11403" s="588"/>
      <c r="B11403" s="588"/>
      <c r="C11403" s="589"/>
      <c r="D11403" s="588"/>
    </row>
    <row r="11404" spans="1:4" ht="15" x14ac:dyDescent="0.25">
      <c r="A11404" s="588"/>
      <c r="B11404" s="588"/>
      <c r="C11404" s="589"/>
      <c r="D11404" s="588"/>
    </row>
    <row r="11405" spans="1:4" ht="15" x14ac:dyDescent="0.25">
      <c r="A11405" s="588"/>
      <c r="B11405" s="588"/>
      <c r="C11405" s="589"/>
      <c r="D11405" s="588"/>
    </row>
    <row r="11406" spans="1:4" ht="15" x14ac:dyDescent="0.25">
      <c r="A11406" s="588"/>
      <c r="B11406" s="588"/>
      <c r="C11406" s="589"/>
      <c r="D11406" s="588"/>
    </row>
    <row r="11407" spans="1:4" ht="15" x14ac:dyDescent="0.25">
      <c r="A11407" s="588"/>
      <c r="B11407" s="588"/>
      <c r="C11407" s="589"/>
      <c r="D11407" s="588"/>
    </row>
    <row r="11408" spans="1:4" ht="15" x14ac:dyDescent="0.25">
      <c r="A11408" s="588"/>
      <c r="B11408" s="588"/>
      <c r="C11408" s="589"/>
      <c r="D11408" s="588"/>
    </row>
    <row r="11409" spans="1:4" ht="15" x14ac:dyDescent="0.25">
      <c r="A11409" s="588"/>
      <c r="B11409" s="588"/>
      <c r="C11409" s="589"/>
      <c r="D11409" s="588"/>
    </row>
    <row r="11410" spans="1:4" ht="15" x14ac:dyDescent="0.25">
      <c r="A11410" s="588"/>
      <c r="B11410" s="588"/>
      <c r="C11410" s="589"/>
      <c r="D11410" s="588"/>
    </row>
    <row r="11411" spans="1:4" ht="15" x14ac:dyDescent="0.25">
      <c r="A11411" s="588"/>
      <c r="B11411" s="588"/>
      <c r="C11411" s="589"/>
      <c r="D11411" s="588"/>
    </row>
    <row r="11412" spans="1:4" ht="15" x14ac:dyDescent="0.25">
      <c r="A11412" s="588"/>
      <c r="B11412" s="588"/>
      <c r="C11412" s="589"/>
      <c r="D11412" s="588"/>
    </row>
    <row r="11413" spans="1:4" ht="15" x14ac:dyDescent="0.25">
      <c r="A11413" s="588"/>
      <c r="B11413" s="588"/>
      <c r="C11413" s="589"/>
      <c r="D11413" s="588"/>
    </row>
    <row r="11414" spans="1:4" ht="15" x14ac:dyDescent="0.25">
      <c r="A11414" s="588"/>
      <c r="B11414" s="588"/>
      <c r="C11414" s="589"/>
      <c r="D11414" s="588"/>
    </row>
    <row r="11415" spans="1:4" ht="15" x14ac:dyDescent="0.25">
      <c r="A11415" s="588"/>
      <c r="B11415" s="588"/>
      <c r="C11415" s="589"/>
      <c r="D11415" s="588"/>
    </row>
    <row r="11416" spans="1:4" ht="15" x14ac:dyDescent="0.25">
      <c r="A11416" s="588"/>
      <c r="B11416" s="588"/>
      <c r="C11416" s="589"/>
      <c r="D11416" s="588"/>
    </row>
    <row r="11417" spans="1:4" ht="15" x14ac:dyDescent="0.25">
      <c r="A11417" s="588"/>
      <c r="B11417" s="588"/>
      <c r="C11417" s="589"/>
      <c r="D11417" s="588"/>
    </row>
    <row r="11418" spans="1:4" ht="15" x14ac:dyDescent="0.25">
      <c r="A11418" s="588"/>
      <c r="B11418" s="588"/>
      <c r="C11418" s="589"/>
      <c r="D11418" s="588"/>
    </row>
    <row r="11419" spans="1:4" ht="15" x14ac:dyDescent="0.25">
      <c r="A11419" s="588"/>
      <c r="B11419" s="588"/>
      <c r="C11419" s="589"/>
      <c r="D11419" s="588"/>
    </row>
    <row r="11420" spans="1:4" ht="15" x14ac:dyDescent="0.25">
      <c r="A11420" s="588"/>
      <c r="B11420" s="588"/>
      <c r="C11420" s="589"/>
      <c r="D11420" s="588"/>
    </row>
    <row r="11421" spans="1:4" ht="15" x14ac:dyDescent="0.25">
      <c r="A11421" s="588"/>
      <c r="B11421" s="588"/>
      <c r="C11421" s="589"/>
      <c r="D11421" s="588"/>
    </row>
    <row r="11422" spans="1:4" ht="15" x14ac:dyDescent="0.25">
      <c r="A11422" s="588"/>
      <c r="B11422" s="588"/>
      <c r="C11422" s="589"/>
      <c r="D11422" s="588"/>
    </row>
    <row r="11423" spans="1:4" ht="15" x14ac:dyDescent="0.25">
      <c r="A11423" s="588"/>
      <c r="B11423" s="588"/>
      <c r="C11423" s="589"/>
      <c r="D11423" s="588"/>
    </row>
    <row r="11424" spans="1:4" ht="15" x14ac:dyDescent="0.25">
      <c r="A11424" s="588"/>
      <c r="B11424" s="588"/>
      <c r="C11424" s="589"/>
      <c r="D11424" s="588"/>
    </row>
    <row r="11425" spans="1:4" ht="15" x14ac:dyDescent="0.25">
      <c r="A11425" s="588"/>
      <c r="B11425" s="588"/>
      <c r="C11425" s="589"/>
      <c r="D11425" s="588"/>
    </row>
    <row r="11426" spans="1:4" ht="15" x14ac:dyDescent="0.25">
      <c r="A11426" s="588"/>
      <c r="B11426" s="588"/>
      <c r="C11426" s="589"/>
      <c r="D11426" s="588"/>
    </row>
    <row r="11427" spans="1:4" ht="15" x14ac:dyDescent="0.25">
      <c r="A11427" s="588"/>
      <c r="B11427" s="588"/>
      <c r="C11427" s="589"/>
      <c r="D11427" s="588"/>
    </row>
    <row r="11428" spans="1:4" ht="15" x14ac:dyDescent="0.25">
      <c r="A11428" s="588"/>
      <c r="B11428" s="588"/>
      <c r="C11428" s="589"/>
      <c r="D11428" s="588"/>
    </row>
    <row r="11429" spans="1:4" ht="15" x14ac:dyDescent="0.25">
      <c r="A11429" s="588"/>
      <c r="B11429" s="588"/>
      <c r="C11429" s="589"/>
      <c r="D11429" s="588"/>
    </row>
    <row r="11430" spans="1:4" ht="15" x14ac:dyDescent="0.25">
      <c r="A11430" s="588"/>
      <c r="B11430" s="588"/>
      <c r="C11430" s="589"/>
      <c r="D11430" s="588"/>
    </row>
    <row r="11431" spans="1:4" ht="15" x14ac:dyDescent="0.25">
      <c r="A11431" s="588"/>
      <c r="B11431" s="588"/>
      <c r="C11431" s="589"/>
      <c r="D11431" s="588"/>
    </row>
    <row r="11432" spans="1:4" ht="15" x14ac:dyDescent="0.25">
      <c r="A11432" s="588"/>
      <c r="B11432" s="588"/>
      <c r="C11432" s="589"/>
      <c r="D11432" s="588"/>
    </row>
    <row r="11433" spans="1:4" ht="15" x14ac:dyDescent="0.25">
      <c r="A11433" s="588"/>
      <c r="B11433" s="588"/>
      <c r="C11433" s="589"/>
      <c r="D11433" s="588"/>
    </row>
    <row r="11434" spans="1:4" ht="15" x14ac:dyDescent="0.25">
      <c r="A11434" s="588"/>
      <c r="B11434" s="588"/>
      <c r="C11434" s="589"/>
      <c r="D11434" s="588"/>
    </row>
    <row r="11435" spans="1:4" ht="15" x14ac:dyDescent="0.25">
      <c r="A11435" s="588"/>
      <c r="B11435" s="588"/>
      <c r="C11435" s="589"/>
      <c r="D11435" s="588"/>
    </row>
    <row r="11436" spans="1:4" ht="15" x14ac:dyDescent="0.25">
      <c r="A11436" s="588"/>
      <c r="B11436" s="588"/>
      <c r="C11436" s="589"/>
      <c r="D11436" s="588"/>
    </row>
    <row r="11437" spans="1:4" ht="15" x14ac:dyDescent="0.25">
      <c r="A11437" s="588"/>
      <c r="B11437" s="588"/>
      <c r="C11437" s="589"/>
      <c r="D11437" s="588"/>
    </row>
    <row r="11438" spans="1:4" ht="15" x14ac:dyDescent="0.25">
      <c r="A11438" s="588"/>
      <c r="B11438" s="588"/>
      <c r="C11438" s="589"/>
      <c r="D11438" s="588"/>
    </row>
    <row r="11439" spans="1:4" ht="15" x14ac:dyDescent="0.25">
      <c r="A11439" s="588"/>
      <c r="B11439" s="588"/>
      <c r="C11439" s="589"/>
      <c r="D11439" s="588"/>
    </row>
    <row r="11440" spans="1:4" ht="15" x14ac:dyDescent="0.25">
      <c r="A11440" s="588"/>
      <c r="B11440" s="588"/>
      <c r="C11440" s="589"/>
      <c r="D11440" s="588"/>
    </row>
    <row r="11441" spans="1:4" ht="15" x14ac:dyDescent="0.25">
      <c r="A11441" s="588"/>
      <c r="B11441" s="588"/>
      <c r="C11441" s="589"/>
      <c r="D11441" s="588"/>
    </row>
    <row r="11442" spans="1:4" ht="15" x14ac:dyDescent="0.25">
      <c r="A11442" s="588"/>
      <c r="B11442" s="588"/>
      <c r="C11442" s="589"/>
      <c r="D11442" s="588"/>
    </row>
    <row r="11443" spans="1:4" ht="15" x14ac:dyDescent="0.25">
      <c r="A11443" s="588"/>
      <c r="B11443" s="588"/>
      <c r="C11443" s="589"/>
      <c r="D11443" s="588"/>
    </row>
    <row r="11444" spans="1:4" ht="15" x14ac:dyDescent="0.25">
      <c r="A11444" s="588"/>
      <c r="B11444" s="588"/>
      <c r="C11444" s="589"/>
      <c r="D11444" s="588"/>
    </row>
    <row r="11445" spans="1:4" ht="15" x14ac:dyDescent="0.25">
      <c r="A11445" s="588"/>
      <c r="B11445" s="588"/>
      <c r="C11445" s="589"/>
      <c r="D11445" s="588"/>
    </row>
    <row r="11446" spans="1:4" ht="15" x14ac:dyDescent="0.25">
      <c r="A11446" s="588"/>
      <c r="B11446" s="588"/>
      <c r="C11446" s="589"/>
      <c r="D11446" s="588"/>
    </row>
    <row r="11447" spans="1:4" ht="15" x14ac:dyDescent="0.25">
      <c r="A11447" s="588"/>
      <c r="B11447" s="588"/>
      <c r="C11447" s="589"/>
      <c r="D11447" s="588"/>
    </row>
    <row r="11448" spans="1:4" ht="15" x14ac:dyDescent="0.25">
      <c r="A11448" s="588"/>
      <c r="B11448" s="588"/>
      <c r="C11448" s="589"/>
      <c r="D11448" s="588"/>
    </row>
    <row r="11449" spans="1:4" ht="15" x14ac:dyDescent="0.25">
      <c r="A11449" s="588"/>
      <c r="B11449" s="588"/>
      <c r="C11449" s="589"/>
      <c r="D11449" s="588"/>
    </row>
    <row r="11450" spans="1:4" ht="15" x14ac:dyDescent="0.25">
      <c r="A11450" s="588"/>
      <c r="B11450" s="588"/>
      <c r="C11450" s="589"/>
      <c r="D11450" s="588"/>
    </row>
    <row r="11451" spans="1:4" ht="15" x14ac:dyDescent="0.25">
      <c r="A11451" s="588"/>
      <c r="B11451" s="588"/>
      <c r="C11451" s="589"/>
      <c r="D11451" s="588"/>
    </row>
    <row r="11452" spans="1:4" ht="15" x14ac:dyDescent="0.25">
      <c r="A11452" s="588"/>
      <c r="B11452" s="588"/>
      <c r="C11452" s="589"/>
      <c r="D11452" s="588"/>
    </row>
    <row r="11453" spans="1:4" ht="15" x14ac:dyDescent="0.25">
      <c r="A11453" s="588"/>
      <c r="B11453" s="588"/>
      <c r="C11453" s="589"/>
      <c r="D11453" s="588"/>
    </row>
    <row r="11454" spans="1:4" ht="15" x14ac:dyDescent="0.25">
      <c r="A11454" s="588"/>
      <c r="B11454" s="588"/>
      <c r="C11454" s="589"/>
      <c r="D11454" s="588"/>
    </row>
    <row r="11455" spans="1:4" ht="15" x14ac:dyDescent="0.25">
      <c r="A11455" s="588"/>
      <c r="B11455" s="588"/>
      <c r="C11455" s="589"/>
      <c r="D11455" s="588"/>
    </row>
    <row r="11456" spans="1:4" ht="15" x14ac:dyDescent="0.25">
      <c r="A11456" s="588"/>
      <c r="B11456" s="588"/>
      <c r="C11456" s="589"/>
      <c r="D11456" s="588"/>
    </row>
    <row r="11457" spans="1:4" ht="15" x14ac:dyDescent="0.25">
      <c r="A11457" s="588"/>
      <c r="B11457" s="588"/>
      <c r="C11457" s="589"/>
      <c r="D11457" s="588"/>
    </row>
    <row r="11458" spans="1:4" ht="15" x14ac:dyDescent="0.25">
      <c r="A11458" s="588"/>
      <c r="B11458" s="588"/>
      <c r="C11458" s="589"/>
      <c r="D11458" s="588"/>
    </row>
    <row r="11459" spans="1:4" ht="15" x14ac:dyDescent="0.25">
      <c r="A11459" s="588"/>
      <c r="B11459" s="588"/>
      <c r="C11459" s="589"/>
      <c r="D11459" s="588"/>
    </row>
    <row r="11460" spans="1:4" ht="15" x14ac:dyDescent="0.25">
      <c r="A11460" s="588"/>
      <c r="B11460" s="588"/>
      <c r="C11460" s="589"/>
      <c r="D11460" s="588"/>
    </row>
    <row r="11461" spans="1:4" ht="15" x14ac:dyDescent="0.25">
      <c r="A11461" s="588"/>
      <c r="B11461" s="588"/>
      <c r="C11461" s="589"/>
      <c r="D11461" s="588"/>
    </row>
    <row r="11462" spans="1:4" ht="15" x14ac:dyDescent="0.25">
      <c r="A11462" s="588"/>
      <c r="B11462" s="588"/>
      <c r="C11462" s="589"/>
      <c r="D11462" s="588"/>
    </row>
    <row r="11463" spans="1:4" ht="15" x14ac:dyDescent="0.25">
      <c r="A11463" s="588"/>
      <c r="B11463" s="588"/>
      <c r="C11463" s="589"/>
      <c r="D11463" s="588"/>
    </row>
    <row r="11464" spans="1:4" ht="15" x14ac:dyDescent="0.25">
      <c r="A11464" s="588"/>
      <c r="B11464" s="588"/>
      <c r="C11464" s="589"/>
      <c r="D11464" s="588"/>
    </row>
    <row r="11465" spans="1:4" ht="15" x14ac:dyDescent="0.25">
      <c r="A11465" s="588"/>
      <c r="B11465" s="588"/>
      <c r="C11465" s="589"/>
      <c r="D11465" s="588"/>
    </row>
    <row r="11466" spans="1:4" ht="15" x14ac:dyDescent="0.25">
      <c r="A11466" s="588"/>
      <c r="B11466" s="588"/>
      <c r="C11466" s="589"/>
      <c r="D11466" s="588"/>
    </row>
    <row r="11467" spans="1:4" ht="15" x14ac:dyDescent="0.25">
      <c r="A11467" s="588"/>
      <c r="B11467" s="588"/>
      <c r="C11467" s="589"/>
      <c r="D11467" s="588"/>
    </row>
    <row r="11468" spans="1:4" ht="15" x14ac:dyDescent="0.25">
      <c r="A11468" s="588"/>
      <c r="B11468" s="588"/>
      <c r="C11468" s="589"/>
      <c r="D11468" s="588"/>
    </row>
    <row r="11469" spans="1:4" ht="15" x14ac:dyDescent="0.25">
      <c r="A11469" s="588"/>
      <c r="B11469" s="588"/>
      <c r="C11469" s="589"/>
      <c r="D11469" s="588"/>
    </row>
    <row r="11470" spans="1:4" ht="15" x14ac:dyDescent="0.25">
      <c r="A11470" s="588"/>
      <c r="B11470" s="588"/>
      <c r="C11470" s="589"/>
      <c r="D11470" s="588"/>
    </row>
    <row r="11471" spans="1:4" ht="15" x14ac:dyDescent="0.25">
      <c r="A11471" s="588"/>
      <c r="B11471" s="588"/>
      <c r="C11471" s="589"/>
      <c r="D11471" s="588"/>
    </row>
    <row r="11472" spans="1:4" ht="15" x14ac:dyDescent="0.25">
      <c r="A11472" s="588"/>
      <c r="B11472" s="588"/>
      <c r="C11472" s="589"/>
      <c r="D11472" s="588"/>
    </row>
    <row r="11473" spans="1:4" ht="15" x14ac:dyDescent="0.25">
      <c r="A11473" s="588"/>
      <c r="B11473" s="588"/>
      <c r="C11473" s="589"/>
      <c r="D11473" s="588"/>
    </row>
    <row r="11474" spans="1:4" ht="15" x14ac:dyDescent="0.25">
      <c r="A11474" s="588"/>
      <c r="B11474" s="588"/>
      <c r="C11474" s="589"/>
      <c r="D11474" s="588"/>
    </row>
    <row r="11475" spans="1:4" ht="15" x14ac:dyDescent="0.25">
      <c r="A11475" s="588"/>
      <c r="B11475" s="588"/>
      <c r="C11475" s="589"/>
      <c r="D11475" s="588"/>
    </row>
    <row r="11476" spans="1:4" ht="15" x14ac:dyDescent="0.25">
      <c r="A11476" s="588"/>
      <c r="B11476" s="588"/>
      <c r="C11476" s="589"/>
      <c r="D11476" s="588"/>
    </row>
    <row r="11477" spans="1:4" ht="15" x14ac:dyDescent="0.25">
      <c r="A11477" s="588"/>
      <c r="B11477" s="588"/>
      <c r="C11477" s="589"/>
      <c r="D11477" s="588"/>
    </row>
    <row r="11478" spans="1:4" ht="15" x14ac:dyDescent="0.25">
      <c r="A11478" s="588"/>
      <c r="B11478" s="588"/>
      <c r="C11478" s="589"/>
      <c r="D11478" s="588"/>
    </row>
    <row r="11479" spans="1:4" ht="15" x14ac:dyDescent="0.25">
      <c r="A11479" s="588"/>
      <c r="B11479" s="588"/>
      <c r="C11479" s="589"/>
      <c r="D11479" s="588"/>
    </row>
    <row r="11480" spans="1:4" ht="15" x14ac:dyDescent="0.25">
      <c r="A11480" s="588"/>
      <c r="B11480" s="588"/>
      <c r="C11480" s="589"/>
      <c r="D11480" s="588"/>
    </row>
    <row r="11481" spans="1:4" ht="15" x14ac:dyDescent="0.25">
      <c r="A11481" s="588"/>
      <c r="B11481" s="588"/>
      <c r="C11481" s="589"/>
      <c r="D11481" s="588"/>
    </row>
    <row r="11482" spans="1:4" ht="15" x14ac:dyDescent="0.25">
      <c r="A11482" s="588"/>
      <c r="B11482" s="588"/>
      <c r="C11482" s="589"/>
      <c r="D11482" s="588"/>
    </row>
    <row r="11483" spans="1:4" ht="15" x14ac:dyDescent="0.25">
      <c r="A11483" s="588"/>
      <c r="B11483" s="588"/>
      <c r="C11483" s="589"/>
      <c r="D11483" s="588"/>
    </row>
    <row r="11484" spans="1:4" ht="15" x14ac:dyDescent="0.25">
      <c r="A11484" s="588"/>
      <c r="B11484" s="588"/>
      <c r="C11484" s="589"/>
      <c r="D11484" s="588"/>
    </row>
    <row r="11485" spans="1:4" ht="15" x14ac:dyDescent="0.25">
      <c r="A11485" s="588"/>
      <c r="B11485" s="588"/>
      <c r="C11485" s="589"/>
      <c r="D11485" s="588"/>
    </row>
    <row r="11486" spans="1:4" ht="15" x14ac:dyDescent="0.25">
      <c r="A11486" s="588"/>
      <c r="B11486" s="588"/>
      <c r="C11486" s="589"/>
      <c r="D11486" s="588"/>
    </row>
    <row r="11487" spans="1:4" ht="15" x14ac:dyDescent="0.25">
      <c r="A11487" s="588"/>
      <c r="B11487" s="588"/>
      <c r="C11487" s="589"/>
      <c r="D11487" s="588"/>
    </row>
    <row r="11488" spans="1:4" ht="15" x14ac:dyDescent="0.25">
      <c r="A11488" s="588"/>
      <c r="B11488" s="588"/>
      <c r="C11488" s="589"/>
      <c r="D11488" s="588"/>
    </row>
    <row r="11489" spans="1:4" ht="15" x14ac:dyDescent="0.25">
      <c r="A11489" s="588"/>
      <c r="B11489" s="588"/>
      <c r="C11489" s="589"/>
      <c r="D11489" s="588"/>
    </row>
    <row r="11490" spans="1:4" ht="15" x14ac:dyDescent="0.25">
      <c r="A11490" s="588"/>
      <c r="B11490" s="588"/>
      <c r="C11490" s="589"/>
      <c r="D11490" s="588"/>
    </row>
    <row r="11491" spans="1:4" ht="15" x14ac:dyDescent="0.25">
      <c r="A11491" s="588"/>
      <c r="B11491" s="588"/>
      <c r="C11491" s="589"/>
      <c r="D11491" s="588"/>
    </row>
    <row r="11492" spans="1:4" ht="15" x14ac:dyDescent="0.25">
      <c r="A11492" s="588"/>
      <c r="B11492" s="588"/>
      <c r="C11492" s="589"/>
      <c r="D11492" s="588"/>
    </row>
    <row r="11493" spans="1:4" ht="15" x14ac:dyDescent="0.25">
      <c r="A11493" s="588"/>
      <c r="B11493" s="588"/>
      <c r="C11493" s="589"/>
      <c r="D11493" s="588"/>
    </row>
    <row r="11494" spans="1:4" ht="15" x14ac:dyDescent="0.25">
      <c r="A11494" s="588"/>
      <c r="B11494" s="588"/>
      <c r="C11494" s="589"/>
      <c r="D11494" s="588"/>
    </row>
    <row r="11495" spans="1:4" ht="15" x14ac:dyDescent="0.25">
      <c r="A11495" s="588"/>
      <c r="B11495" s="588"/>
      <c r="C11495" s="589"/>
      <c r="D11495" s="588"/>
    </row>
    <row r="11496" spans="1:4" ht="15" x14ac:dyDescent="0.25">
      <c r="A11496" s="588"/>
      <c r="B11496" s="588"/>
      <c r="C11496" s="589"/>
      <c r="D11496" s="588"/>
    </row>
    <row r="11497" spans="1:4" ht="15" x14ac:dyDescent="0.25">
      <c r="A11497" s="588"/>
      <c r="B11497" s="588"/>
      <c r="C11497" s="589"/>
      <c r="D11497" s="588"/>
    </row>
    <row r="11498" spans="1:4" ht="15" x14ac:dyDescent="0.25">
      <c r="A11498" s="588"/>
      <c r="B11498" s="588"/>
      <c r="C11498" s="589"/>
      <c r="D11498" s="588"/>
    </row>
    <row r="11499" spans="1:4" ht="15" x14ac:dyDescent="0.25">
      <c r="A11499" s="588"/>
      <c r="B11499" s="588"/>
      <c r="C11499" s="589"/>
      <c r="D11499" s="588"/>
    </row>
    <row r="11500" spans="1:4" ht="15" x14ac:dyDescent="0.25">
      <c r="A11500" s="588"/>
      <c r="B11500" s="588"/>
      <c r="C11500" s="589"/>
      <c r="D11500" s="588"/>
    </row>
    <row r="11501" spans="1:4" ht="15" x14ac:dyDescent="0.25">
      <c r="A11501" s="588"/>
      <c r="B11501" s="588"/>
      <c r="C11501" s="589"/>
      <c r="D11501" s="588"/>
    </row>
    <row r="11502" spans="1:4" ht="15" x14ac:dyDescent="0.25">
      <c r="A11502" s="588"/>
      <c r="B11502" s="588"/>
      <c r="C11502" s="589"/>
      <c r="D11502" s="588"/>
    </row>
    <row r="11503" spans="1:4" ht="15" x14ac:dyDescent="0.25">
      <c r="A11503" s="588"/>
      <c r="B11503" s="588"/>
      <c r="C11503" s="589"/>
      <c r="D11503" s="588"/>
    </row>
    <row r="11504" spans="1:4" ht="15" x14ac:dyDescent="0.25">
      <c r="A11504" s="588"/>
      <c r="B11504" s="588"/>
      <c r="C11504" s="589"/>
      <c r="D11504" s="588"/>
    </row>
    <row r="11505" spans="1:4" ht="15" x14ac:dyDescent="0.25">
      <c r="A11505" s="588"/>
      <c r="B11505" s="588"/>
      <c r="C11505" s="589"/>
      <c r="D11505" s="588"/>
    </row>
    <row r="11506" spans="1:4" ht="15" x14ac:dyDescent="0.25">
      <c r="A11506" s="588"/>
      <c r="B11506" s="588"/>
      <c r="C11506" s="589"/>
      <c r="D11506" s="588"/>
    </row>
    <row r="11507" spans="1:4" ht="15" x14ac:dyDescent="0.25">
      <c r="A11507" s="588"/>
      <c r="B11507" s="588"/>
      <c r="C11507" s="589"/>
      <c r="D11507" s="588"/>
    </row>
    <row r="11508" spans="1:4" ht="15" x14ac:dyDescent="0.25">
      <c r="A11508" s="588"/>
      <c r="B11508" s="588"/>
      <c r="C11508" s="589"/>
      <c r="D11508" s="588"/>
    </row>
    <row r="11509" spans="1:4" ht="15" x14ac:dyDescent="0.25">
      <c r="A11509" s="588"/>
      <c r="B11509" s="588"/>
      <c r="C11509" s="589"/>
      <c r="D11509" s="588"/>
    </row>
    <row r="11510" spans="1:4" ht="15" x14ac:dyDescent="0.25">
      <c r="A11510" s="588"/>
      <c r="B11510" s="588"/>
      <c r="C11510" s="589"/>
      <c r="D11510" s="588"/>
    </row>
    <row r="11511" spans="1:4" ht="15" x14ac:dyDescent="0.25">
      <c r="A11511" s="588"/>
      <c r="B11511" s="588"/>
      <c r="C11511" s="589"/>
      <c r="D11511" s="588"/>
    </row>
    <row r="11512" spans="1:4" ht="15" x14ac:dyDescent="0.25">
      <c r="A11512" s="588"/>
      <c r="B11512" s="588"/>
      <c r="C11512" s="589"/>
      <c r="D11512" s="588"/>
    </row>
    <row r="11513" spans="1:4" ht="15" x14ac:dyDescent="0.25">
      <c r="A11513" s="588"/>
      <c r="B11513" s="588"/>
      <c r="C11513" s="589"/>
      <c r="D11513" s="588"/>
    </row>
    <row r="11514" spans="1:4" ht="15" x14ac:dyDescent="0.25">
      <c r="A11514" s="588"/>
      <c r="B11514" s="588"/>
      <c r="C11514" s="589"/>
      <c r="D11514" s="588"/>
    </row>
    <row r="11515" spans="1:4" ht="15" x14ac:dyDescent="0.25">
      <c r="A11515" s="588"/>
      <c r="B11515" s="588"/>
      <c r="C11515" s="589"/>
      <c r="D11515" s="588"/>
    </row>
    <row r="11516" spans="1:4" ht="15" x14ac:dyDescent="0.25">
      <c r="A11516" s="588"/>
      <c r="B11516" s="588"/>
      <c r="C11516" s="589"/>
      <c r="D11516" s="588"/>
    </row>
    <row r="11517" spans="1:4" ht="15" x14ac:dyDescent="0.25">
      <c r="A11517" s="588"/>
      <c r="B11517" s="588"/>
      <c r="C11517" s="589"/>
      <c r="D11517" s="588"/>
    </row>
    <row r="11518" spans="1:4" ht="15" x14ac:dyDescent="0.25">
      <c r="A11518" s="588"/>
      <c r="B11518" s="588"/>
      <c r="C11518" s="589"/>
      <c r="D11518" s="588"/>
    </row>
    <row r="11519" spans="1:4" ht="15" x14ac:dyDescent="0.25">
      <c r="A11519" s="588"/>
      <c r="B11519" s="588"/>
      <c r="C11519" s="589"/>
      <c r="D11519" s="588"/>
    </row>
    <row r="11520" spans="1:4" ht="15" x14ac:dyDescent="0.25">
      <c r="A11520" s="588"/>
      <c r="B11520" s="588"/>
      <c r="C11520" s="589"/>
      <c r="D11520" s="588"/>
    </row>
    <row r="11521" spans="1:4" ht="15" x14ac:dyDescent="0.25">
      <c r="A11521" s="588"/>
      <c r="B11521" s="588"/>
      <c r="C11521" s="589"/>
      <c r="D11521" s="588"/>
    </row>
    <row r="11522" spans="1:4" ht="15" x14ac:dyDescent="0.25">
      <c r="A11522" s="588"/>
      <c r="B11522" s="588"/>
      <c r="C11522" s="589"/>
      <c r="D11522" s="588"/>
    </row>
    <row r="11523" spans="1:4" ht="15" x14ac:dyDescent="0.25">
      <c r="A11523" s="588"/>
      <c r="B11523" s="588"/>
      <c r="C11523" s="589"/>
      <c r="D11523" s="588"/>
    </row>
    <row r="11524" spans="1:4" ht="15" x14ac:dyDescent="0.25">
      <c r="A11524" s="588"/>
      <c r="B11524" s="588"/>
      <c r="C11524" s="589"/>
      <c r="D11524" s="588"/>
    </row>
    <row r="11525" spans="1:4" ht="15" x14ac:dyDescent="0.25">
      <c r="A11525" s="588"/>
      <c r="B11525" s="588"/>
      <c r="C11525" s="589"/>
      <c r="D11525" s="588"/>
    </row>
    <row r="11526" spans="1:4" ht="15" x14ac:dyDescent="0.25">
      <c r="A11526" s="588"/>
      <c r="B11526" s="588"/>
      <c r="C11526" s="589"/>
      <c r="D11526" s="588"/>
    </row>
    <row r="11527" spans="1:4" ht="15" x14ac:dyDescent="0.25">
      <c r="A11527" s="588"/>
      <c r="B11527" s="588"/>
      <c r="C11527" s="589"/>
      <c r="D11527" s="588"/>
    </row>
    <row r="11528" spans="1:4" ht="15" x14ac:dyDescent="0.25">
      <c r="A11528" s="588"/>
      <c r="B11528" s="588"/>
      <c r="C11528" s="589"/>
      <c r="D11528" s="588"/>
    </row>
    <row r="11529" spans="1:4" ht="15" x14ac:dyDescent="0.25">
      <c r="A11529" s="588"/>
      <c r="B11529" s="588"/>
      <c r="C11529" s="589"/>
      <c r="D11529" s="588"/>
    </row>
    <row r="11530" spans="1:4" ht="15" x14ac:dyDescent="0.25">
      <c r="A11530" s="588"/>
      <c r="B11530" s="588"/>
      <c r="C11530" s="589"/>
      <c r="D11530" s="588"/>
    </row>
    <row r="11531" spans="1:4" ht="15" x14ac:dyDescent="0.25">
      <c r="A11531" s="588"/>
      <c r="B11531" s="588"/>
      <c r="C11531" s="589"/>
      <c r="D11531" s="588"/>
    </row>
    <row r="11532" spans="1:4" ht="15" x14ac:dyDescent="0.25">
      <c r="A11532" s="588"/>
      <c r="B11532" s="588"/>
      <c r="C11532" s="589"/>
      <c r="D11532" s="588"/>
    </row>
    <row r="11533" spans="1:4" ht="15" x14ac:dyDescent="0.25">
      <c r="A11533" s="588"/>
      <c r="B11533" s="588"/>
      <c r="C11533" s="589"/>
      <c r="D11533" s="588"/>
    </row>
    <row r="11534" spans="1:4" ht="15" x14ac:dyDescent="0.25">
      <c r="A11534" s="588"/>
      <c r="B11534" s="588"/>
      <c r="C11534" s="589"/>
      <c r="D11534" s="588"/>
    </row>
    <row r="11535" spans="1:4" ht="15" x14ac:dyDescent="0.25">
      <c r="A11535" s="588"/>
      <c r="B11535" s="588"/>
      <c r="C11535" s="589"/>
      <c r="D11535" s="588"/>
    </row>
    <row r="11536" spans="1:4" ht="15" x14ac:dyDescent="0.25">
      <c r="A11536" s="588"/>
      <c r="B11536" s="588"/>
      <c r="C11536" s="589"/>
      <c r="D11536" s="588"/>
    </row>
    <row r="11537" spans="1:4" ht="15" x14ac:dyDescent="0.25">
      <c r="A11537" s="588"/>
      <c r="B11537" s="588"/>
      <c r="C11537" s="589"/>
      <c r="D11537" s="588"/>
    </row>
    <row r="11538" spans="1:4" ht="15" x14ac:dyDescent="0.25">
      <c r="A11538" s="588"/>
      <c r="B11538" s="588"/>
      <c r="C11538" s="589"/>
      <c r="D11538" s="588"/>
    </row>
    <row r="11539" spans="1:4" ht="15" x14ac:dyDescent="0.25">
      <c r="A11539" s="588"/>
      <c r="B11539" s="588"/>
      <c r="C11539" s="589"/>
      <c r="D11539" s="588"/>
    </row>
    <row r="11540" spans="1:4" ht="15" x14ac:dyDescent="0.25">
      <c r="A11540" s="588"/>
      <c r="B11540" s="588"/>
      <c r="C11540" s="589"/>
      <c r="D11540" s="588"/>
    </row>
    <row r="11541" spans="1:4" ht="15" x14ac:dyDescent="0.25">
      <c r="A11541" s="588"/>
      <c r="B11541" s="588"/>
      <c r="C11541" s="589"/>
      <c r="D11541" s="588"/>
    </row>
    <row r="11542" spans="1:4" ht="15" x14ac:dyDescent="0.25">
      <c r="A11542" s="588"/>
      <c r="B11542" s="588"/>
      <c r="C11542" s="589"/>
      <c r="D11542" s="588"/>
    </row>
    <row r="11543" spans="1:4" ht="15" x14ac:dyDescent="0.25">
      <c r="A11543" s="588"/>
      <c r="B11543" s="588"/>
      <c r="C11543" s="589"/>
      <c r="D11543" s="588"/>
    </row>
    <row r="11544" spans="1:4" ht="15" x14ac:dyDescent="0.25">
      <c r="A11544" s="588"/>
      <c r="B11544" s="588"/>
      <c r="C11544" s="589"/>
      <c r="D11544" s="588"/>
    </row>
    <row r="11545" spans="1:4" ht="15" x14ac:dyDescent="0.25">
      <c r="A11545" s="588"/>
      <c r="B11545" s="588"/>
      <c r="C11545" s="589"/>
      <c r="D11545" s="588"/>
    </row>
    <row r="11546" spans="1:4" ht="15" x14ac:dyDescent="0.25">
      <c r="A11546" s="588"/>
      <c r="B11546" s="588"/>
      <c r="C11546" s="589"/>
      <c r="D11546" s="588"/>
    </row>
    <row r="11547" spans="1:4" ht="15" x14ac:dyDescent="0.25">
      <c r="A11547" s="588"/>
      <c r="B11547" s="588"/>
      <c r="C11547" s="589"/>
      <c r="D11547" s="588"/>
    </row>
    <row r="11548" spans="1:4" ht="15" x14ac:dyDescent="0.25">
      <c r="A11548" s="588"/>
      <c r="B11548" s="588"/>
      <c r="C11548" s="589"/>
      <c r="D11548" s="588"/>
    </row>
    <row r="11549" spans="1:4" ht="15" x14ac:dyDescent="0.25">
      <c r="A11549" s="588"/>
      <c r="B11549" s="588"/>
      <c r="C11549" s="589"/>
      <c r="D11549" s="588"/>
    </row>
    <row r="11550" spans="1:4" ht="15" x14ac:dyDescent="0.25">
      <c r="A11550" s="588"/>
      <c r="B11550" s="588"/>
      <c r="C11550" s="589"/>
      <c r="D11550" s="588"/>
    </row>
    <row r="11551" spans="1:4" ht="15" x14ac:dyDescent="0.25">
      <c r="A11551" s="588"/>
      <c r="B11551" s="588"/>
      <c r="C11551" s="589"/>
      <c r="D11551" s="588"/>
    </row>
    <row r="11552" spans="1:4" ht="15" x14ac:dyDescent="0.25">
      <c r="A11552" s="588"/>
      <c r="B11552" s="588"/>
      <c r="C11552" s="589"/>
      <c r="D11552" s="588"/>
    </row>
    <row r="11553" spans="1:4" ht="15" x14ac:dyDescent="0.25">
      <c r="A11553" s="588"/>
      <c r="B11553" s="588"/>
      <c r="C11553" s="589"/>
      <c r="D11553" s="588"/>
    </row>
    <row r="11554" spans="1:4" ht="15" x14ac:dyDescent="0.25">
      <c r="A11554" s="588"/>
      <c r="B11554" s="588"/>
      <c r="C11554" s="589"/>
      <c r="D11554" s="588"/>
    </row>
    <row r="11555" spans="1:4" ht="15" x14ac:dyDescent="0.25">
      <c r="A11555" s="588"/>
      <c r="B11555" s="588"/>
      <c r="C11555" s="589"/>
      <c r="D11555" s="588"/>
    </row>
    <row r="11556" spans="1:4" ht="15" x14ac:dyDescent="0.25">
      <c r="A11556" s="588"/>
      <c r="B11556" s="588"/>
      <c r="C11556" s="589"/>
      <c r="D11556" s="588"/>
    </row>
    <row r="11557" spans="1:4" ht="15" x14ac:dyDescent="0.25">
      <c r="A11557" s="588"/>
      <c r="B11557" s="588"/>
      <c r="C11557" s="589"/>
      <c r="D11557" s="588"/>
    </row>
    <row r="11558" spans="1:4" ht="15" x14ac:dyDescent="0.25">
      <c r="A11558" s="588"/>
      <c r="B11558" s="588"/>
      <c r="C11558" s="589"/>
      <c r="D11558" s="588"/>
    </row>
    <row r="11559" spans="1:4" ht="15" x14ac:dyDescent="0.25">
      <c r="A11559" s="588"/>
      <c r="B11559" s="588"/>
      <c r="C11559" s="589"/>
      <c r="D11559" s="588"/>
    </row>
    <row r="11560" spans="1:4" ht="15" x14ac:dyDescent="0.25">
      <c r="A11560" s="588"/>
      <c r="B11560" s="588"/>
      <c r="C11560" s="589"/>
      <c r="D11560" s="588"/>
    </row>
    <row r="11561" spans="1:4" ht="15" x14ac:dyDescent="0.25">
      <c r="A11561" s="588"/>
      <c r="B11561" s="588"/>
      <c r="C11561" s="589"/>
      <c r="D11561" s="588"/>
    </row>
    <row r="11562" spans="1:4" ht="15" x14ac:dyDescent="0.25">
      <c r="A11562" s="588"/>
      <c r="B11562" s="588"/>
      <c r="C11562" s="589"/>
      <c r="D11562" s="588"/>
    </row>
    <row r="11563" spans="1:4" ht="15" x14ac:dyDescent="0.25">
      <c r="A11563" s="588"/>
      <c r="B11563" s="588"/>
      <c r="C11563" s="589"/>
      <c r="D11563" s="588"/>
    </row>
    <row r="11564" spans="1:4" ht="15" x14ac:dyDescent="0.25">
      <c r="A11564" s="588"/>
      <c r="B11564" s="588"/>
      <c r="C11564" s="589"/>
      <c r="D11564" s="588"/>
    </row>
    <row r="11565" spans="1:4" ht="15" x14ac:dyDescent="0.25">
      <c r="A11565" s="588"/>
      <c r="B11565" s="588"/>
      <c r="C11565" s="589"/>
      <c r="D11565" s="588"/>
    </row>
    <row r="11566" spans="1:4" ht="15" x14ac:dyDescent="0.25">
      <c r="A11566" s="588"/>
      <c r="B11566" s="588"/>
      <c r="C11566" s="589"/>
      <c r="D11566" s="588"/>
    </row>
    <row r="11567" spans="1:4" ht="15" x14ac:dyDescent="0.25">
      <c r="A11567" s="588"/>
      <c r="B11567" s="588"/>
      <c r="C11567" s="589"/>
      <c r="D11567" s="588"/>
    </row>
    <row r="11568" spans="1:4" ht="15" x14ac:dyDescent="0.25">
      <c r="A11568" s="588"/>
      <c r="B11568" s="588"/>
      <c r="C11568" s="589"/>
      <c r="D11568" s="588"/>
    </row>
    <row r="11569" spans="1:4" ht="15" x14ac:dyDescent="0.25">
      <c r="A11569" s="588"/>
      <c r="B11569" s="588"/>
      <c r="C11569" s="589"/>
      <c r="D11569" s="588"/>
    </row>
    <row r="11570" spans="1:4" ht="15" x14ac:dyDescent="0.25">
      <c r="A11570" s="588"/>
      <c r="B11570" s="588"/>
      <c r="C11570" s="589"/>
      <c r="D11570" s="588"/>
    </row>
    <row r="11571" spans="1:4" ht="15" x14ac:dyDescent="0.25">
      <c r="A11571" s="588"/>
      <c r="B11571" s="588"/>
      <c r="C11571" s="589"/>
      <c r="D11571" s="588"/>
    </row>
    <row r="11572" spans="1:4" ht="15" x14ac:dyDescent="0.25">
      <c r="A11572" s="588"/>
      <c r="B11572" s="588"/>
      <c r="C11572" s="589"/>
      <c r="D11572" s="588"/>
    </row>
    <row r="11573" spans="1:4" ht="15" x14ac:dyDescent="0.25">
      <c r="A11573" s="588"/>
      <c r="B11573" s="588"/>
      <c r="C11573" s="589"/>
      <c r="D11573" s="588"/>
    </row>
    <row r="11574" spans="1:4" ht="15" x14ac:dyDescent="0.25">
      <c r="A11574" s="588"/>
      <c r="B11574" s="588"/>
      <c r="C11574" s="589"/>
      <c r="D11574" s="588"/>
    </row>
    <row r="11575" spans="1:4" ht="15" x14ac:dyDescent="0.25">
      <c r="A11575" s="588"/>
      <c r="B11575" s="588"/>
      <c r="C11575" s="589"/>
      <c r="D11575" s="588"/>
    </row>
    <row r="11576" spans="1:4" ht="15" x14ac:dyDescent="0.25">
      <c r="A11576" s="588"/>
      <c r="B11576" s="588"/>
      <c r="C11576" s="589"/>
      <c r="D11576" s="588"/>
    </row>
    <row r="11577" spans="1:4" ht="15" x14ac:dyDescent="0.25">
      <c r="A11577" s="588"/>
      <c r="B11577" s="588"/>
      <c r="C11577" s="589"/>
      <c r="D11577" s="588"/>
    </row>
    <row r="11578" spans="1:4" ht="15" x14ac:dyDescent="0.25">
      <c r="A11578" s="588"/>
      <c r="B11578" s="588"/>
      <c r="C11578" s="589"/>
      <c r="D11578" s="588"/>
    </row>
    <row r="11579" spans="1:4" ht="15" x14ac:dyDescent="0.25">
      <c r="A11579" s="588"/>
      <c r="B11579" s="588"/>
      <c r="C11579" s="589"/>
      <c r="D11579" s="588"/>
    </row>
    <row r="11580" spans="1:4" ht="15" x14ac:dyDescent="0.25">
      <c r="A11580" s="588"/>
      <c r="B11580" s="588"/>
      <c r="C11580" s="589"/>
      <c r="D11580" s="588"/>
    </row>
    <row r="11581" spans="1:4" ht="15" x14ac:dyDescent="0.25">
      <c r="A11581" s="588"/>
      <c r="B11581" s="588"/>
      <c r="C11581" s="589"/>
      <c r="D11581" s="588"/>
    </row>
    <row r="11582" spans="1:4" ht="15" x14ac:dyDescent="0.25">
      <c r="A11582" s="588"/>
      <c r="B11582" s="588"/>
      <c r="C11582" s="589"/>
      <c r="D11582" s="588"/>
    </row>
    <row r="11583" spans="1:4" ht="15" x14ac:dyDescent="0.25">
      <c r="A11583" s="588"/>
      <c r="B11583" s="588"/>
      <c r="C11583" s="589"/>
      <c r="D11583" s="588"/>
    </row>
    <row r="11584" spans="1:4" ht="15" x14ac:dyDescent="0.25">
      <c r="A11584" s="588"/>
      <c r="B11584" s="588"/>
      <c r="C11584" s="589"/>
      <c r="D11584" s="588"/>
    </row>
    <row r="11585" spans="1:4" ht="15" x14ac:dyDescent="0.25">
      <c r="A11585" s="588"/>
      <c r="B11585" s="588"/>
      <c r="C11585" s="589"/>
      <c r="D11585" s="588"/>
    </row>
    <row r="11586" spans="1:4" ht="15" x14ac:dyDescent="0.25">
      <c r="A11586" s="588"/>
      <c r="B11586" s="588"/>
      <c r="C11586" s="589"/>
      <c r="D11586" s="588"/>
    </row>
    <row r="11587" spans="1:4" ht="15" x14ac:dyDescent="0.25">
      <c r="A11587" s="588"/>
      <c r="B11587" s="588"/>
      <c r="C11587" s="589"/>
      <c r="D11587" s="588"/>
    </row>
    <row r="11588" spans="1:4" ht="15" x14ac:dyDescent="0.25">
      <c r="A11588" s="588"/>
      <c r="B11588" s="588"/>
      <c r="C11588" s="589"/>
      <c r="D11588" s="588"/>
    </row>
    <row r="11589" spans="1:4" ht="15" x14ac:dyDescent="0.25">
      <c r="A11589" s="588"/>
      <c r="B11589" s="588"/>
      <c r="C11589" s="589"/>
      <c r="D11589" s="588"/>
    </row>
    <row r="11590" spans="1:4" ht="15" x14ac:dyDescent="0.25">
      <c r="A11590" s="588"/>
      <c r="B11590" s="588"/>
      <c r="C11590" s="589"/>
      <c r="D11590" s="588"/>
    </row>
    <row r="11591" spans="1:4" ht="15" x14ac:dyDescent="0.25">
      <c r="A11591" s="588"/>
      <c r="B11591" s="588"/>
      <c r="C11591" s="589"/>
      <c r="D11591" s="588"/>
    </row>
    <row r="11592" spans="1:4" ht="15" x14ac:dyDescent="0.25">
      <c r="A11592" s="588"/>
      <c r="B11592" s="588"/>
      <c r="C11592" s="589"/>
      <c r="D11592" s="588"/>
    </row>
    <row r="11593" spans="1:4" ht="15" x14ac:dyDescent="0.25">
      <c r="A11593" s="588"/>
      <c r="B11593" s="588"/>
      <c r="C11593" s="589"/>
      <c r="D11593" s="588"/>
    </row>
    <row r="11594" spans="1:4" ht="15" x14ac:dyDescent="0.25">
      <c r="A11594" s="588"/>
      <c r="B11594" s="588"/>
      <c r="C11594" s="589"/>
      <c r="D11594" s="588"/>
    </row>
    <row r="11595" spans="1:4" ht="15" x14ac:dyDescent="0.25">
      <c r="A11595" s="588"/>
      <c r="B11595" s="588"/>
      <c r="C11595" s="589"/>
      <c r="D11595" s="588"/>
    </row>
    <row r="11596" spans="1:4" ht="15" x14ac:dyDescent="0.25">
      <c r="A11596" s="588"/>
      <c r="B11596" s="588"/>
      <c r="C11596" s="589"/>
      <c r="D11596" s="588"/>
    </row>
    <row r="11597" spans="1:4" ht="15" x14ac:dyDescent="0.25">
      <c r="A11597" s="588"/>
      <c r="B11597" s="588"/>
      <c r="C11597" s="589"/>
      <c r="D11597" s="588"/>
    </row>
    <row r="11598" spans="1:4" ht="15" x14ac:dyDescent="0.25">
      <c r="A11598" s="588"/>
      <c r="B11598" s="588"/>
      <c r="C11598" s="589"/>
      <c r="D11598" s="588"/>
    </row>
    <row r="11599" spans="1:4" ht="15" x14ac:dyDescent="0.25">
      <c r="A11599" s="588"/>
      <c r="B11599" s="588"/>
      <c r="C11599" s="589"/>
      <c r="D11599" s="588"/>
    </row>
    <row r="11600" spans="1:4" ht="15" x14ac:dyDescent="0.25">
      <c r="A11600" s="588"/>
      <c r="B11600" s="588"/>
      <c r="C11600" s="589"/>
      <c r="D11600" s="588"/>
    </row>
    <row r="11601" spans="1:4" ht="15" x14ac:dyDescent="0.25">
      <c r="A11601" s="588"/>
      <c r="B11601" s="588"/>
      <c r="C11601" s="589"/>
      <c r="D11601" s="588"/>
    </row>
    <row r="11602" spans="1:4" ht="15" x14ac:dyDescent="0.25">
      <c r="A11602" s="588"/>
      <c r="B11602" s="588"/>
      <c r="C11602" s="589"/>
      <c r="D11602" s="588"/>
    </row>
    <row r="11603" spans="1:4" ht="15" x14ac:dyDescent="0.25">
      <c r="A11603" s="588"/>
      <c r="B11603" s="588"/>
      <c r="C11603" s="589"/>
      <c r="D11603" s="588"/>
    </row>
    <row r="11604" spans="1:4" ht="15" x14ac:dyDescent="0.25">
      <c r="A11604" s="588"/>
      <c r="B11604" s="588"/>
      <c r="C11604" s="589"/>
      <c r="D11604" s="588"/>
    </row>
    <row r="11605" spans="1:4" ht="15" x14ac:dyDescent="0.25">
      <c r="A11605" s="588"/>
      <c r="B11605" s="588"/>
      <c r="C11605" s="589"/>
      <c r="D11605" s="588"/>
    </row>
    <row r="11606" spans="1:4" ht="15" x14ac:dyDescent="0.25">
      <c r="A11606" s="588"/>
      <c r="B11606" s="588"/>
      <c r="C11606" s="589"/>
      <c r="D11606" s="588"/>
    </row>
    <row r="11607" spans="1:4" ht="15" x14ac:dyDescent="0.25">
      <c r="A11607" s="588"/>
      <c r="B11607" s="588"/>
      <c r="C11607" s="589"/>
      <c r="D11607" s="588"/>
    </row>
    <row r="11608" spans="1:4" ht="15" x14ac:dyDescent="0.25">
      <c r="A11608" s="588"/>
      <c r="B11608" s="588"/>
      <c r="C11608" s="589"/>
      <c r="D11608" s="588"/>
    </row>
    <row r="11609" spans="1:4" ht="15" x14ac:dyDescent="0.25">
      <c r="A11609" s="588"/>
      <c r="B11609" s="588"/>
      <c r="C11609" s="589"/>
      <c r="D11609" s="588"/>
    </row>
    <row r="11610" spans="1:4" ht="15" x14ac:dyDescent="0.25">
      <c r="A11610" s="588"/>
      <c r="B11610" s="588"/>
      <c r="C11610" s="589"/>
      <c r="D11610" s="588"/>
    </row>
    <row r="11611" spans="1:4" ht="15" x14ac:dyDescent="0.25">
      <c r="A11611" s="588"/>
      <c r="B11611" s="588"/>
      <c r="C11611" s="589"/>
      <c r="D11611" s="588"/>
    </row>
    <row r="11612" spans="1:4" ht="15" x14ac:dyDescent="0.25">
      <c r="A11612" s="588"/>
      <c r="B11612" s="588"/>
      <c r="C11612" s="589"/>
      <c r="D11612" s="588"/>
    </row>
    <row r="11613" spans="1:4" ht="15" x14ac:dyDescent="0.25">
      <c r="A11613" s="588"/>
      <c r="B11613" s="588"/>
      <c r="C11613" s="589"/>
      <c r="D11613" s="588"/>
    </row>
    <row r="11614" spans="1:4" ht="15" x14ac:dyDescent="0.25">
      <c r="A11614" s="588"/>
      <c r="B11614" s="588"/>
      <c r="C11614" s="589"/>
      <c r="D11614" s="588"/>
    </row>
    <row r="11615" spans="1:4" ht="15" x14ac:dyDescent="0.25">
      <c r="A11615" s="588"/>
      <c r="B11615" s="588"/>
      <c r="C11615" s="589"/>
      <c r="D11615" s="588"/>
    </row>
    <row r="11616" spans="1:4" ht="15" x14ac:dyDescent="0.25">
      <c r="A11616" s="588"/>
      <c r="B11616" s="588"/>
      <c r="C11616" s="589"/>
      <c r="D11616" s="588"/>
    </row>
    <row r="11617" spans="1:4" ht="15" x14ac:dyDescent="0.25">
      <c r="A11617" s="588"/>
      <c r="B11617" s="588"/>
      <c r="C11617" s="589"/>
      <c r="D11617" s="588"/>
    </row>
    <row r="11618" spans="1:4" ht="15" x14ac:dyDescent="0.25">
      <c r="A11618" s="588"/>
      <c r="B11618" s="588"/>
      <c r="C11618" s="589"/>
      <c r="D11618" s="588"/>
    </row>
    <row r="11619" spans="1:4" ht="15" x14ac:dyDescent="0.25">
      <c r="A11619" s="588"/>
      <c r="B11619" s="588"/>
      <c r="C11619" s="589"/>
      <c r="D11619" s="588"/>
    </row>
    <row r="11620" spans="1:4" ht="15" x14ac:dyDescent="0.25">
      <c r="A11620" s="588"/>
      <c r="B11620" s="588"/>
      <c r="C11620" s="589"/>
      <c r="D11620" s="588"/>
    </row>
    <row r="11621" spans="1:4" ht="15" x14ac:dyDescent="0.25">
      <c r="A11621" s="588"/>
      <c r="B11621" s="588"/>
      <c r="C11621" s="589"/>
      <c r="D11621" s="588"/>
    </row>
    <row r="11622" spans="1:4" ht="15" x14ac:dyDescent="0.25">
      <c r="A11622" s="588"/>
      <c r="B11622" s="588"/>
      <c r="C11622" s="589"/>
      <c r="D11622" s="588"/>
    </row>
    <row r="11623" spans="1:4" ht="15" x14ac:dyDescent="0.25">
      <c r="A11623" s="588"/>
      <c r="B11623" s="588"/>
      <c r="C11623" s="589"/>
      <c r="D11623" s="588"/>
    </row>
    <row r="11624" spans="1:4" ht="15" x14ac:dyDescent="0.25">
      <c r="A11624" s="588"/>
      <c r="B11624" s="588"/>
      <c r="C11624" s="589"/>
      <c r="D11624" s="588"/>
    </row>
    <row r="11625" spans="1:4" ht="15" x14ac:dyDescent="0.25">
      <c r="A11625" s="588"/>
      <c r="B11625" s="588"/>
      <c r="C11625" s="589"/>
      <c r="D11625" s="588"/>
    </row>
    <row r="11626" spans="1:4" ht="15" x14ac:dyDescent="0.25">
      <c r="A11626" s="588"/>
      <c r="B11626" s="588"/>
      <c r="C11626" s="589"/>
      <c r="D11626" s="588"/>
    </row>
    <row r="11627" spans="1:4" ht="15" x14ac:dyDescent="0.25">
      <c r="A11627" s="588"/>
      <c r="B11627" s="588"/>
      <c r="C11627" s="589"/>
      <c r="D11627" s="588"/>
    </row>
    <row r="11628" spans="1:4" ht="15" x14ac:dyDescent="0.25">
      <c r="A11628" s="588"/>
      <c r="B11628" s="588"/>
      <c r="C11628" s="589"/>
      <c r="D11628" s="588"/>
    </row>
    <row r="11629" spans="1:4" ht="15" x14ac:dyDescent="0.25">
      <c r="A11629" s="588"/>
      <c r="B11629" s="588"/>
      <c r="C11629" s="589"/>
      <c r="D11629" s="588"/>
    </row>
    <row r="11630" spans="1:4" ht="15" x14ac:dyDescent="0.25">
      <c r="A11630" s="588"/>
      <c r="B11630" s="588"/>
      <c r="C11630" s="589"/>
      <c r="D11630" s="588"/>
    </row>
    <row r="11631" spans="1:4" ht="15" x14ac:dyDescent="0.25">
      <c r="A11631" s="588"/>
      <c r="B11631" s="588"/>
      <c r="C11631" s="589"/>
      <c r="D11631" s="588"/>
    </row>
    <row r="11632" spans="1:4" ht="15" x14ac:dyDescent="0.25">
      <c r="A11632" s="588"/>
      <c r="B11632" s="588"/>
      <c r="C11632" s="589"/>
      <c r="D11632" s="588"/>
    </row>
    <row r="11633" spans="1:4" ht="15" x14ac:dyDescent="0.25">
      <c r="A11633" s="588"/>
      <c r="B11633" s="588"/>
      <c r="C11633" s="589"/>
      <c r="D11633" s="588"/>
    </row>
    <row r="11634" spans="1:4" ht="15" x14ac:dyDescent="0.25">
      <c r="A11634" s="588"/>
      <c r="B11634" s="588"/>
      <c r="C11634" s="589"/>
      <c r="D11634" s="588"/>
    </row>
    <row r="11635" spans="1:4" ht="15" x14ac:dyDescent="0.25">
      <c r="A11635" s="588"/>
      <c r="B11635" s="588"/>
      <c r="C11635" s="589"/>
      <c r="D11635" s="588"/>
    </row>
    <row r="11636" spans="1:4" ht="15" x14ac:dyDescent="0.25">
      <c r="A11636" s="588"/>
      <c r="B11636" s="588"/>
      <c r="C11636" s="589"/>
      <c r="D11636" s="588"/>
    </row>
    <row r="11637" spans="1:4" ht="15" x14ac:dyDescent="0.25">
      <c r="A11637" s="588"/>
      <c r="B11637" s="588"/>
      <c r="C11637" s="589"/>
      <c r="D11637" s="588"/>
    </row>
    <row r="11638" spans="1:4" ht="15" x14ac:dyDescent="0.25">
      <c r="A11638" s="588"/>
      <c r="B11638" s="588"/>
      <c r="C11638" s="589"/>
      <c r="D11638" s="588"/>
    </row>
    <row r="11639" spans="1:4" ht="15" x14ac:dyDescent="0.25">
      <c r="A11639" s="588"/>
      <c r="B11639" s="588"/>
      <c r="C11639" s="589"/>
      <c r="D11639" s="588"/>
    </row>
    <row r="11640" spans="1:4" ht="15" x14ac:dyDescent="0.25">
      <c r="A11640" s="588"/>
      <c r="B11640" s="588"/>
      <c r="C11640" s="589"/>
      <c r="D11640" s="588"/>
    </row>
    <row r="11641" spans="1:4" ht="15" x14ac:dyDescent="0.25">
      <c r="A11641" s="588"/>
      <c r="B11641" s="588"/>
      <c r="C11641" s="589"/>
      <c r="D11641" s="588"/>
    </row>
    <row r="11642" spans="1:4" ht="15" x14ac:dyDescent="0.25">
      <c r="A11642" s="588"/>
      <c r="B11642" s="588"/>
      <c r="C11642" s="589"/>
      <c r="D11642" s="588"/>
    </row>
    <row r="11643" spans="1:4" ht="15" x14ac:dyDescent="0.25">
      <c r="A11643" s="588"/>
      <c r="B11643" s="588"/>
      <c r="C11643" s="589"/>
      <c r="D11643" s="588"/>
    </row>
    <row r="11644" spans="1:4" ht="15" x14ac:dyDescent="0.25">
      <c r="A11644" s="588"/>
      <c r="B11644" s="588"/>
      <c r="C11644" s="589"/>
      <c r="D11644" s="588"/>
    </row>
    <row r="11645" spans="1:4" ht="15" x14ac:dyDescent="0.25">
      <c r="A11645" s="588"/>
      <c r="B11645" s="588"/>
      <c r="C11645" s="589"/>
      <c r="D11645" s="588"/>
    </row>
    <row r="11646" spans="1:4" ht="15" x14ac:dyDescent="0.25">
      <c r="A11646" s="588"/>
      <c r="B11646" s="588"/>
      <c r="C11646" s="589"/>
      <c r="D11646" s="588"/>
    </row>
    <row r="11647" spans="1:4" ht="15" x14ac:dyDescent="0.25">
      <c r="A11647" s="588"/>
      <c r="B11647" s="588"/>
      <c r="C11647" s="589"/>
      <c r="D11647" s="588"/>
    </row>
    <row r="11648" spans="1:4" ht="15" x14ac:dyDescent="0.25">
      <c r="A11648" s="588"/>
      <c r="B11648" s="588"/>
      <c r="C11648" s="589"/>
      <c r="D11648" s="588"/>
    </row>
    <row r="11649" spans="1:4" ht="15" x14ac:dyDescent="0.25">
      <c r="A11649" s="588"/>
      <c r="B11649" s="588"/>
      <c r="C11649" s="589"/>
      <c r="D11649" s="588"/>
    </row>
    <row r="11650" spans="1:4" ht="15" x14ac:dyDescent="0.25">
      <c r="A11650" s="588"/>
      <c r="B11650" s="588"/>
      <c r="C11650" s="589"/>
      <c r="D11650" s="588"/>
    </row>
    <row r="11651" spans="1:4" ht="15" x14ac:dyDescent="0.25">
      <c r="A11651" s="588"/>
      <c r="B11651" s="588"/>
      <c r="C11651" s="589"/>
      <c r="D11651" s="588"/>
    </row>
    <row r="11652" spans="1:4" ht="15" x14ac:dyDescent="0.25">
      <c r="A11652" s="588"/>
      <c r="B11652" s="588"/>
      <c r="C11652" s="589"/>
      <c r="D11652" s="588"/>
    </row>
    <row r="11653" spans="1:4" ht="15" x14ac:dyDescent="0.25">
      <c r="A11653" s="588"/>
      <c r="B11653" s="588"/>
      <c r="C11653" s="589"/>
      <c r="D11653" s="588"/>
    </row>
    <row r="11654" spans="1:4" ht="15" x14ac:dyDescent="0.25">
      <c r="A11654" s="588"/>
      <c r="B11654" s="588"/>
      <c r="C11654" s="589"/>
      <c r="D11654" s="588"/>
    </row>
    <row r="11655" spans="1:4" ht="15" x14ac:dyDescent="0.25">
      <c r="A11655" s="588"/>
      <c r="B11655" s="588"/>
      <c r="C11655" s="589"/>
      <c r="D11655" s="588"/>
    </row>
    <row r="11656" spans="1:4" ht="15" x14ac:dyDescent="0.25">
      <c r="A11656" s="588"/>
      <c r="B11656" s="588"/>
      <c r="C11656" s="589"/>
      <c r="D11656" s="588"/>
    </row>
    <row r="11657" spans="1:4" ht="15" x14ac:dyDescent="0.25">
      <c r="A11657" s="588"/>
      <c r="B11657" s="588"/>
      <c r="C11657" s="589"/>
      <c r="D11657" s="588"/>
    </row>
    <row r="11658" spans="1:4" ht="15" x14ac:dyDescent="0.25">
      <c r="A11658" s="588"/>
      <c r="B11658" s="588"/>
      <c r="C11658" s="589"/>
      <c r="D11658" s="588"/>
    </row>
    <row r="11659" spans="1:4" ht="15" x14ac:dyDescent="0.25">
      <c r="A11659" s="588"/>
      <c r="B11659" s="588"/>
      <c r="C11659" s="589"/>
      <c r="D11659" s="588"/>
    </row>
    <row r="11660" spans="1:4" ht="15" x14ac:dyDescent="0.25">
      <c r="A11660" s="588"/>
      <c r="B11660" s="588"/>
      <c r="C11660" s="589"/>
      <c r="D11660" s="588"/>
    </row>
    <row r="11661" spans="1:4" ht="15" x14ac:dyDescent="0.25">
      <c r="A11661" s="588"/>
      <c r="B11661" s="588"/>
      <c r="C11661" s="589"/>
      <c r="D11661" s="588"/>
    </row>
    <row r="11662" spans="1:4" ht="15" x14ac:dyDescent="0.25">
      <c r="A11662" s="588"/>
      <c r="B11662" s="588"/>
      <c r="C11662" s="589"/>
      <c r="D11662" s="588"/>
    </row>
    <row r="11663" spans="1:4" ht="15" x14ac:dyDescent="0.25">
      <c r="A11663" s="588"/>
      <c r="B11663" s="588"/>
      <c r="C11663" s="589"/>
      <c r="D11663" s="588"/>
    </row>
    <row r="11664" spans="1:4" ht="15" x14ac:dyDescent="0.25">
      <c r="A11664" s="588"/>
      <c r="B11664" s="588"/>
      <c r="C11664" s="589"/>
      <c r="D11664" s="588"/>
    </row>
    <row r="11665" spans="1:4" ht="15" x14ac:dyDescent="0.25">
      <c r="A11665" s="588"/>
      <c r="B11665" s="588"/>
      <c r="C11665" s="589"/>
      <c r="D11665" s="588"/>
    </row>
    <row r="11666" spans="1:4" ht="15" x14ac:dyDescent="0.25">
      <c r="A11666" s="588"/>
      <c r="B11666" s="588"/>
      <c r="C11666" s="589"/>
      <c r="D11666" s="588"/>
    </row>
    <row r="11667" spans="1:4" ht="15" x14ac:dyDescent="0.25">
      <c r="A11667" s="588"/>
      <c r="B11667" s="588"/>
      <c r="C11667" s="589"/>
      <c r="D11667" s="588"/>
    </row>
    <row r="11668" spans="1:4" ht="15" x14ac:dyDescent="0.25">
      <c r="A11668" s="588"/>
      <c r="B11668" s="588"/>
      <c r="C11668" s="589"/>
      <c r="D11668" s="588"/>
    </row>
    <row r="11669" spans="1:4" ht="15" x14ac:dyDescent="0.25">
      <c r="A11669" s="588"/>
      <c r="B11669" s="588"/>
      <c r="C11669" s="589"/>
      <c r="D11669" s="588"/>
    </row>
    <row r="11670" spans="1:4" ht="15" x14ac:dyDescent="0.25">
      <c r="A11670" s="588"/>
      <c r="B11670" s="588"/>
      <c r="C11670" s="589"/>
      <c r="D11670" s="588"/>
    </row>
    <row r="11671" spans="1:4" ht="15" x14ac:dyDescent="0.25">
      <c r="A11671" s="588"/>
      <c r="B11671" s="588"/>
      <c r="C11671" s="589"/>
      <c r="D11671" s="588"/>
    </row>
    <row r="11672" spans="1:4" ht="15" x14ac:dyDescent="0.25">
      <c r="A11672" s="588"/>
      <c r="B11672" s="588"/>
      <c r="C11672" s="589"/>
      <c r="D11672" s="588"/>
    </row>
    <row r="11673" spans="1:4" ht="15" x14ac:dyDescent="0.25">
      <c r="A11673" s="588"/>
      <c r="B11673" s="588"/>
      <c r="C11673" s="589"/>
      <c r="D11673" s="588"/>
    </row>
    <row r="11674" spans="1:4" ht="15" x14ac:dyDescent="0.25">
      <c r="A11674" s="588"/>
      <c r="B11674" s="588"/>
      <c r="C11674" s="589"/>
      <c r="D11674" s="588"/>
    </row>
    <row r="11675" spans="1:4" ht="15" x14ac:dyDescent="0.25">
      <c r="A11675" s="588"/>
      <c r="B11675" s="588"/>
      <c r="C11675" s="589"/>
      <c r="D11675" s="588"/>
    </row>
    <row r="11676" spans="1:4" ht="15" x14ac:dyDescent="0.25">
      <c r="A11676" s="588"/>
      <c r="B11676" s="588"/>
      <c r="C11676" s="589"/>
      <c r="D11676" s="588"/>
    </row>
    <row r="11677" spans="1:4" ht="15" x14ac:dyDescent="0.25">
      <c r="A11677" s="588"/>
      <c r="B11677" s="588"/>
      <c r="C11677" s="589"/>
      <c r="D11677" s="588"/>
    </row>
    <row r="11678" spans="1:4" ht="15" x14ac:dyDescent="0.25">
      <c r="A11678" s="588"/>
      <c r="B11678" s="588"/>
      <c r="C11678" s="589"/>
      <c r="D11678" s="588"/>
    </row>
    <row r="11679" spans="1:4" ht="15" x14ac:dyDescent="0.25">
      <c r="A11679" s="588"/>
      <c r="B11679" s="588"/>
      <c r="C11679" s="589"/>
      <c r="D11679" s="588"/>
    </row>
    <row r="11680" spans="1:4" ht="15" x14ac:dyDescent="0.25">
      <c r="A11680" s="588"/>
      <c r="B11680" s="588"/>
      <c r="C11680" s="589"/>
      <c r="D11680" s="588"/>
    </row>
    <row r="11681" spans="1:4" ht="15" x14ac:dyDescent="0.25">
      <c r="A11681" s="588"/>
      <c r="B11681" s="588"/>
      <c r="C11681" s="589"/>
      <c r="D11681" s="588"/>
    </row>
    <row r="11682" spans="1:4" ht="15" x14ac:dyDescent="0.25">
      <c r="A11682" s="588"/>
      <c r="B11682" s="588"/>
      <c r="C11682" s="589"/>
      <c r="D11682" s="588"/>
    </row>
    <row r="11683" spans="1:4" ht="15" x14ac:dyDescent="0.25">
      <c r="A11683" s="588"/>
      <c r="B11683" s="588"/>
      <c r="C11683" s="589"/>
      <c r="D11683" s="588"/>
    </row>
    <row r="11684" spans="1:4" ht="15" x14ac:dyDescent="0.25">
      <c r="A11684" s="588"/>
      <c r="B11684" s="588"/>
      <c r="C11684" s="589"/>
      <c r="D11684" s="588"/>
    </row>
    <row r="11685" spans="1:4" ht="15" x14ac:dyDescent="0.25">
      <c r="A11685" s="588"/>
      <c r="B11685" s="588"/>
      <c r="C11685" s="589"/>
      <c r="D11685" s="588"/>
    </row>
    <row r="11686" spans="1:4" ht="15" x14ac:dyDescent="0.25">
      <c r="A11686" s="588"/>
      <c r="B11686" s="588"/>
      <c r="C11686" s="589"/>
      <c r="D11686" s="588"/>
    </row>
    <row r="11687" spans="1:4" ht="15" x14ac:dyDescent="0.25">
      <c r="A11687" s="588"/>
      <c r="B11687" s="588"/>
      <c r="C11687" s="589"/>
      <c r="D11687" s="588"/>
    </row>
    <row r="11688" spans="1:4" ht="15" x14ac:dyDescent="0.25">
      <c r="A11688" s="588"/>
      <c r="B11688" s="588"/>
      <c r="C11688" s="589"/>
      <c r="D11688" s="588"/>
    </row>
    <row r="11689" spans="1:4" ht="15" x14ac:dyDescent="0.25">
      <c r="A11689" s="588"/>
      <c r="B11689" s="588"/>
      <c r="C11689" s="589"/>
      <c r="D11689" s="588"/>
    </row>
    <row r="11690" spans="1:4" ht="15" x14ac:dyDescent="0.25">
      <c r="A11690" s="588"/>
      <c r="B11690" s="588"/>
      <c r="C11690" s="589"/>
      <c r="D11690" s="588"/>
    </row>
    <row r="11691" spans="1:4" ht="15" x14ac:dyDescent="0.25">
      <c r="A11691" s="588"/>
      <c r="B11691" s="588"/>
      <c r="C11691" s="589"/>
      <c r="D11691" s="588"/>
    </row>
    <row r="11692" spans="1:4" ht="15" x14ac:dyDescent="0.25">
      <c r="A11692" s="588"/>
      <c r="B11692" s="588"/>
      <c r="C11692" s="589"/>
      <c r="D11692" s="588"/>
    </row>
    <row r="11693" spans="1:4" ht="15" x14ac:dyDescent="0.25">
      <c r="A11693" s="588"/>
      <c r="B11693" s="588"/>
      <c r="C11693" s="589"/>
      <c r="D11693" s="588"/>
    </row>
    <row r="11694" spans="1:4" ht="15" x14ac:dyDescent="0.25">
      <c r="A11694" s="588"/>
      <c r="B11694" s="588"/>
      <c r="C11694" s="589"/>
      <c r="D11694" s="588"/>
    </row>
    <row r="11695" spans="1:4" ht="15" x14ac:dyDescent="0.25">
      <c r="A11695" s="588"/>
      <c r="B11695" s="588"/>
      <c r="C11695" s="589"/>
      <c r="D11695" s="588"/>
    </row>
    <row r="11696" spans="1:4" ht="15" x14ac:dyDescent="0.25">
      <c r="A11696" s="588"/>
      <c r="B11696" s="588"/>
      <c r="C11696" s="589"/>
      <c r="D11696" s="588"/>
    </row>
    <row r="11697" spans="1:4" ht="15" x14ac:dyDescent="0.25">
      <c r="A11697" s="588"/>
      <c r="B11697" s="588"/>
      <c r="C11697" s="589"/>
      <c r="D11697" s="588"/>
    </row>
    <row r="11698" spans="1:4" ht="15" x14ac:dyDescent="0.25">
      <c r="A11698" s="588"/>
      <c r="B11698" s="588"/>
      <c r="C11698" s="589"/>
      <c r="D11698" s="588"/>
    </row>
    <row r="11699" spans="1:4" ht="15" x14ac:dyDescent="0.25">
      <c r="A11699" s="588"/>
      <c r="B11699" s="588"/>
      <c r="C11699" s="589"/>
      <c r="D11699" s="588"/>
    </row>
    <row r="11700" spans="1:4" ht="15" x14ac:dyDescent="0.25">
      <c r="A11700" s="588"/>
      <c r="B11700" s="588"/>
      <c r="C11700" s="589"/>
      <c r="D11700" s="588"/>
    </row>
    <row r="11701" spans="1:4" ht="15" x14ac:dyDescent="0.25">
      <c r="A11701" s="588"/>
      <c r="B11701" s="588"/>
      <c r="C11701" s="589"/>
      <c r="D11701" s="588"/>
    </row>
    <row r="11702" spans="1:4" ht="15" x14ac:dyDescent="0.25">
      <c r="A11702" s="588"/>
      <c r="B11702" s="588"/>
      <c r="C11702" s="589"/>
      <c r="D11702" s="588"/>
    </row>
    <row r="11703" spans="1:4" ht="15" x14ac:dyDescent="0.25">
      <c r="A11703" s="588"/>
      <c r="B11703" s="588"/>
      <c r="C11703" s="589"/>
      <c r="D11703" s="588"/>
    </row>
    <row r="11704" spans="1:4" ht="15" x14ac:dyDescent="0.25">
      <c r="A11704" s="588"/>
      <c r="B11704" s="588"/>
      <c r="C11704" s="589"/>
      <c r="D11704" s="588"/>
    </row>
    <row r="11705" spans="1:4" ht="15" x14ac:dyDescent="0.25">
      <c r="A11705" s="588"/>
      <c r="B11705" s="588"/>
      <c r="C11705" s="589"/>
      <c r="D11705" s="588"/>
    </row>
    <row r="11706" spans="1:4" ht="15" x14ac:dyDescent="0.25">
      <c r="A11706" s="588"/>
      <c r="B11706" s="588"/>
      <c r="C11706" s="589"/>
      <c r="D11706" s="588"/>
    </row>
    <row r="11707" spans="1:4" ht="15" x14ac:dyDescent="0.25">
      <c r="A11707" s="588"/>
      <c r="B11707" s="588"/>
      <c r="C11707" s="589"/>
      <c r="D11707" s="588"/>
    </row>
    <row r="11708" spans="1:4" ht="15" x14ac:dyDescent="0.25">
      <c r="A11708" s="588"/>
      <c r="B11708" s="588"/>
      <c r="C11708" s="589"/>
      <c r="D11708" s="588"/>
    </row>
    <row r="11709" spans="1:4" ht="15" x14ac:dyDescent="0.25">
      <c r="A11709" s="588"/>
      <c r="B11709" s="588"/>
      <c r="C11709" s="589"/>
      <c r="D11709" s="588"/>
    </row>
    <row r="11710" spans="1:4" ht="15" x14ac:dyDescent="0.25">
      <c r="A11710" s="588"/>
      <c r="B11710" s="588"/>
      <c r="C11710" s="589"/>
      <c r="D11710" s="588"/>
    </row>
    <row r="11711" spans="1:4" ht="15" x14ac:dyDescent="0.25">
      <c r="A11711" s="588"/>
      <c r="B11711" s="588"/>
      <c r="C11711" s="589"/>
      <c r="D11711" s="588"/>
    </row>
    <row r="11712" spans="1:4" ht="15" x14ac:dyDescent="0.25">
      <c r="A11712" s="588"/>
      <c r="B11712" s="588"/>
      <c r="C11712" s="589"/>
      <c r="D11712" s="588"/>
    </row>
    <row r="11713" spans="1:4" ht="15" x14ac:dyDescent="0.25">
      <c r="A11713" s="588"/>
      <c r="B11713" s="588"/>
      <c r="C11713" s="589"/>
      <c r="D11713" s="588"/>
    </row>
    <row r="11714" spans="1:4" ht="15" x14ac:dyDescent="0.25">
      <c r="A11714" s="588"/>
      <c r="B11714" s="588"/>
      <c r="C11714" s="589"/>
      <c r="D11714" s="588"/>
    </row>
    <row r="11715" spans="1:4" ht="15" x14ac:dyDescent="0.25">
      <c r="A11715" s="588"/>
      <c r="B11715" s="588"/>
      <c r="C11715" s="589"/>
      <c r="D11715" s="588"/>
    </row>
    <row r="11716" spans="1:4" ht="15" x14ac:dyDescent="0.25">
      <c r="A11716" s="588"/>
      <c r="B11716" s="588"/>
      <c r="C11716" s="589"/>
      <c r="D11716" s="588"/>
    </row>
    <row r="11717" spans="1:4" ht="15" x14ac:dyDescent="0.25">
      <c r="A11717" s="588"/>
      <c r="B11717" s="588"/>
      <c r="C11717" s="589"/>
      <c r="D11717" s="588"/>
    </row>
    <row r="11718" spans="1:4" ht="15" x14ac:dyDescent="0.25">
      <c r="A11718" s="588"/>
      <c r="B11718" s="588"/>
      <c r="C11718" s="589"/>
      <c r="D11718" s="588"/>
    </row>
    <row r="11719" spans="1:4" ht="15" x14ac:dyDescent="0.25">
      <c r="A11719" s="588"/>
      <c r="B11719" s="588"/>
      <c r="C11719" s="589"/>
      <c r="D11719" s="588"/>
    </row>
    <row r="11720" spans="1:4" ht="15" x14ac:dyDescent="0.25">
      <c r="A11720" s="588"/>
      <c r="B11720" s="588"/>
      <c r="C11720" s="589"/>
      <c r="D11720" s="588"/>
    </row>
    <row r="11721" spans="1:4" ht="15" x14ac:dyDescent="0.25">
      <c r="A11721" s="588"/>
      <c r="B11721" s="588"/>
      <c r="C11721" s="589"/>
      <c r="D11721" s="588"/>
    </row>
    <row r="11722" spans="1:4" ht="15" x14ac:dyDescent="0.25">
      <c r="A11722" s="588"/>
      <c r="B11722" s="588"/>
      <c r="C11722" s="589"/>
      <c r="D11722" s="588"/>
    </row>
    <row r="11723" spans="1:4" ht="15" x14ac:dyDescent="0.25">
      <c r="A11723" s="588"/>
      <c r="B11723" s="588"/>
      <c r="C11723" s="589"/>
      <c r="D11723" s="588"/>
    </row>
    <row r="11724" spans="1:4" ht="15" x14ac:dyDescent="0.25">
      <c r="A11724" s="588"/>
      <c r="B11724" s="588"/>
      <c r="C11724" s="589"/>
      <c r="D11724" s="588"/>
    </row>
    <row r="11725" spans="1:4" ht="15" x14ac:dyDescent="0.25">
      <c r="A11725" s="588"/>
      <c r="B11725" s="588"/>
      <c r="C11725" s="589"/>
      <c r="D11725" s="588"/>
    </row>
    <row r="11726" spans="1:4" ht="15" x14ac:dyDescent="0.25">
      <c r="A11726" s="588"/>
      <c r="B11726" s="588"/>
      <c r="C11726" s="589"/>
      <c r="D11726" s="588"/>
    </row>
    <row r="11727" spans="1:4" ht="15" x14ac:dyDescent="0.25">
      <c r="A11727" s="588"/>
      <c r="B11727" s="588"/>
      <c r="C11727" s="589"/>
      <c r="D11727" s="588"/>
    </row>
    <row r="11728" spans="1:4" ht="15" x14ac:dyDescent="0.25">
      <c r="A11728" s="588"/>
      <c r="B11728" s="588"/>
      <c r="C11728" s="589"/>
      <c r="D11728" s="588"/>
    </row>
    <row r="11729" spans="1:4" ht="15" x14ac:dyDescent="0.25">
      <c r="A11729" s="588"/>
      <c r="B11729" s="588"/>
      <c r="C11729" s="589"/>
      <c r="D11729" s="588"/>
    </row>
    <row r="11730" spans="1:4" ht="15" x14ac:dyDescent="0.25">
      <c r="A11730" s="588"/>
      <c r="B11730" s="588"/>
      <c r="C11730" s="589"/>
      <c r="D11730" s="588"/>
    </row>
    <row r="11731" spans="1:4" ht="15" x14ac:dyDescent="0.25">
      <c r="A11731" s="588"/>
      <c r="B11731" s="588"/>
      <c r="C11731" s="589"/>
      <c r="D11731" s="588"/>
    </row>
    <row r="11732" spans="1:4" ht="15" x14ac:dyDescent="0.25">
      <c r="A11732" s="588"/>
      <c r="B11732" s="588"/>
      <c r="C11732" s="589"/>
      <c r="D11732" s="588"/>
    </row>
    <row r="11733" spans="1:4" ht="15" x14ac:dyDescent="0.25">
      <c r="A11733" s="588"/>
      <c r="B11733" s="588"/>
      <c r="C11733" s="589"/>
      <c r="D11733" s="588"/>
    </row>
    <row r="11734" spans="1:4" ht="15" x14ac:dyDescent="0.25">
      <c r="A11734" s="588"/>
      <c r="B11734" s="588"/>
      <c r="C11734" s="589"/>
      <c r="D11734" s="588"/>
    </row>
    <row r="11735" spans="1:4" ht="15" x14ac:dyDescent="0.25">
      <c r="A11735" s="588"/>
      <c r="B11735" s="588"/>
      <c r="C11735" s="589"/>
      <c r="D11735" s="588"/>
    </row>
    <row r="11736" spans="1:4" ht="15" x14ac:dyDescent="0.25">
      <c r="A11736" s="588"/>
      <c r="B11736" s="588"/>
      <c r="C11736" s="589"/>
      <c r="D11736" s="588"/>
    </row>
    <row r="11737" spans="1:4" ht="15" x14ac:dyDescent="0.25">
      <c r="A11737" s="588"/>
      <c r="B11737" s="588"/>
      <c r="C11737" s="589"/>
      <c r="D11737" s="588"/>
    </row>
    <row r="11738" spans="1:4" ht="15" x14ac:dyDescent="0.25">
      <c r="A11738" s="588"/>
      <c r="B11738" s="588"/>
      <c r="C11738" s="589"/>
      <c r="D11738" s="588"/>
    </row>
    <row r="11739" spans="1:4" ht="15" x14ac:dyDescent="0.25">
      <c r="A11739" s="588"/>
      <c r="B11739" s="588"/>
      <c r="C11739" s="589"/>
      <c r="D11739" s="588"/>
    </row>
    <row r="11740" spans="1:4" ht="15" x14ac:dyDescent="0.25">
      <c r="A11740" s="588"/>
      <c r="B11740" s="588"/>
      <c r="C11740" s="589"/>
      <c r="D11740" s="588"/>
    </row>
    <row r="11741" spans="1:4" ht="15" x14ac:dyDescent="0.25">
      <c r="A11741" s="588"/>
      <c r="B11741" s="588"/>
      <c r="C11741" s="589"/>
      <c r="D11741" s="588"/>
    </row>
    <row r="11742" spans="1:4" ht="15" x14ac:dyDescent="0.25">
      <c r="A11742" s="588"/>
      <c r="B11742" s="588"/>
      <c r="C11742" s="589"/>
      <c r="D11742" s="588"/>
    </row>
    <row r="11743" spans="1:4" ht="15" x14ac:dyDescent="0.25">
      <c r="A11743" s="588"/>
      <c r="B11743" s="588"/>
      <c r="C11743" s="589"/>
      <c r="D11743" s="588"/>
    </row>
    <row r="11744" spans="1:4" ht="15" x14ac:dyDescent="0.25">
      <c r="A11744" s="588"/>
      <c r="B11744" s="588"/>
      <c r="C11744" s="589"/>
      <c r="D11744" s="588"/>
    </row>
    <row r="11745" spans="1:4" ht="15" x14ac:dyDescent="0.25">
      <c r="A11745" s="588"/>
      <c r="B11745" s="588"/>
      <c r="C11745" s="589"/>
      <c r="D11745" s="588"/>
    </row>
    <row r="11746" spans="1:4" ht="15" x14ac:dyDescent="0.25">
      <c r="A11746" s="588"/>
      <c r="B11746" s="588"/>
      <c r="C11746" s="589"/>
      <c r="D11746" s="588"/>
    </row>
    <row r="11747" spans="1:4" ht="15" x14ac:dyDescent="0.25">
      <c r="A11747" s="588"/>
      <c r="B11747" s="588"/>
      <c r="C11747" s="589"/>
      <c r="D11747" s="588"/>
    </row>
    <row r="11748" spans="1:4" ht="15" x14ac:dyDescent="0.25">
      <c r="A11748" s="588"/>
      <c r="B11748" s="588"/>
      <c r="C11748" s="589"/>
      <c r="D11748" s="588"/>
    </row>
    <row r="11749" spans="1:4" ht="15" x14ac:dyDescent="0.25">
      <c r="A11749" s="588"/>
      <c r="B11749" s="588"/>
      <c r="C11749" s="589"/>
      <c r="D11749" s="588"/>
    </row>
    <row r="11750" spans="1:4" ht="15" x14ac:dyDescent="0.25">
      <c r="A11750" s="588"/>
      <c r="B11750" s="588"/>
      <c r="C11750" s="589"/>
      <c r="D11750" s="588"/>
    </row>
    <row r="11751" spans="1:4" ht="15" x14ac:dyDescent="0.25">
      <c r="A11751" s="588"/>
      <c r="B11751" s="588"/>
      <c r="C11751" s="589"/>
      <c r="D11751" s="588"/>
    </row>
    <row r="11752" spans="1:4" ht="15" x14ac:dyDescent="0.25">
      <c r="A11752" s="588"/>
      <c r="B11752" s="588"/>
      <c r="C11752" s="589"/>
      <c r="D11752" s="588"/>
    </row>
    <row r="11753" spans="1:4" ht="15" x14ac:dyDescent="0.25">
      <c r="A11753" s="588"/>
      <c r="B11753" s="588"/>
      <c r="C11753" s="589"/>
      <c r="D11753" s="588"/>
    </row>
    <row r="11754" spans="1:4" ht="15" x14ac:dyDescent="0.25">
      <c r="A11754" s="588"/>
      <c r="B11754" s="588"/>
      <c r="C11754" s="589"/>
      <c r="D11754" s="588"/>
    </row>
    <row r="11755" spans="1:4" ht="15" x14ac:dyDescent="0.25">
      <c r="A11755" s="588"/>
      <c r="B11755" s="588"/>
      <c r="C11755" s="589"/>
      <c r="D11755" s="588"/>
    </row>
    <row r="11756" spans="1:4" ht="15" x14ac:dyDescent="0.25">
      <c r="A11756" s="588"/>
      <c r="B11756" s="588"/>
      <c r="C11756" s="589"/>
      <c r="D11756" s="588"/>
    </row>
    <row r="11757" spans="1:4" ht="15" x14ac:dyDescent="0.25">
      <c r="A11757" s="588"/>
      <c r="B11757" s="588"/>
      <c r="C11757" s="589"/>
      <c r="D11757" s="588"/>
    </row>
    <row r="11758" spans="1:4" ht="15" x14ac:dyDescent="0.25">
      <c r="A11758" s="588"/>
      <c r="B11758" s="588"/>
      <c r="C11758" s="589"/>
      <c r="D11758" s="588"/>
    </row>
    <row r="11759" spans="1:4" ht="15" x14ac:dyDescent="0.25">
      <c r="A11759" s="588"/>
      <c r="B11759" s="588"/>
      <c r="C11759" s="589"/>
      <c r="D11759" s="588"/>
    </row>
    <row r="11760" spans="1:4" ht="15" x14ac:dyDescent="0.25">
      <c r="A11760" s="588"/>
      <c r="B11760" s="588"/>
      <c r="C11760" s="589"/>
      <c r="D11760" s="588"/>
    </row>
    <row r="11761" spans="1:4" ht="15" x14ac:dyDescent="0.25">
      <c r="A11761" s="588"/>
      <c r="B11761" s="588"/>
      <c r="C11761" s="589"/>
      <c r="D11761" s="588"/>
    </row>
    <row r="11762" spans="1:4" ht="15" x14ac:dyDescent="0.25">
      <c r="A11762" s="588"/>
      <c r="B11762" s="588"/>
      <c r="C11762" s="589"/>
      <c r="D11762" s="588"/>
    </row>
    <row r="11763" spans="1:4" ht="15" x14ac:dyDescent="0.25">
      <c r="A11763" s="588"/>
      <c r="B11763" s="588"/>
      <c r="C11763" s="589"/>
      <c r="D11763" s="588"/>
    </row>
    <row r="11764" spans="1:4" ht="15" x14ac:dyDescent="0.25">
      <c r="A11764" s="588"/>
      <c r="B11764" s="588"/>
      <c r="C11764" s="589"/>
      <c r="D11764" s="588"/>
    </row>
    <row r="11765" spans="1:4" ht="15" x14ac:dyDescent="0.25">
      <c r="A11765" s="588"/>
      <c r="B11765" s="588"/>
      <c r="C11765" s="589"/>
      <c r="D11765" s="588"/>
    </row>
    <row r="11766" spans="1:4" ht="15" x14ac:dyDescent="0.25">
      <c r="A11766" s="588"/>
      <c r="B11766" s="588"/>
      <c r="C11766" s="589"/>
      <c r="D11766" s="588"/>
    </row>
    <row r="11767" spans="1:4" ht="15" x14ac:dyDescent="0.25">
      <c r="A11767" s="588"/>
      <c r="B11767" s="588"/>
      <c r="C11767" s="589"/>
      <c r="D11767" s="588"/>
    </row>
    <row r="11768" spans="1:4" ht="15" x14ac:dyDescent="0.25">
      <c r="A11768" s="588"/>
      <c r="B11768" s="588"/>
      <c r="C11768" s="589"/>
      <c r="D11768" s="588"/>
    </row>
    <row r="11769" spans="1:4" ht="15" x14ac:dyDescent="0.25">
      <c r="A11769" s="588"/>
      <c r="B11769" s="588"/>
      <c r="C11769" s="589"/>
      <c r="D11769" s="588"/>
    </row>
    <row r="11770" spans="1:4" ht="15" x14ac:dyDescent="0.25">
      <c r="A11770" s="588"/>
      <c r="B11770" s="588"/>
      <c r="C11770" s="589"/>
      <c r="D11770" s="588"/>
    </row>
    <row r="11771" spans="1:4" ht="15" x14ac:dyDescent="0.25">
      <c r="A11771" s="588"/>
      <c r="B11771" s="588"/>
      <c r="C11771" s="589"/>
      <c r="D11771" s="588"/>
    </row>
    <row r="11772" spans="1:4" ht="15" x14ac:dyDescent="0.25">
      <c r="A11772" s="588"/>
      <c r="B11772" s="588"/>
      <c r="C11772" s="589"/>
      <c r="D11772" s="588"/>
    </row>
    <row r="11773" spans="1:4" ht="15" x14ac:dyDescent="0.25">
      <c r="A11773" s="588"/>
      <c r="B11773" s="588"/>
      <c r="C11773" s="589"/>
      <c r="D11773" s="588"/>
    </row>
    <row r="11774" spans="1:4" ht="15" x14ac:dyDescent="0.25">
      <c r="A11774" s="588"/>
      <c r="B11774" s="588"/>
      <c r="C11774" s="589"/>
      <c r="D11774" s="588"/>
    </row>
    <row r="11775" spans="1:4" ht="15" x14ac:dyDescent="0.25">
      <c r="A11775" s="588"/>
      <c r="B11775" s="588"/>
      <c r="C11775" s="589"/>
      <c r="D11775" s="588"/>
    </row>
    <row r="11776" spans="1:4" ht="15" x14ac:dyDescent="0.25">
      <c r="A11776" s="588"/>
      <c r="B11776" s="588"/>
      <c r="C11776" s="589"/>
      <c r="D11776" s="588"/>
    </row>
    <row r="11777" spans="1:4" ht="15" x14ac:dyDescent="0.25">
      <c r="A11777" s="588"/>
      <c r="B11777" s="588"/>
      <c r="C11777" s="589"/>
      <c r="D11777" s="588"/>
    </row>
    <row r="11778" spans="1:4" ht="15" x14ac:dyDescent="0.25">
      <c r="A11778" s="588"/>
      <c r="B11778" s="588"/>
      <c r="C11778" s="589"/>
      <c r="D11778" s="588"/>
    </row>
    <row r="11779" spans="1:4" ht="15" x14ac:dyDescent="0.25">
      <c r="A11779" s="588"/>
      <c r="B11779" s="588"/>
      <c r="C11779" s="589"/>
      <c r="D11779" s="588"/>
    </row>
    <row r="11780" spans="1:4" ht="15" x14ac:dyDescent="0.25">
      <c r="A11780" s="588"/>
      <c r="B11780" s="588"/>
      <c r="C11780" s="589"/>
      <c r="D11780" s="588"/>
    </row>
    <row r="11781" spans="1:4" ht="15" x14ac:dyDescent="0.25">
      <c r="A11781" s="588"/>
      <c r="B11781" s="588"/>
      <c r="C11781" s="589"/>
      <c r="D11781" s="588"/>
    </row>
    <row r="11782" spans="1:4" ht="15" x14ac:dyDescent="0.25">
      <c r="A11782" s="588"/>
      <c r="B11782" s="588"/>
      <c r="C11782" s="589"/>
      <c r="D11782" s="588"/>
    </row>
    <row r="11783" spans="1:4" ht="15" x14ac:dyDescent="0.25">
      <c r="A11783" s="588"/>
      <c r="B11783" s="588"/>
      <c r="C11783" s="589"/>
      <c r="D11783" s="588"/>
    </row>
    <row r="11784" spans="1:4" ht="15" x14ac:dyDescent="0.25">
      <c r="A11784" s="588"/>
      <c r="B11784" s="588"/>
      <c r="C11784" s="589"/>
      <c r="D11784" s="588"/>
    </row>
    <row r="11785" spans="1:4" ht="15" x14ac:dyDescent="0.25">
      <c r="A11785" s="588"/>
      <c r="B11785" s="588"/>
      <c r="C11785" s="589"/>
      <c r="D11785" s="588"/>
    </row>
    <row r="11786" spans="1:4" ht="15" x14ac:dyDescent="0.25">
      <c r="A11786" s="588"/>
      <c r="B11786" s="588"/>
      <c r="C11786" s="589"/>
      <c r="D11786" s="588"/>
    </row>
    <row r="11787" spans="1:4" ht="15" x14ac:dyDescent="0.25">
      <c r="A11787" s="588"/>
      <c r="B11787" s="588"/>
      <c r="C11787" s="589"/>
      <c r="D11787" s="588"/>
    </row>
    <row r="11788" spans="1:4" ht="15" x14ac:dyDescent="0.25">
      <c r="A11788" s="588"/>
      <c r="B11788" s="588"/>
      <c r="C11788" s="589"/>
      <c r="D11788" s="588"/>
    </row>
    <row r="11789" spans="1:4" ht="15" x14ac:dyDescent="0.25">
      <c r="A11789" s="588"/>
      <c r="B11789" s="588"/>
      <c r="C11789" s="589"/>
      <c r="D11789" s="588"/>
    </row>
    <row r="11790" spans="1:4" ht="15" x14ac:dyDescent="0.25">
      <c r="A11790" s="588"/>
      <c r="B11790" s="588"/>
      <c r="C11790" s="589"/>
      <c r="D11790" s="588"/>
    </row>
    <row r="11791" spans="1:4" ht="15" x14ac:dyDescent="0.25">
      <c r="A11791" s="588"/>
      <c r="B11791" s="588"/>
      <c r="C11791" s="589"/>
      <c r="D11791" s="588"/>
    </row>
    <row r="11792" spans="1:4" ht="15" x14ac:dyDescent="0.25">
      <c r="A11792" s="588"/>
      <c r="B11792" s="588"/>
      <c r="C11792" s="589"/>
      <c r="D11792" s="588"/>
    </row>
    <row r="11793" spans="1:4" ht="15" x14ac:dyDescent="0.25">
      <c r="A11793" s="588"/>
      <c r="B11793" s="588"/>
      <c r="C11793" s="589"/>
      <c r="D11793" s="588"/>
    </row>
    <row r="11794" spans="1:4" ht="15" x14ac:dyDescent="0.25">
      <c r="A11794" s="588"/>
      <c r="B11794" s="588"/>
      <c r="C11794" s="589"/>
      <c r="D11794" s="588"/>
    </row>
    <row r="11795" spans="1:4" ht="15" x14ac:dyDescent="0.25">
      <c r="A11795" s="588"/>
      <c r="B11795" s="588"/>
      <c r="C11795" s="589"/>
      <c r="D11795" s="588"/>
    </row>
    <row r="11796" spans="1:4" ht="15" x14ac:dyDescent="0.25">
      <c r="A11796" s="588"/>
      <c r="B11796" s="588"/>
      <c r="C11796" s="589"/>
      <c r="D11796" s="588"/>
    </row>
    <row r="11797" spans="1:4" ht="15" x14ac:dyDescent="0.25">
      <c r="A11797" s="588"/>
      <c r="B11797" s="588"/>
      <c r="C11797" s="589"/>
      <c r="D11797" s="588"/>
    </row>
    <row r="11798" spans="1:4" ht="15" x14ac:dyDescent="0.25">
      <c r="A11798" s="588"/>
      <c r="B11798" s="588"/>
      <c r="C11798" s="589"/>
      <c r="D11798" s="588"/>
    </row>
    <row r="11799" spans="1:4" ht="15" x14ac:dyDescent="0.25">
      <c r="A11799" s="588"/>
      <c r="B11799" s="588"/>
      <c r="C11799" s="589"/>
      <c r="D11799" s="588"/>
    </row>
    <row r="11800" spans="1:4" ht="15" x14ac:dyDescent="0.25">
      <c r="A11800" s="588"/>
      <c r="B11800" s="588"/>
      <c r="C11800" s="589"/>
      <c r="D11800" s="588"/>
    </row>
    <row r="11801" spans="1:4" ht="15" x14ac:dyDescent="0.25">
      <c r="A11801" s="588"/>
      <c r="B11801" s="588"/>
      <c r="C11801" s="589"/>
      <c r="D11801" s="588"/>
    </row>
    <row r="11802" spans="1:4" ht="15" x14ac:dyDescent="0.25">
      <c r="A11802" s="588"/>
      <c r="B11802" s="588"/>
      <c r="C11802" s="589"/>
      <c r="D11802" s="588"/>
    </row>
    <row r="11803" spans="1:4" ht="15" x14ac:dyDescent="0.25">
      <c r="A11803" s="588"/>
      <c r="B11803" s="588"/>
      <c r="C11803" s="589"/>
      <c r="D11803" s="588"/>
    </row>
    <row r="11804" spans="1:4" ht="15" x14ac:dyDescent="0.25">
      <c r="A11804" s="588"/>
      <c r="B11804" s="588"/>
      <c r="C11804" s="589"/>
      <c r="D11804" s="588"/>
    </row>
    <row r="11805" spans="1:4" ht="15" x14ac:dyDescent="0.25">
      <c r="A11805" s="588"/>
      <c r="B11805" s="588"/>
      <c r="C11805" s="589"/>
      <c r="D11805" s="588"/>
    </row>
    <row r="11806" spans="1:4" ht="15" x14ac:dyDescent="0.25">
      <c r="A11806" s="588"/>
      <c r="B11806" s="588"/>
      <c r="C11806" s="589"/>
      <c r="D11806" s="588"/>
    </row>
    <row r="11807" spans="1:4" ht="15" x14ac:dyDescent="0.25">
      <c r="A11807" s="588"/>
      <c r="B11807" s="588"/>
      <c r="C11807" s="589"/>
      <c r="D11807" s="588"/>
    </row>
    <row r="11808" spans="1:4" ht="15" x14ac:dyDescent="0.25">
      <c r="A11808" s="588"/>
      <c r="B11808" s="588"/>
      <c r="C11808" s="589"/>
      <c r="D11808" s="588"/>
    </row>
    <row r="11809" spans="1:4" ht="15" x14ac:dyDescent="0.25">
      <c r="A11809" s="588"/>
      <c r="B11809" s="588"/>
      <c r="C11809" s="589"/>
      <c r="D11809" s="588"/>
    </row>
    <row r="11810" spans="1:4" ht="15" x14ac:dyDescent="0.25">
      <c r="A11810" s="588"/>
      <c r="B11810" s="588"/>
      <c r="C11810" s="589"/>
      <c r="D11810" s="588"/>
    </row>
    <row r="11811" spans="1:4" ht="15" x14ac:dyDescent="0.25">
      <c r="A11811" s="588"/>
      <c r="B11811" s="588"/>
      <c r="C11811" s="589"/>
      <c r="D11811" s="588"/>
    </row>
    <row r="11812" spans="1:4" ht="15" x14ac:dyDescent="0.25">
      <c r="A11812" s="588"/>
      <c r="B11812" s="588"/>
      <c r="C11812" s="589"/>
      <c r="D11812" s="588"/>
    </row>
    <row r="11813" spans="1:4" ht="15" x14ac:dyDescent="0.25">
      <c r="A11813" s="588"/>
      <c r="B11813" s="588"/>
      <c r="C11813" s="589"/>
      <c r="D11813" s="588"/>
    </row>
    <row r="11814" spans="1:4" ht="15" x14ac:dyDescent="0.25">
      <c r="A11814" s="588"/>
      <c r="B11814" s="588"/>
      <c r="C11814" s="589"/>
      <c r="D11814" s="588"/>
    </row>
    <row r="11815" spans="1:4" ht="15" x14ac:dyDescent="0.25">
      <c r="A11815" s="588"/>
      <c r="B11815" s="588"/>
      <c r="C11815" s="589"/>
      <c r="D11815" s="588"/>
    </row>
    <row r="11816" spans="1:4" ht="15" x14ac:dyDescent="0.25">
      <c r="A11816" s="588"/>
      <c r="B11816" s="588"/>
      <c r="C11816" s="589"/>
      <c r="D11816" s="588"/>
    </row>
    <row r="11817" spans="1:4" ht="15" x14ac:dyDescent="0.25">
      <c r="A11817" s="588"/>
      <c r="B11817" s="588"/>
      <c r="C11817" s="589"/>
      <c r="D11817" s="588"/>
    </row>
    <row r="11818" spans="1:4" ht="15" x14ac:dyDescent="0.25">
      <c r="A11818" s="588"/>
      <c r="B11818" s="588"/>
      <c r="C11818" s="589"/>
      <c r="D11818" s="588"/>
    </row>
    <row r="11819" spans="1:4" ht="15" x14ac:dyDescent="0.25">
      <c r="A11819" s="588"/>
      <c r="B11819" s="588"/>
      <c r="C11819" s="589"/>
      <c r="D11819" s="588"/>
    </row>
    <row r="11820" spans="1:4" ht="15" x14ac:dyDescent="0.25">
      <c r="A11820" s="588"/>
      <c r="B11820" s="588"/>
      <c r="C11820" s="589"/>
      <c r="D11820" s="588"/>
    </row>
    <row r="11821" spans="1:4" ht="15" x14ac:dyDescent="0.25">
      <c r="A11821" s="588"/>
      <c r="B11821" s="588"/>
      <c r="C11821" s="589"/>
      <c r="D11821" s="588"/>
    </row>
    <row r="11822" spans="1:4" ht="15" x14ac:dyDescent="0.25">
      <c r="A11822" s="588"/>
      <c r="B11822" s="588"/>
      <c r="C11822" s="589"/>
      <c r="D11822" s="588"/>
    </row>
    <row r="11823" spans="1:4" ht="15" x14ac:dyDescent="0.25">
      <c r="A11823" s="588"/>
      <c r="B11823" s="588"/>
      <c r="C11823" s="589"/>
      <c r="D11823" s="588"/>
    </row>
    <row r="11824" spans="1:4" ht="15" x14ac:dyDescent="0.25">
      <c r="A11824" s="588"/>
      <c r="B11824" s="588"/>
      <c r="C11824" s="589"/>
      <c r="D11824" s="588"/>
    </row>
    <row r="11825" spans="1:4" ht="15" x14ac:dyDescent="0.25">
      <c r="A11825" s="588"/>
      <c r="B11825" s="588"/>
      <c r="C11825" s="589"/>
      <c r="D11825" s="588"/>
    </row>
    <row r="11826" spans="1:4" ht="15" x14ac:dyDescent="0.25">
      <c r="A11826" s="588"/>
      <c r="B11826" s="588"/>
      <c r="C11826" s="589"/>
      <c r="D11826" s="588"/>
    </row>
    <row r="11827" spans="1:4" ht="15" x14ac:dyDescent="0.25">
      <c r="A11827" s="588"/>
      <c r="B11827" s="588"/>
      <c r="C11827" s="589"/>
      <c r="D11827" s="588"/>
    </row>
    <row r="11828" spans="1:4" ht="15" x14ac:dyDescent="0.25">
      <c r="A11828" s="588"/>
      <c r="B11828" s="588"/>
      <c r="C11828" s="589"/>
      <c r="D11828" s="588"/>
    </row>
    <row r="11829" spans="1:4" ht="15" x14ac:dyDescent="0.25">
      <c r="A11829" s="588"/>
      <c r="B11829" s="588"/>
      <c r="C11829" s="589"/>
      <c r="D11829" s="588"/>
    </row>
    <row r="11830" spans="1:4" ht="15" x14ac:dyDescent="0.25">
      <c r="A11830" s="588"/>
      <c r="B11830" s="588"/>
      <c r="C11830" s="589"/>
      <c r="D11830" s="588"/>
    </row>
    <row r="11831" spans="1:4" ht="15" x14ac:dyDescent="0.25">
      <c r="A11831" s="588"/>
      <c r="B11831" s="588"/>
      <c r="C11831" s="589"/>
      <c r="D11831" s="588"/>
    </row>
    <row r="11832" spans="1:4" ht="15" x14ac:dyDescent="0.25">
      <c r="A11832" s="588"/>
      <c r="B11832" s="588"/>
      <c r="C11832" s="589"/>
      <c r="D11832" s="588"/>
    </row>
    <row r="11833" spans="1:4" ht="15" x14ac:dyDescent="0.25">
      <c r="A11833" s="588"/>
      <c r="B11833" s="588"/>
      <c r="C11833" s="589"/>
      <c r="D11833" s="588"/>
    </row>
    <row r="11834" spans="1:4" ht="15" x14ac:dyDescent="0.25">
      <c r="A11834" s="588"/>
      <c r="B11834" s="588"/>
      <c r="C11834" s="589"/>
      <c r="D11834" s="588"/>
    </row>
    <row r="11835" spans="1:4" ht="15" x14ac:dyDescent="0.25">
      <c r="A11835" s="588"/>
      <c r="B11835" s="588"/>
      <c r="C11835" s="589"/>
      <c r="D11835" s="588"/>
    </row>
    <row r="11836" spans="1:4" ht="15" x14ac:dyDescent="0.25">
      <c r="A11836" s="588"/>
      <c r="B11836" s="588"/>
      <c r="C11836" s="589"/>
      <c r="D11836" s="588"/>
    </row>
    <row r="11837" spans="1:4" ht="15" x14ac:dyDescent="0.25">
      <c r="A11837" s="588"/>
      <c r="B11837" s="588"/>
      <c r="C11837" s="589"/>
      <c r="D11837" s="588"/>
    </row>
    <row r="11838" spans="1:4" ht="15" x14ac:dyDescent="0.25">
      <c r="A11838" s="588"/>
      <c r="B11838" s="588"/>
      <c r="C11838" s="589"/>
      <c r="D11838" s="588"/>
    </row>
    <row r="11839" spans="1:4" ht="15" x14ac:dyDescent="0.25">
      <c r="A11839" s="588"/>
      <c r="B11839" s="588"/>
      <c r="C11839" s="589"/>
      <c r="D11839" s="588"/>
    </row>
    <row r="11840" spans="1:4" ht="15" x14ac:dyDescent="0.25">
      <c r="A11840" s="588"/>
      <c r="B11840" s="588"/>
      <c r="C11840" s="589"/>
      <c r="D11840" s="588"/>
    </row>
    <row r="11841" spans="1:4" ht="15" x14ac:dyDescent="0.25">
      <c r="A11841" s="588"/>
      <c r="B11841" s="588"/>
      <c r="C11841" s="589"/>
      <c r="D11841" s="588"/>
    </row>
    <row r="11842" spans="1:4" ht="15" x14ac:dyDescent="0.25">
      <c r="A11842" s="588"/>
      <c r="B11842" s="588"/>
      <c r="C11842" s="589"/>
      <c r="D11842" s="588"/>
    </row>
    <row r="11843" spans="1:4" ht="15" x14ac:dyDescent="0.25">
      <c r="A11843" s="588"/>
      <c r="B11843" s="588"/>
      <c r="C11843" s="589"/>
      <c r="D11843" s="588"/>
    </row>
    <row r="11844" spans="1:4" ht="15" x14ac:dyDescent="0.25">
      <c r="A11844" s="588"/>
      <c r="B11844" s="588"/>
      <c r="C11844" s="589"/>
      <c r="D11844" s="588"/>
    </row>
    <row r="11845" spans="1:4" ht="15" x14ac:dyDescent="0.25">
      <c r="A11845" s="588"/>
      <c r="B11845" s="588"/>
      <c r="C11845" s="589"/>
      <c r="D11845" s="588"/>
    </row>
    <row r="11846" spans="1:4" ht="15" x14ac:dyDescent="0.25">
      <c r="A11846" s="588"/>
      <c r="B11846" s="588"/>
      <c r="C11846" s="589"/>
      <c r="D11846" s="588"/>
    </row>
    <row r="11847" spans="1:4" ht="15" x14ac:dyDescent="0.25">
      <c r="A11847" s="588"/>
      <c r="B11847" s="588"/>
      <c r="C11847" s="589"/>
      <c r="D11847" s="588"/>
    </row>
    <row r="11848" spans="1:4" ht="15" x14ac:dyDescent="0.25">
      <c r="A11848" s="588"/>
      <c r="B11848" s="588"/>
      <c r="C11848" s="589"/>
      <c r="D11848" s="588"/>
    </row>
    <row r="11849" spans="1:4" ht="15" x14ac:dyDescent="0.25">
      <c r="A11849" s="588"/>
      <c r="B11849" s="588"/>
      <c r="C11849" s="589"/>
      <c r="D11849" s="588"/>
    </row>
    <row r="11850" spans="1:4" ht="15" x14ac:dyDescent="0.25">
      <c r="A11850" s="588"/>
      <c r="B11850" s="588"/>
      <c r="C11850" s="589"/>
      <c r="D11850" s="588"/>
    </row>
    <row r="11851" spans="1:4" ht="15" x14ac:dyDescent="0.25">
      <c r="A11851" s="588"/>
      <c r="B11851" s="588"/>
      <c r="C11851" s="589"/>
      <c r="D11851" s="588"/>
    </row>
    <row r="11852" spans="1:4" ht="15" x14ac:dyDescent="0.25">
      <c r="A11852" s="588"/>
      <c r="B11852" s="588"/>
      <c r="C11852" s="589"/>
      <c r="D11852" s="588"/>
    </row>
    <row r="11853" spans="1:4" ht="15" x14ac:dyDescent="0.25">
      <c r="A11853" s="588"/>
      <c r="B11853" s="588"/>
      <c r="C11853" s="589"/>
      <c r="D11853" s="588"/>
    </row>
    <row r="11854" spans="1:4" ht="15" x14ac:dyDescent="0.25">
      <c r="A11854" s="588"/>
      <c r="B11854" s="588"/>
      <c r="C11854" s="589"/>
      <c r="D11854" s="588"/>
    </row>
    <row r="11855" spans="1:4" ht="15" x14ac:dyDescent="0.25">
      <c r="A11855" s="588"/>
      <c r="B11855" s="588"/>
      <c r="C11855" s="589"/>
      <c r="D11855" s="588"/>
    </row>
    <row r="11856" spans="1:4" ht="15" x14ac:dyDescent="0.25">
      <c r="A11856" s="588"/>
      <c r="B11856" s="588"/>
      <c r="C11856" s="589"/>
      <c r="D11856" s="588"/>
    </row>
    <row r="11857" spans="1:4" ht="15" x14ac:dyDescent="0.25">
      <c r="A11857" s="588"/>
      <c r="B11857" s="588"/>
      <c r="C11857" s="589"/>
      <c r="D11857" s="588"/>
    </row>
    <row r="11858" spans="1:4" ht="15" x14ac:dyDescent="0.25">
      <c r="A11858" s="588"/>
      <c r="B11858" s="588"/>
      <c r="C11858" s="589"/>
      <c r="D11858" s="588"/>
    </row>
    <row r="11859" spans="1:4" ht="15" x14ac:dyDescent="0.25">
      <c r="A11859" s="588"/>
      <c r="B11859" s="588"/>
      <c r="C11859" s="589"/>
      <c r="D11859" s="588"/>
    </row>
    <row r="11860" spans="1:4" ht="15" x14ac:dyDescent="0.25">
      <c r="A11860" s="588"/>
      <c r="B11860" s="588"/>
      <c r="C11860" s="589"/>
      <c r="D11860" s="588"/>
    </row>
    <row r="11861" spans="1:4" ht="15" x14ac:dyDescent="0.25">
      <c r="A11861" s="588"/>
      <c r="B11861" s="588"/>
      <c r="C11861" s="589"/>
      <c r="D11861" s="588"/>
    </row>
    <row r="11862" spans="1:4" ht="15" x14ac:dyDescent="0.25">
      <c r="A11862" s="588"/>
      <c r="B11862" s="588"/>
      <c r="C11862" s="589"/>
      <c r="D11862" s="588"/>
    </row>
    <row r="11863" spans="1:4" ht="15" x14ac:dyDescent="0.25">
      <c r="A11863" s="588"/>
      <c r="B11863" s="588"/>
      <c r="C11863" s="589"/>
      <c r="D11863" s="588"/>
    </row>
    <row r="11864" spans="1:4" ht="15" x14ac:dyDescent="0.25">
      <c r="A11864" s="588"/>
      <c r="B11864" s="588"/>
      <c r="C11864" s="589"/>
      <c r="D11864" s="588"/>
    </row>
    <row r="11865" spans="1:4" ht="15" x14ac:dyDescent="0.25">
      <c r="A11865" s="588"/>
      <c r="B11865" s="588"/>
      <c r="C11865" s="589"/>
      <c r="D11865" s="588"/>
    </row>
    <row r="11866" spans="1:4" ht="15" x14ac:dyDescent="0.25">
      <c r="A11866" s="588"/>
      <c r="B11866" s="588"/>
      <c r="C11866" s="589"/>
      <c r="D11866" s="588"/>
    </row>
    <row r="11867" spans="1:4" ht="15" x14ac:dyDescent="0.25">
      <c r="A11867" s="588"/>
      <c r="B11867" s="588"/>
      <c r="C11867" s="589"/>
      <c r="D11867" s="588"/>
    </row>
    <row r="11868" spans="1:4" ht="15" x14ac:dyDescent="0.25">
      <c r="A11868" s="588"/>
      <c r="B11868" s="588"/>
      <c r="C11868" s="589"/>
      <c r="D11868" s="588"/>
    </row>
    <row r="11869" spans="1:4" ht="15" x14ac:dyDescent="0.25">
      <c r="A11869" s="588"/>
      <c r="B11869" s="588"/>
      <c r="C11869" s="589"/>
      <c r="D11869" s="588"/>
    </row>
    <row r="11870" spans="1:4" ht="15" x14ac:dyDescent="0.25">
      <c r="A11870" s="588"/>
      <c r="B11870" s="588"/>
      <c r="C11870" s="589"/>
      <c r="D11870" s="588"/>
    </row>
    <row r="11871" spans="1:4" ht="15" x14ac:dyDescent="0.25">
      <c r="A11871" s="588"/>
      <c r="B11871" s="588"/>
      <c r="C11871" s="589"/>
      <c r="D11871" s="588"/>
    </row>
    <row r="11872" spans="1:4" ht="15" x14ac:dyDescent="0.25">
      <c r="A11872" s="588"/>
      <c r="B11872" s="588"/>
      <c r="C11872" s="589"/>
      <c r="D11872" s="588"/>
    </row>
    <row r="11873" spans="1:4" ht="15" x14ac:dyDescent="0.25">
      <c r="A11873" s="588"/>
      <c r="B11873" s="588"/>
      <c r="C11873" s="589"/>
      <c r="D11873" s="588"/>
    </row>
    <row r="11874" spans="1:4" ht="15" x14ac:dyDescent="0.25">
      <c r="A11874" s="588"/>
      <c r="B11874" s="588"/>
      <c r="C11874" s="589"/>
      <c r="D11874" s="588"/>
    </row>
    <row r="11875" spans="1:4" ht="15" x14ac:dyDescent="0.25">
      <c r="A11875" s="588"/>
      <c r="B11875" s="588"/>
      <c r="C11875" s="589"/>
      <c r="D11875" s="588"/>
    </row>
    <row r="11876" spans="1:4" ht="15" x14ac:dyDescent="0.25">
      <c r="A11876" s="588"/>
      <c r="B11876" s="588"/>
      <c r="C11876" s="589"/>
      <c r="D11876" s="588"/>
    </row>
    <row r="11877" spans="1:4" ht="15" x14ac:dyDescent="0.25">
      <c r="A11877" s="588"/>
      <c r="B11877" s="588"/>
      <c r="C11877" s="589"/>
      <c r="D11877" s="588"/>
    </row>
    <row r="11878" spans="1:4" ht="15" x14ac:dyDescent="0.25">
      <c r="A11878" s="588"/>
      <c r="B11878" s="588"/>
      <c r="C11878" s="589"/>
      <c r="D11878" s="588"/>
    </row>
    <row r="11879" spans="1:4" ht="15" x14ac:dyDescent="0.25">
      <c r="A11879" s="588"/>
      <c r="B11879" s="588"/>
      <c r="C11879" s="589"/>
      <c r="D11879" s="588"/>
    </row>
    <row r="11880" spans="1:4" ht="15" x14ac:dyDescent="0.25">
      <c r="A11880" s="588"/>
      <c r="B11880" s="588"/>
      <c r="C11880" s="589"/>
      <c r="D11880" s="588"/>
    </row>
    <row r="11881" spans="1:4" ht="15" x14ac:dyDescent="0.25">
      <c r="A11881" s="588"/>
      <c r="B11881" s="588"/>
      <c r="C11881" s="589"/>
      <c r="D11881" s="588"/>
    </row>
    <row r="11882" spans="1:4" ht="15" x14ac:dyDescent="0.25">
      <c r="A11882" s="588"/>
      <c r="B11882" s="588"/>
      <c r="C11882" s="589"/>
      <c r="D11882" s="588"/>
    </row>
    <row r="11883" spans="1:4" ht="15" x14ac:dyDescent="0.25">
      <c r="A11883" s="588"/>
      <c r="B11883" s="588"/>
      <c r="C11883" s="589"/>
      <c r="D11883" s="588"/>
    </row>
    <row r="11884" spans="1:4" ht="15" x14ac:dyDescent="0.25">
      <c r="A11884" s="588"/>
      <c r="B11884" s="588"/>
      <c r="C11884" s="589"/>
      <c r="D11884" s="588"/>
    </row>
    <row r="11885" spans="1:4" ht="15" x14ac:dyDescent="0.25">
      <c r="A11885" s="588"/>
      <c r="B11885" s="588"/>
      <c r="C11885" s="589"/>
      <c r="D11885" s="588"/>
    </row>
    <row r="11886" spans="1:4" ht="15" x14ac:dyDescent="0.25">
      <c r="A11886" s="588"/>
      <c r="B11886" s="588"/>
      <c r="C11886" s="589"/>
      <c r="D11886" s="588"/>
    </row>
    <row r="11887" spans="1:4" ht="15" x14ac:dyDescent="0.25">
      <c r="A11887" s="588"/>
      <c r="B11887" s="588"/>
      <c r="C11887" s="589"/>
      <c r="D11887" s="588"/>
    </row>
    <row r="11888" spans="1:4" ht="15" x14ac:dyDescent="0.25">
      <c r="A11888" s="588"/>
      <c r="B11888" s="588"/>
      <c r="C11888" s="589"/>
      <c r="D11888" s="588"/>
    </row>
    <row r="11889" spans="1:4" ht="15" x14ac:dyDescent="0.25">
      <c r="A11889" s="588"/>
      <c r="B11889" s="588"/>
      <c r="C11889" s="589"/>
      <c r="D11889" s="588"/>
    </row>
    <row r="11890" spans="1:4" ht="15" x14ac:dyDescent="0.25">
      <c r="A11890" s="588"/>
      <c r="B11890" s="588"/>
      <c r="C11890" s="589"/>
      <c r="D11890" s="588"/>
    </row>
    <row r="11891" spans="1:4" ht="15" x14ac:dyDescent="0.25">
      <c r="A11891" s="588"/>
      <c r="B11891" s="588"/>
      <c r="C11891" s="589"/>
      <c r="D11891" s="588"/>
    </row>
    <row r="11892" spans="1:4" ht="15" x14ac:dyDescent="0.25">
      <c r="A11892" s="588"/>
      <c r="B11892" s="588"/>
      <c r="C11892" s="589"/>
      <c r="D11892" s="588"/>
    </row>
    <row r="11893" spans="1:4" ht="15" x14ac:dyDescent="0.25">
      <c r="A11893" s="588"/>
      <c r="B11893" s="588"/>
      <c r="C11893" s="589"/>
      <c r="D11893" s="588"/>
    </row>
    <row r="11894" spans="1:4" ht="15" x14ac:dyDescent="0.25">
      <c r="A11894" s="588"/>
      <c r="B11894" s="588"/>
      <c r="C11894" s="589"/>
      <c r="D11894" s="588"/>
    </row>
    <row r="11895" spans="1:4" ht="15" x14ac:dyDescent="0.25">
      <c r="A11895" s="588"/>
      <c r="B11895" s="588"/>
      <c r="C11895" s="589"/>
      <c r="D11895" s="588"/>
    </row>
    <row r="11896" spans="1:4" ht="15" x14ac:dyDescent="0.25">
      <c r="A11896" s="588"/>
      <c r="B11896" s="588"/>
      <c r="C11896" s="589"/>
      <c r="D11896" s="588"/>
    </row>
    <row r="11897" spans="1:4" ht="15" x14ac:dyDescent="0.25">
      <c r="A11897" s="588"/>
      <c r="B11897" s="588"/>
      <c r="C11897" s="589"/>
      <c r="D11897" s="588"/>
    </row>
    <row r="11898" spans="1:4" ht="15" x14ac:dyDescent="0.25">
      <c r="A11898" s="588"/>
      <c r="B11898" s="588"/>
      <c r="C11898" s="589"/>
      <c r="D11898" s="588"/>
    </row>
    <row r="11899" spans="1:4" ht="15" x14ac:dyDescent="0.25">
      <c r="A11899" s="588"/>
      <c r="B11899" s="588"/>
      <c r="C11899" s="589"/>
      <c r="D11899" s="588"/>
    </row>
    <row r="11900" spans="1:4" ht="15" x14ac:dyDescent="0.25">
      <c r="A11900" s="588"/>
      <c r="B11900" s="588"/>
      <c r="C11900" s="589"/>
      <c r="D11900" s="588"/>
    </row>
    <row r="11901" spans="1:4" ht="15" x14ac:dyDescent="0.25">
      <c r="A11901" s="588"/>
      <c r="B11901" s="588"/>
      <c r="C11901" s="589"/>
      <c r="D11901" s="588"/>
    </row>
    <row r="11902" spans="1:4" ht="15" x14ac:dyDescent="0.25">
      <c r="A11902" s="588"/>
      <c r="B11902" s="588"/>
      <c r="C11902" s="589"/>
      <c r="D11902" s="588"/>
    </row>
    <row r="11903" spans="1:4" ht="15" x14ac:dyDescent="0.25">
      <c r="A11903" s="588"/>
      <c r="B11903" s="588"/>
      <c r="C11903" s="589"/>
      <c r="D11903" s="588"/>
    </row>
    <row r="11904" spans="1:4" ht="15" x14ac:dyDescent="0.25">
      <c r="A11904" s="588"/>
      <c r="B11904" s="588"/>
      <c r="C11904" s="589"/>
      <c r="D11904" s="588"/>
    </row>
    <row r="11905" spans="1:4" ht="15" x14ac:dyDescent="0.25">
      <c r="A11905" s="588"/>
      <c r="B11905" s="588"/>
      <c r="C11905" s="589"/>
      <c r="D11905" s="588"/>
    </row>
    <row r="11906" spans="1:4" ht="15" x14ac:dyDescent="0.25">
      <c r="A11906" s="588"/>
      <c r="B11906" s="588"/>
      <c r="C11906" s="589"/>
      <c r="D11906" s="588"/>
    </row>
    <row r="11907" spans="1:4" ht="15" x14ac:dyDescent="0.25">
      <c r="A11907" s="588"/>
      <c r="B11907" s="588"/>
      <c r="C11907" s="589"/>
      <c r="D11907" s="588"/>
    </row>
    <row r="11908" spans="1:4" ht="15" x14ac:dyDescent="0.25">
      <c r="A11908" s="588"/>
      <c r="B11908" s="588"/>
      <c r="C11908" s="589"/>
      <c r="D11908" s="588"/>
    </row>
    <row r="11909" spans="1:4" ht="15" x14ac:dyDescent="0.25">
      <c r="A11909" s="588"/>
      <c r="B11909" s="588"/>
      <c r="C11909" s="589"/>
      <c r="D11909" s="588"/>
    </row>
    <row r="11910" spans="1:4" ht="15" x14ac:dyDescent="0.25">
      <c r="A11910" s="588"/>
      <c r="B11910" s="588"/>
      <c r="C11910" s="589"/>
      <c r="D11910" s="588"/>
    </row>
    <row r="11911" spans="1:4" ht="15" x14ac:dyDescent="0.25">
      <c r="A11911" s="588"/>
      <c r="B11911" s="588"/>
      <c r="C11911" s="589"/>
      <c r="D11911" s="588"/>
    </row>
    <row r="11912" spans="1:4" ht="15" x14ac:dyDescent="0.25">
      <c r="A11912" s="588"/>
      <c r="B11912" s="588"/>
      <c r="C11912" s="589"/>
      <c r="D11912" s="588"/>
    </row>
    <row r="11913" spans="1:4" ht="15" x14ac:dyDescent="0.25">
      <c r="A11913" s="588"/>
      <c r="B11913" s="588"/>
      <c r="C11913" s="589"/>
      <c r="D11913" s="588"/>
    </row>
    <row r="11914" spans="1:4" ht="15" x14ac:dyDescent="0.25">
      <c r="A11914" s="588"/>
      <c r="B11914" s="588"/>
      <c r="C11914" s="589"/>
      <c r="D11914" s="588"/>
    </row>
    <row r="11915" spans="1:4" ht="15" x14ac:dyDescent="0.25">
      <c r="A11915" s="588"/>
      <c r="B11915" s="588"/>
      <c r="C11915" s="589"/>
      <c r="D11915" s="588"/>
    </row>
    <row r="11916" spans="1:4" ht="15" x14ac:dyDescent="0.25">
      <c r="A11916" s="588"/>
      <c r="B11916" s="588"/>
      <c r="C11916" s="589"/>
      <c r="D11916" s="588"/>
    </row>
    <row r="11917" spans="1:4" ht="15" x14ac:dyDescent="0.25">
      <c r="A11917" s="588"/>
      <c r="B11917" s="588"/>
      <c r="C11917" s="589"/>
      <c r="D11917" s="588"/>
    </row>
    <row r="11918" spans="1:4" ht="15" x14ac:dyDescent="0.25">
      <c r="A11918" s="588"/>
      <c r="B11918" s="588"/>
      <c r="C11918" s="589"/>
      <c r="D11918" s="588"/>
    </row>
    <row r="11919" spans="1:4" ht="15" x14ac:dyDescent="0.25">
      <c r="A11919" s="588"/>
      <c r="B11919" s="588"/>
      <c r="C11919" s="589"/>
      <c r="D11919" s="588"/>
    </row>
    <row r="11920" spans="1:4" ht="15" x14ac:dyDescent="0.25">
      <c r="A11920" s="588"/>
      <c r="B11920" s="588"/>
      <c r="C11920" s="589"/>
      <c r="D11920" s="588"/>
    </row>
    <row r="11921" spans="1:4" ht="15" x14ac:dyDescent="0.25">
      <c r="A11921" s="588"/>
      <c r="B11921" s="588"/>
      <c r="C11921" s="589"/>
      <c r="D11921" s="588"/>
    </row>
    <row r="11922" spans="1:4" ht="15" x14ac:dyDescent="0.25">
      <c r="A11922" s="588"/>
      <c r="B11922" s="588"/>
      <c r="C11922" s="589"/>
      <c r="D11922" s="588"/>
    </row>
    <row r="11923" spans="1:4" ht="15" x14ac:dyDescent="0.25">
      <c r="A11923" s="588"/>
      <c r="B11923" s="588"/>
      <c r="C11923" s="589"/>
      <c r="D11923" s="588"/>
    </row>
    <row r="11924" spans="1:4" ht="15" x14ac:dyDescent="0.25">
      <c r="A11924" s="588"/>
      <c r="B11924" s="588"/>
      <c r="C11924" s="589"/>
      <c r="D11924" s="588"/>
    </row>
    <row r="11925" spans="1:4" ht="15" x14ac:dyDescent="0.25">
      <c r="A11925" s="588"/>
      <c r="B11925" s="588"/>
      <c r="C11925" s="589"/>
      <c r="D11925" s="588"/>
    </row>
    <row r="11926" spans="1:4" ht="15" x14ac:dyDescent="0.25">
      <c r="A11926" s="588"/>
      <c r="B11926" s="588"/>
      <c r="C11926" s="589"/>
      <c r="D11926" s="588"/>
    </row>
    <row r="11927" spans="1:4" ht="15" x14ac:dyDescent="0.25">
      <c r="A11927" s="588"/>
      <c r="B11927" s="588"/>
      <c r="C11927" s="589"/>
      <c r="D11927" s="588"/>
    </row>
    <row r="11928" spans="1:4" ht="15" x14ac:dyDescent="0.25">
      <c r="A11928" s="588"/>
      <c r="B11928" s="588"/>
      <c r="C11928" s="589"/>
      <c r="D11928" s="588"/>
    </row>
    <row r="11929" spans="1:4" ht="15" x14ac:dyDescent="0.25">
      <c r="A11929" s="588"/>
      <c r="B11929" s="588"/>
      <c r="C11929" s="589"/>
      <c r="D11929" s="588"/>
    </row>
    <row r="11930" spans="1:4" ht="15" x14ac:dyDescent="0.25">
      <c r="A11930" s="588"/>
      <c r="B11930" s="588"/>
      <c r="C11930" s="589"/>
      <c r="D11930" s="588"/>
    </row>
    <row r="11931" spans="1:4" ht="15" x14ac:dyDescent="0.25">
      <c r="A11931" s="588"/>
      <c r="B11931" s="588"/>
      <c r="C11931" s="589"/>
      <c r="D11931" s="588"/>
    </row>
    <row r="11932" spans="1:4" ht="15" x14ac:dyDescent="0.25">
      <c r="A11932" s="588"/>
      <c r="B11932" s="588"/>
      <c r="C11932" s="589"/>
      <c r="D11932" s="588"/>
    </row>
    <row r="11933" spans="1:4" ht="15" x14ac:dyDescent="0.25">
      <c r="A11933" s="588"/>
      <c r="B11933" s="588"/>
      <c r="C11933" s="589"/>
      <c r="D11933" s="588"/>
    </row>
    <row r="11934" spans="1:4" ht="15" x14ac:dyDescent="0.25">
      <c r="A11934" s="588"/>
      <c r="B11934" s="588"/>
      <c r="C11934" s="589"/>
      <c r="D11934" s="588"/>
    </row>
    <row r="11935" spans="1:4" ht="15" x14ac:dyDescent="0.25">
      <c r="A11935" s="588"/>
      <c r="B11935" s="588"/>
      <c r="C11935" s="589"/>
      <c r="D11935" s="588"/>
    </row>
    <row r="11936" spans="1:4" ht="15" x14ac:dyDescent="0.25">
      <c r="A11936" s="588"/>
      <c r="B11936" s="588"/>
      <c r="C11936" s="589"/>
      <c r="D11936" s="588"/>
    </row>
    <row r="11937" spans="1:4" ht="15" x14ac:dyDescent="0.25">
      <c r="A11937" s="588"/>
      <c r="B11937" s="588"/>
      <c r="C11937" s="589"/>
      <c r="D11937" s="588"/>
    </row>
    <row r="11938" spans="1:4" ht="15" x14ac:dyDescent="0.25">
      <c r="A11938" s="588"/>
      <c r="B11938" s="588"/>
      <c r="C11938" s="589"/>
      <c r="D11938" s="588"/>
    </row>
    <row r="11939" spans="1:4" ht="15" x14ac:dyDescent="0.25">
      <c r="A11939" s="588"/>
      <c r="B11939" s="588"/>
      <c r="C11939" s="589"/>
      <c r="D11939" s="588"/>
    </row>
    <row r="11940" spans="1:4" ht="15" x14ac:dyDescent="0.25">
      <c r="A11940" s="588"/>
      <c r="B11940" s="588"/>
      <c r="C11940" s="589"/>
      <c r="D11940" s="588"/>
    </row>
    <row r="11941" spans="1:4" ht="15" x14ac:dyDescent="0.25">
      <c r="A11941" s="588"/>
      <c r="B11941" s="588"/>
      <c r="C11941" s="589"/>
      <c r="D11941" s="588"/>
    </row>
    <row r="11942" spans="1:4" ht="15" x14ac:dyDescent="0.25">
      <c r="A11942" s="588"/>
      <c r="B11942" s="588"/>
      <c r="C11942" s="589"/>
      <c r="D11942" s="588"/>
    </row>
    <row r="11943" spans="1:4" ht="15" x14ac:dyDescent="0.25">
      <c r="A11943" s="588"/>
      <c r="B11943" s="588"/>
      <c r="C11943" s="589"/>
      <c r="D11943" s="588"/>
    </row>
    <row r="11944" spans="1:4" ht="15" x14ac:dyDescent="0.25">
      <c r="A11944" s="588"/>
      <c r="B11944" s="588"/>
      <c r="C11944" s="589"/>
      <c r="D11944" s="588"/>
    </row>
    <row r="11945" spans="1:4" ht="15" x14ac:dyDescent="0.25">
      <c r="A11945" s="588"/>
      <c r="B11945" s="588"/>
      <c r="C11945" s="589"/>
      <c r="D11945" s="588"/>
    </row>
    <row r="11946" spans="1:4" ht="15" x14ac:dyDescent="0.25">
      <c r="A11946" s="588"/>
      <c r="B11946" s="588"/>
      <c r="C11946" s="589"/>
      <c r="D11946" s="588"/>
    </row>
    <row r="11947" spans="1:4" ht="15" x14ac:dyDescent="0.25">
      <c r="A11947" s="588"/>
      <c r="B11947" s="588"/>
      <c r="C11947" s="589"/>
      <c r="D11947" s="588"/>
    </row>
    <row r="11948" spans="1:4" ht="15" x14ac:dyDescent="0.25">
      <c r="A11948" s="588"/>
      <c r="B11948" s="588"/>
      <c r="C11948" s="589"/>
      <c r="D11948" s="588"/>
    </row>
    <row r="11949" spans="1:4" ht="15" x14ac:dyDescent="0.25">
      <c r="A11949" s="588"/>
      <c r="B11949" s="588"/>
      <c r="C11949" s="589"/>
      <c r="D11949" s="588"/>
    </row>
    <row r="11950" spans="1:4" ht="15" x14ac:dyDescent="0.25">
      <c r="A11950" s="588"/>
      <c r="B11950" s="588"/>
      <c r="C11950" s="589"/>
      <c r="D11950" s="588"/>
    </row>
    <row r="11951" spans="1:4" ht="15" x14ac:dyDescent="0.25">
      <c r="A11951" s="588"/>
      <c r="B11951" s="588"/>
      <c r="C11951" s="589"/>
      <c r="D11951" s="588"/>
    </row>
    <row r="11952" spans="1:4" ht="15" x14ac:dyDescent="0.25">
      <c r="A11952" s="588"/>
      <c r="B11952" s="588"/>
      <c r="C11952" s="589"/>
      <c r="D11952" s="588"/>
    </row>
    <row r="11953" spans="1:4" ht="15" x14ac:dyDescent="0.25">
      <c r="A11953" s="588"/>
      <c r="B11953" s="588"/>
      <c r="C11953" s="589"/>
      <c r="D11953" s="588"/>
    </row>
    <row r="11954" spans="1:4" ht="15" x14ac:dyDescent="0.25">
      <c r="A11954" s="588"/>
      <c r="B11954" s="588"/>
      <c r="C11954" s="589"/>
      <c r="D11954" s="588"/>
    </row>
    <row r="11955" spans="1:4" ht="15" x14ac:dyDescent="0.25">
      <c r="A11955" s="588"/>
      <c r="B11955" s="588"/>
      <c r="C11955" s="589"/>
      <c r="D11955" s="588"/>
    </row>
    <row r="11956" spans="1:4" ht="15" x14ac:dyDescent="0.25">
      <c r="A11956" s="588"/>
      <c r="B11956" s="588"/>
      <c r="C11956" s="589"/>
      <c r="D11956" s="588"/>
    </row>
    <row r="11957" spans="1:4" ht="15" x14ac:dyDescent="0.25">
      <c r="A11957" s="588"/>
      <c r="B11957" s="588"/>
      <c r="C11957" s="589"/>
      <c r="D11957" s="588"/>
    </row>
    <row r="11958" spans="1:4" ht="15" x14ac:dyDescent="0.25">
      <c r="A11958" s="588"/>
      <c r="B11958" s="588"/>
      <c r="C11958" s="589"/>
      <c r="D11958" s="588"/>
    </row>
    <row r="11959" spans="1:4" ht="15" x14ac:dyDescent="0.25">
      <c r="A11959" s="588"/>
      <c r="B11959" s="588"/>
      <c r="C11959" s="589"/>
      <c r="D11959" s="588"/>
    </row>
    <row r="11960" spans="1:4" ht="15" x14ac:dyDescent="0.25">
      <c r="A11960" s="588"/>
      <c r="B11960" s="588"/>
      <c r="C11960" s="589"/>
      <c r="D11960" s="588"/>
    </row>
    <row r="11961" spans="1:4" ht="15" x14ac:dyDescent="0.25">
      <c r="A11961" s="588"/>
      <c r="B11961" s="588"/>
      <c r="C11961" s="589"/>
      <c r="D11961" s="588"/>
    </row>
    <row r="11962" spans="1:4" ht="15" x14ac:dyDescent="0.25">
      <c r="A11962" s="588"/>
      <c r="B11962" s="588"/>
      <c r="C11962" s="589"/>
      <c r="D11962" s="588"/>
    </row>
    <row r="11963" spans="1:4" ht="15" x14ac:dyDescent="0.25">
      <c r="A11963" s="588"/>
      <c r="B11963" s="588"/>
      <c r="C11963" s="589"/>
      <c r="D11963" s="588"/>
    </row>
    <row r="11964" spans="1:4" ht="15" x14ac:dyDescent="0.25">
      <c r="A11964" s="588"/>
      <c r="B11964" s="588"/>
      <c r="C11964" s="589"/>
      <c r="D11964" s="588"/>
    </row>
    <row r="11965" spans="1:4" ht="15" x14ac:dyDescent="0.25">
      <c r="A11965" s="588"/>
      <c r="B11965" s="588"/>
      <c r="C11965" s="589"/>
      <c r="D11965" s="588"/>
    </row>
    <row r="11966" spans="1:4" ht="15" x14ac:dyDescent="0.25">
      <c r="A11966" s="588"/>
      <c r="B11966" s="588"/>
      <c r="C11966" s="589"/>
      <c r="D11966" s="588"/>
    </row>
    <row r="11967" spans="1:4" ht="15" x14ac:dyDescent="0.25">
      <c r="A11967" s="588"/>
      <c r="B11967" s="588"/>
      <c r="C11967" s="589"/>
      <c r="D11967" s="588"/>
    </row>
    <row r="11968" spans="1:4" ht="15" x14ac:dyDescent="0.25">
      <c r="A11968" s="588"/>
      <c r="B11968" s="588"/>
      <c r="C11968" s="589"/>
      <c r="D11968" s="588"/>
    </row>
    <row r="11969" spans="1:4" ht="15" x14ac:dyDescent="0.25">
      <c r="A11969" s="588"/>
      <c r="B11969" s="588"/>
      <c r="C11969" s="589"/>
      <c r="D11969" s="588"/>
    </row>
    <row r="11970" spans="1:4" ht="15" x14ac:dyDescent="0.25">
      <c r="A11970" s="588"/>
      <c r="B11970" s="588"/>
      <c r="C11970" s="589"/>
      <c r="D11970" s="588"/>
    </row>
    <row r="11971" spans="1:4" ht="15" x14ac:dyDescent="0.25">
      <c r="A11971" s="588"/>
      <c r="B11971" s="588"/>
      <c r="C11971" s="589"/>
      <c r="D11971" s="588"/>
    </row>
    <row r="11972" spans="1:4" ht="15" x14ac:dyDescent="0.25">
      <c r="A11972" s="588"/>
      <c r="B11972" s="588"/>
      <c r="C11972" s="589"/>
      <c r="D11972" s="588"/>
    </row>
    <row r="11973" spans="1:4" ht="15" x14ac:dyDescent="0.25">
      <c r="A11973" s="588"/>
      <c r="B11973" s="588"/>
      <c r="C11973" s="589"/>
      <c r="D11973" s="588"/>
    </row>
    <row r="11974" spans="1:4" ht="15" x14ac:dyDescent="0.25">
      <c r="A11974" s="588"/>
      <c r="B11974" s="588"/>
      <c r="C11974" s="589"/>
      <c r="D11974" s="588"/>
    </row>
    <row r="11975" spans="1:4" ht="15" x14ac:dyDescent="0.25">
      <c r="A11975" s="588"/>
      <c r="B11975" s="588"/>
      <c r="C11975" s="589"/>
      <c r="D11975" s="588"/>
    </row>
    <row r="11976" spans="1:4" ht="15" x14ac:dyDescent="0.25">
      <c r="A11976" s="588"/>
      <c r="B11976" s="588"/>
      <c r="C11976" s="589"/>
      <c r="D11976" s="588"/>
    </row>
    <row r="11977" spans="1:4" ht="15" x14ac:dyDescent="0.25">
      <c r="A11977" s="588"/>
      <c r="B11977" s="588"/>
      <c r="C11977" s="589"/>
      <c r="D11977" s="588"/>
    </row>
    <row r="11978" spans="1:4" ht="15" x14ac:dyDescent="0.25">
      <c r="A11978" s="588"/>
      <c r="B11978" s="588"/>
      <c r="C11978" s="589"/>
      <c r="D11978" s="588"/>
    </row>
    <row r="11979" spans="1:4" ht="15" x14ac:dyDescent="0.25">
      <c r="A11979" s="588"/>
      <c r="B11979" s="588"/>
      <c r="C11979" s="589"/>
      <c r="D11979" s="588"/>
    </row>
    <row r="11980" spans="1:4" ht="15" x14ac:dyDescent="0.25">
      <c r="A11980" s="588"/>
      <c r="B11980" s="588"/>
      <c r="C11980" s="589"/>
      <c r="D11980" s="588"/>
    </row>
    <row r="11981" spans="1:4" ht="15" x14ac:dyDescent="0.25">
      <c r="A11981" s="588"/>
      <c r="B11981" s="588"/>
      <c r="C11981" s="589"/>
      <c r="D11981" s="588"/>
    </row>
    <row r="11982" spans="1:4" ht="15" x14ac:dyDescent="0.25">
      <c r="A11982" s="588"/>
      <c r="B11982" s="588"/>
      <c r="C11982" s="589"/>
      <c r="D11982" s="588"/>
    </row>
    <row r="11983" spans="1:4" ht="15" x14ac:dyDescent="0.25">
      <c r="A11983" s="588"/>
      <c r="B11983" s="588"/>
      <c r="C11983" s="589"/>
      <c r="D11983" s="588"/>
    </row>
    <row r="11984" spans="1:4" ht="15" x14ac:dyDescent="0.25">
      <c r="A11984" s="588"/>
      <c r="B11984" s="588"/>
      <c r="C11984" s="589"/>
      <c r="D11984" s="588"/>
    </row>
    <row r="11985" spans="1:4" ht="15" x14ac:dyDescent="0.25">
      <c r="A11985" s="588"/>
      <c r="B11985" s="588"/>
      <c r="C11985" s="589"/>
      <c r="D11985" s="588"/>
    </row>
    <row r="11986" spans="1:4" ht="15" x14ac:dyDescent="0.25">
      <c r="A11986" s="588"/>
      <c r="B11986" s="588"/>
      <c r="C11986" s="589"/>
      <c r="D11986" s="588"/>
    </row>
    <row r="11987" spans="1:4" ht="15" x14ac:dyDescent="0.25">
      <c r="A11987" s="588"/>
      <c r="B11987" s="588"/>
      <c r="C11987" s="589"/>
      <c r="D11987" s="588"/>
    </row>
    <row r="11988" spans="1:4" ht="15" x14ac:dyDescent="0.25">
      <c r="A11988" s="588"/>
      <c r="B11988" s="588"/>
      <c r="C11988" s="589"/>
      <c r="D11988" s="588"/>
    </row>
    <row r="11989" spans="1:4" ht="15" x14ac:dyDescent="0.25">
      <c r="A11989" s="588"/>
      <c r="B11989" s="588"/>
      <c r="C11989" s="589"/>
      <c r="D11989" s="588"/>
    </row>
    <row r="11990" spans="1:4" ht="15" x14ac:dyDescent="0.25">
      <c r="A11990" s="588"/>
      <c r="B11990" s="588"/>
      <c r="C11990" s="589"/>
      <c r="D11990" s="588"/>
    </row>
    <row r="11991" spans="1:4" ht="15" x14ac:dyDescent="0.25">
      <c r="A11991" s="588"/>
      <c r="B11991" s="588"/>
      <c r="C11991" s="589"/>
      <c r="D11991" s="588"/>
    </row>
    <row r="11992" spans="1:4" ht="15" x14ac:dyDescent="0.25">
      <c r="A11992" s="588"/>
      <c r="B11992" s="588"/>
      <c r="C11992" s="589"/>
      <c r="D11992" s="588"/>
    </row>
    <row r="11993" spans="1:4" ht="15" x14ac:dyDescent="0.25">
      <c r="A11993" s="588"/>
      <c r="B11993" s="588"/>
      <c r="C11993" s="589"/>
      <c r="D11993" s="588"/>
    </row>
    <row r="11994" spans="1:4" ht="15" x14ac:dyDescent="0.25">
      <c r="A11994" s="588"/>
      <c r="B11994" s="588"/>
      <c r="C11994" s="589"/>
      <c r="D11994" s="588"/>
    </row>
    <row r="11995" spans="1:4" ht="15" x14ac:dyDescent="0.25">
      <c r="A11995" s="588"/>
      <c r="B11995" s="588"/>
      <c r="C11995" s="589"/>
      <c r="D11995" s="588"/>
    </row>
    <row r="11996" spans="1:4" ht="15" x14ac:dyDescent="0.25">
      <c r="A11996" s="588"/>
      <c r="B11996" s="588"/>
      <c r="C11996" s="589"/>
      <c r="D11996" s="588"/>
    </row>
    <row r="11997" spans="1:4" ht="15" x14ac:dyDescent="0.25">
      <c r="A11997" s="588"/>
      <c r="B11997" s="588"/>
      <c r="C11997" s="589"/>
      <c r="D11997" s="588"/>
    </row>
    <row r="11998" spans="1:4" ht="15" x14ac:dyDescent="0.25">
      <c r="A11998" s="588"/>
      <c r="B11998" s="588"/>
      <c r="C11998" s="589"/>
      <c r="D11998" s="588"/>
    </row>
    <row r="11999" spans="1:4" ht="15" x14ac:dyDescent="0.25">
      <c r="A11999" s="588"/>
      <c r="B11999" s="588"/>
      <c r="C11999" s="589"/>
      <c r="D11999" s="588"/>
    </row>
    <row r="12000" spans="1:4" ht="15" x14ac:dyDescent="0.25">
      <c r="A12000" s="588"/>
      <c r="B12000" s="588"/>
      <c r="C12000" s="589"/>
      <c r="D12000" s="588"/>
    </row>
    <row r="12001" spans="1:4" ht="15" x14ac:dyDescent="0.25">
      <c r="A12001" s="588"/>
      <c r="B12001" s="588"/>
      <c r="C12001" s="589"/>
      <c r="D12001" s="588"/>
    </row>
    <row r="12002" spans="1:4" ht="15" x14ac:dyDescent="0.25">
      <c r="A12002" s="588"/>
      <c r="B12002" s="588"/>
      <c r="C12002" s="589"/>
      <c r="D12002" s="588"/>
    </row>
    <row r="12003" spans="1:4" ht="15" x14ac:dyDescent="0.25">
      <c r="A12003" s="588"/>
      <c r="B12003" s="588"/>
      <c r="C12003" s="589"/>
      <c r="D12003" s="588"/>
    </row>
    <row r="12004" spans="1:4" ht="15" x14ac:dyDescent="0.25">
      <c r="A12004" s="588"/>
      <c r="B12004" s="588"/>
      <c r="C12004" s="589"/>
      <c r="D12004" s="588"/>
    </row>
    <row r="12005" spans="1:4" ht="15" x14ac:dyDescent="0.25">
      <c r="A12005" s="588"/>
      <c r="B12005" s="588"/>
      <c r="C12005" s="589"/>
      <c r="D12005" s="588"/>
    </row>
    <row r="12006" spans="1:4" ht="15" x14ac:dyDescent="0.25">
      <c r="A12006" s="588"/>
      <c r="B12006" s="588"/>
      <c r="C12006" s="589"/>
      <c r="D12006" s="588"/>
    </row>
    <row r="12007" spans="1:4" ht="15" x14ac:dyDescent="0.25">
      <c r="A12007" s="588"/>
      <c r="B12007" s="588"/>
      <c r="C12007" s="589"/>
      <c r="D12007" s="588"/>
    </row>
    <row r="12008" spans="1:4" ht="15" x14ac:dyDescent="0.25">
      <c r="A12008" s="588"/>
      <c r="B12008" s="588"/>
      <c r="C12008" s="589"/>
      <c r="D12008" s="588"/>
    </row>
    <row r="12009" spans="1:4" ht="15" x14ac:dyDescent="0.25">
      <c r="A12009" s="588"/>
      <c r="B12009" s="588"/>
      <c r="C12009" s="589"/>
      <c r="D12009" s="588"/>
    </row>
    <row r="12010" spans="1:4" ht="15" x14ac:dyDescent="0.25">
      <c r="A12010" s="588"/>
      <c r="B12010" s="588"/>
      <c r="C12010" s="589"/>
      <c r="D12010" s="588"/>
    </row>
    <row r="12011" spans="1:4" ht="15" x14ac:dyDescent="0.25">
      <c r="A12011" s="588"/>
      <c r="B12011" s="588"/>
      <c r="C12011" s="589"/>
      <c r="D12011" s="588"/>
    </row>
    <row r="12012" spans="1:4" ht="15" x14ac:dyDescent="0.25">
      <c r="A12012" s="588"/>
      <c r="B12012" s="588"/>
      <c r="C12012" s="589"/>
      <c r="D12012" s="588"/>
    </row>
    <row r="12013" spans="1:4" ht="15" x14ac:dyDescent="0.25">
      <c r="A12013" s="588"/>
      <c r="B12013" s="588"/>
      <c r="C12013" s="589"/>
      <c r="D12013" s="588"/>
    </row>
    <row r="12014" spans="1:4" ht="15" x14ac:dyDescent="0.25">
      <c r="A12014" s="588"/>
      <c r="B12014" s="588"/>
      <c r="C12014" s="589"/>
      <c r="D12014" s="588"/>
    </row>
    <row r="12015" spans="1:4" ht="15" x14ac:dyDescent="0.25">
      <c r="A12015" s="588"/>
      <c r="B12015" s="588"/>
      <c r="C12015" s="589"/>
      <c r="D12015" s="588"/>
    </row>
    <row r="12016" spans="1:4" ht="15" x14ac:dyDescent="0.25">
      <c r="A12016" s="588"/>
      <c r="B12016" s="588"/>
      <c r="C12016" s="589"/>
      <c r="D12016" s="588"/>
    </row>
    <row r="12017" spans="1:4" ht="15" x14ac:dyDescent="0.25">
      <c r="A12017" s="588"/>
      <c r="B12017" s="588"/>
      <c r="C12017" s="589"/>
      <c r="D12017" s="588"/>
    </row>
    <row r="12018" spans="1:4" ht="15" x14ac:dyDescent="0.25">
      <c r="A12018" s="588"/>
      <c r="B12018" s="588"/>
      <c r="C12018" s="589"/>
      <c r="D12018" s="588"/>
    </row>
    <row r="12019" spans="1:4" ht="15" x14ac:dyDescent="0.25">
      <c r="A12019" s="588"/>
      <c r="B12019" s="588"/>
      <c r="C12019" s="589"/>
      <c r="D12019" s="588"/>
    </row>
    <row r="12020" spans="1:4" ht="15" x14ac:dyDescent="0.25">
      <c r="A12020" s="588"/>
      <c r="B12020" s="588"/>
      <c r="C12020" s="589"/>
      <c r="D12020" s="588"/>
    </row>
    <row r="12021" spans="1:4" ht="15" x14ac:dyDescent="0.25">
      <c r="A12021" s="588"/>
      <c r="B12021" s="588"/>
      <c r="C12021" s="589"/>
      <c r="D12021" s="588"/>
    </row>
    <row r="12022" spans="1:4" ht="15" x14ac:dyDescent="0.25">
      <c r="A12022" s="588"/>
      <c r="B12022" s="588"/>
      <c r="C12022" s="589"/>
      <c r="D12022" s="588"/>
    </row>
    <row r="12023" spans="1:4" ht="15" x14ac:dyDescent="0.25">
      <c r="A12023" s="588"/>
      <c r="B12023" s="588"/>
      <c r="C12023" s="589"/>
      <c r="D12023" s="588"/>
    </row>
    <row r="12024" spans="1:4" ht="15" x14ac:dyDescent="0.25">
      <c r="A12024" s="588"/>
      <c r="B12024" s="588"/>
      <c r="C12024" s="589"/>
      <c r="D12024" s="588"/>
    </row>
    <row r="12025" spans="1:4" ht="15" x14ac:dyDescent="0.25">
      <c r="A12025" s="588"/>
      <c r="B12025" s="588"/>
      <c r="C12025" s="589"/>
      <c r="D12025" s="588"/>
    </row>
    <row r="12026" spans="1:4" ht="15" x14ac:dyDescent="0.25">
      <c r="A12026" s="588"/>
      <c r="B12026" s="588"/>
      <c r="C12026" s="589"/>
      <c r="D12026" s="588"/>
    </row>
    <row r="12027" spans="1:4" ht="15" x14ac:dyDescent="0.25">
      <c r="A12027" s="588"/>
      <c r="B12027" s="588"/>
      <c r="C12027" s="589"/>
      <c r="D12027" s="588"/>
    </row>
    <row r="12028" spans="1:4" ht="15" x14ac:dyDescent="0.25">
      <c r="A12028" s="588"/>
      <c r="B12028" s="588"/>
      <c r="C12028" s="589"/>
      <c r="D12028" s="588"/>
    </row>
    <row r="12029" spans="1:4" ht="15" x14ac:dyDescent="0.25">
      <c r="A12029" s="588"/>
      <c r="B12029" s="588"/>
      <c r="C12029" s="589"/>
      <c r="D12029" s="588"/>
    </row>
    <row r="12030" spans="1:4" ht="15" x14ac:dyDescent="0.25">
      <c r="A12030" s="588"/>
      <c r="B12030" s="588"/>
      <c r="C12030" s="589"/>
      <c r="D12030" s="588"/>
    </row>
    <row r="12031" spans="1:4" ht="15" x14ac:dyDescent="0.25">
      <c r="A12031" s="588"/>
      <c r="B12031" s="588"/>
      <c r="C12031" s="589"/>
      <c r="D12031" s="588"/>
    </row>
    <row r="12032" spans="1:4" ht="15" x14ac:dyDescent="0.25">
      <c r="A12032" s="588"/>
      <c r="B12032" s="588"/>
      <c r="C12032" s="589"/>
      <c r="D12032" s="588"/>
    </row>
    <row r="12033" spans="1:4" ht="15" x14ac:dyDescent="0.25">
      <c r="A12033" s="588"/>
      <c r="B12033" s="588"/>
      <c r="C12033" s="589"/>
      <c r="D12033" s="588"/>
    </row>
    <row r="12034" spans="1:4" ht="15" x14ac:dyDescent="0.25">
      <c r="A12034" s="588"/>
      <c r="B12034" s="588"/>
      <c r="C12034" s="589"/>
      <c r="D12034" s="588"/>
    </row>
    <row r="12035" spans="1:4" ht="15" x14ac:dyDescent="0.25">
      <c r="A12035" s="588"/>
      <c r="B12035" s="588"/>
      <c r="C12035" s="589"/>
      <c r="D12035" s="588"/>
    </row>
    <row r="12036" spans="1:4" ht="15" x14ac:dyDescent="0.25">
      <c r="A12036" s="588"/>
      <c r="B12036" s="588"/>
      <c r="C12036" s="589"/>
      <c r="D12036" s="588"/>
    </row>
    <row r="12037" spans="1:4" ht="15" x14ac:dyDescent="0.25">
      <c r="A12037" s="588"/>
      <c r="B12037" s="588"/>
      <c r="C12037" s="589"/>
      <c r="D12037" s="588"/>
    </row>
    <row r="12038" spans="1:4" ht="15" x14ac:dyDescent="0.25">
      <c r="A12038" s="588"/>
      <c r="B12038" s="588"/>
      <c r="C12038" s="589"/>
      <c r="D12038" s="588"/>
    </row>
    <row r="12039" spans="1:4" ht="15" x14ac:dyDescent="0.25">
      <c r="A12039" s="588"/>
      <c r="B12039" s="588"/>
      <c r="C12039" s="589"/>
      <c r="D12039" s="588"/>
    </row>
    <row r="12040" spans="1:4" ht="15" x14ac:dyDescent="0.25">
      <c r="A12040" s="588"/>
      <c r="B12040" s="588"/>
      <c r="C12040" s="589"/>
      <c r="D12040" s="588"/>
    </row>
    <row r="12041" spans="1:4" ht="15" x14ac:dyDescent="0.25">
      <c r="A12041" s="588"/>
      <c r="B12041" s="588"/>
      <c r="C12041" s="589"/>
      <c r="D12041" s="588"/>
    </row>
    <row r="12042" spans="1:4" ht="15" x14ac:dyDescent="0.25">
      <c r="A12042" s="588"/>
      <c r="B12042" s="588"/>
      <c r="C12042" s="589"/>
      <c r="D12042" s="588"/>
    </row>
    <row r="12043" spans="1:4" ht="15" x14ac:dyDescent="0.25">
      <c r="A12043" s="588"/>
      <c r="B12043" s="588"/>
      <c r="C12043" s="589"/>
      <c r="D12043" s="588"/>
    </row>
    <row r="12044" spans="1:4" ht="15" x14ac:dyDescent="0.25">
      <c r="A12044" s="588"/>
      <c r="B12044" s="588"/>
      <c r="C12044" s="589"/>
      <c r="D12044" s="588"/>
    </row>
    <row r="12045" spans="1:4" ht="15" x14ac:dyDescent="0.25">
      <c r="A12045" s="588"/>
      <c r="B12045" s="588"/>
      <c r="C12045" s="589"/>
      <c r="D12045" s="588"/>
    </row>
    <row r="12046" spans="1:4" ht="15" x14ac:dyDescent="0.25">
      <c r="A12046" s="588"/>
      <c r="B12046" s="588"/>
      <c r="C12046" s="589"/>
      <c r="D12046" s="588"/>
    </row>
    <row r="12047" spans="1:4" ht="15" x14ac:dyDescent="0.25">
      <c r="A12047" s="588"/>
      <c r="B12047" s="588"/>
      <c r="C12047" s="589"/>
      <c r="D12047" s="588"/>
    </row>
    <row r="12048" spans="1:4" ht="15" x14ac:dyDescent="0.25">
      <c r="A12048" s="588"/>
      <c r="B12048" s="588"/>
      <c r="C12048" s="589"/>
      <c r="D12048" s="588"/>
    </row>
    <row r="12049" spans="1:4" ht="15" x14ac:dyDescent="0.25">
      <c r="A12049" s="588"/>
      <c r="B12049" s="588"/>
      <c r="C12049" s="589"/>
      <c r="D12049" s="588"/>
    </row>
    <row r="12050" spans="1:4" ht="15" x14ac:dyDescent="0.25">
      <c r="A12050" s="588"/>
      <c r="B12050" s="588"/>
      <c r="C12050" s="589"/>
      <c r="D12050" s="588"/>
    </row>
    <row r="12051" spans="1:4" ht="15" x14ac:dyDescent="0.25">
      <c r="A12051" s="588"/>
      <c r="B12051" s="588"/>
      <c r="C12051" s="589"/>
      <c r="D12051" s="588"/>
    </row>
    <row r="12052" spans="1:4" ht="15" x14ac:dyDescent="0.25">
      <c r="A12052" s="588"/>
      <c r="B12052" s="588"/>
      <c r="C12052" s="589"/>
      <c r="D12052" s="588"/>
    </row>
    <row r="12053" spans="1:4" ht="15" x14ac:dyDescent="0.25">
      <c r="A12053" s="588"/>
      <c r="B12053" s="588"/>
      <c r="C12053" s="589"/>
      <c r="D12053" s="588"/>
    </row>
    <row r="12054" spans="1:4" ht="15" x14ac:dyDescent="0.25">
      <c r="A12054" s="588"/>
      <c r="B12054" s="588"/>
      <c r="C12054" s="589"/>
      <c r="D12054" s="588"/>
    </row>
    <row r="12055" spans="1:4" ht="15" x14ac:dyDescent="0.25">
      <c r="A12055" s="588"/>
      <c r="B12055" s="588"/>
      <c r="C12055" s="589"/>
      <c r="D12055" s="588"/>
    </row>
    <row r="12056" spans="1:4" ht="15" x14ac:dyDescent="0.25">
      <c r="A12056" s="588"/>
      <c r="B12056" s="588"/>
      <c r="C12056" s="589"/>
      <c r="D12056" s="588"/>
    </row>
    <row r="12057" spans="1:4" ht="15" x14ac:dyDescent="0.25">
      <c r="A12057" s="588"/>
      <c r="B12057" s="588"/>
      <c r="C12057" s="589"/>
      <c r="D12057" s="588"/>
    </row>
    <row r="12058" spans="1:4" ht="15" x14ac:dyDescent="0.25">
      <c r="A12058" s="588"/>
      <c r="B12058" s="588"/>
      <c r="C12058" s="589"/>
      <c r="D12058" s="588"/>
    </row>
    <row r="12059" spans="1:4" ht="15" x14ac:dyDescent="0.25">
      <c r="A12059" s="588"/>
      <c r="B12059" s="588"/>
      <c r="C12059" s="589"/>
      <c r="D12059" s="588"/>
    </row>
    <row r="12060" spans="1:4" ht="15" x14ac:dyDescent="0.25">
      <c r="A12060" s="588"/>
      <c r="B12060" s="588"/>
      <c r="C12060" s="589"/>
      <c r="D12060" s="588"/>
    </row>
    <row r="12061" spans="1:4" ht="15" x14ac:dyDescent="0.25">
      <c r="A12061" s="588"/>
      <c r="B12061" s="588"/>
      <c r="C12061" s="589"/>
      <c r="D12061" s="588"/>
    </row>
    <row r="12062" spans="1:4" ht="15" x14ac:dyDescent="0.25">
      <c r="A12062" s="588"/>
      <c r="B12062" s="588"/>
      <c r="C12062" s="589"/>
      <c r="D12062" s="588"/>
    </row>
    <row r="12063" spans="1:4" ht="15" x14ac:dyDescent="0.25">
      <c r="A12063" s="588"/>
      <c r="B12063" s="588"/>
      <c r="C12063" s="589"/>
      <c r="D12063" s="588"/>
    </row>
    <row r="12064" spans="1:4" ht="15" x14ac:dyDescent="0.25">
      <c r="A12064" s="588"/>
      <c r="B12064" s="588"/>
      <c r="C12064" s="589"/>
      <c r="D12064" s="588"/>
    </row>
    <row r="12065" spans="1:4" ht="15" x14ac:dyDescent="0.25">
      <c r="A12065" s="588"/>
      <c r="B12065" s="588"/>
      <c r="C12065" s="589"/>
      <c r="D12065" s="588"/>
    </row>
    <row r="12066" spans="1:4" ht="15" x14ac:dyDescent="0.25">
      <c r="A12066" s="588"/>
      <c r="B12066" s="588"/>
      <c r="C12066" s="589"/>
      <c r="D12066" s="588"/>
    </row>
    <row r="12067" spans="1:4" ht="15" x14ac:dyDescent="0.25">
      <c r="A12067" s="588"/>
      <c r="B12067" s="588"/>
      <c r="C12067" s="589"/>
      <c r="D12067" s="588"/>
    </row>
    <row r="12068" spans="1:4" ht="15" x14ac:dyDescent="0.25">
      <c r="A12068" s="588"/>
      <c r="B12068" s="588"/>
      <c r="C12068" s="589"/>
      <c r="D12068" s="588"/>
    </row>
    <row r="12069" spans="1:4" ht="15" x14ac:dyDescent="0.25">
      <c r="A12069" s="588"/>
      <c r="B12069" s="588"/>
      <c r="C12069" s="589"/>
      <c r="D12069" s="588"/>
    </row>
    <row r="12070" spans="1:4" ht="15" x14ac:dyDescent="0.25">
      <c r="A12070" s="588"/>
      <c r="B12070" s="588"/>
      <c r="C12070" s="589"/>
      <c r="D12070" s="588"/>
    </row>
    <row r="12071" spans="1:4" ht="15" x14ac:dyDescent="0.25">
      <c r="A12071" s="588"/>
      <c r="B12071" s="588"/>
      <c r="C12071" s="589"/>
      <c r="D12071" s="588"/>
    </row>
    <row r="12072" spans="1:4" ht="15" x14ac:dyDescent="0.25">
      <c r="A12072" s="588"/>
      <c r="B12072" s="588"/>
      <c r="C12072" s="589"/>
      <c r="D12072" s="588"/>
    </row>
    <row r="12073" spans="1:4" ht="15" x14ac:dyDescent="0.25">
      <c r="A12073" s="588"/>
      <c r="B12073" s="588"/>
      <c r="C12073" s="589"/>
      <c r="D12073" s="588"/>
    </row>
    <row r="12074" spans="1:4" ht="15" x14ac:dyDescent="0.25">
      <c r="A12074" s="588"/>
      <c r="B12074" s="588"/>
      <c r="C12074" s="589"/>
      <c r="D12074" s="588"/>
    </row>
    <row r="12075" spans="1:4" ht="15" x14ac:dyDescent="0.25">
      <c r="A12075" s="588"/>
      <c r="B12075" s="588"/>
      <c r="C12075" s="589"/>
      <c r="D12075" s="588"/>
    </row>
    <row r="12076" spans="1:4" ht="15" x14ac:dyDescent="0.25">
      <c r="A12076" s="588"/>
      <c r="B12076" s="588"/>
      <c r="C12076" s="589"/>
      <c r="D12076" s="588"/>
    </row>
    <row r="12077" spans="1:4" ht="15" x14ac:dyDescent="0.25">
      <c r="A12077" s="588"/>
      <c r="B12077" s="588"/>
      <c r="C12077" s="589"/>
      <c r="D12077" s="588"/>
    </row>
    <row r="12078" spans="1:4" ht="15" x14ac:dyDescent="0.25">
      <c r="A12078" s="588"/>
      <c r="B12078" s="588"/>
      <c r="C12078" s="589"/>
      <c r="D12078" s="588"/>
    </row>
    <row r="12079" spans="1:4" ht="15" x14ac:dyDescent="0.25">
      <c r="A12079" s="588"/>
      <c r="B12079" s="588"/>
      <c r="C12079" s="589"/>
      <c r="D12079" s="588"/>
    </row>
    <row r="12080" spans="1:4" ht="15" x14ac:dyDescent="0.25">
      <c r="A12080" s="588"/>
      <c r="B12080" s="588"/>
      <c r="C12080" s="589"/>
      <c r="D12080" s="588"/>
    </row>
    <row r="12081" spans="1:4" ht="15" x14ac:dyDescent="0.25">
      <c r="A12081" s="588"/>
      <c r="B12081" s="588"/>
      <c r="C12081" s="589"/>
      <c r="D12081" s="588"/>
    </row>
    <row r="12082" spans="1:4" ht="15" x14ac:dyDescent="0.25">
      <c r="A12082" s="588"/>
      <c r="B12082" s="588"/>
      <c r="C12082" s="589"/>
      <c r="D12082" s="588"/>
    </row>
    <row r="12083" spans="1:4" ht="15" x14ac:dyDescent="0.25">
      <c r="A12083" s="588"/>
      <c r="B12083" s="588"/>
      <c r="C12083" s="589"/>
      <c r="D12083" s="588"/>
    </row>
    <row r="12084" spans="1:4" ht="15" x14ac:dyDescent="0.25">
      <c r="A12084" s="588"/>
      <c r="B12084" s="588"/>
      <c r="C12084" s="589"/>
      <c r="D12084" s="588"/>
    </row>
    <row r="12085" spans="1:4" ht="15" x14ac:dyDescent="0.25">
      <c r="A12085" s="588"/>
      <c r="B12085" s="588"/>
      <c r="C12085" s="589"/>
      <c r="D12085" s="588"/>
    </row>
    <row r="12086" spans="1:4" ht="15" x14ac:dyDescent="0.25">
      <c r="A12086" s="588"/>
      <c r="B12086" s="588"/>
      <c r="C12086" s="589"/>
      <c r="D12086" s="588"/>
    </row>
    <row r="12087" spans="1:4" ht="15" x14ac:dyDescent="0.25">
      <c r="A12087" s="588"/>
      <c r="B12087" s="588"/>
      <c r="C12087" s="589"/>
      <c r="D12087" s="588"/>
    </row>
    <row r="12088" spans="1:4" ht="15" x14ac:dyDescent="0.25">
      <c r="A12088" s="588"/>
      <c r="B12088" s="588"/>
      <c r="C12088" s="589"/>
      <c r="D12088" s="588"/>
    </row>
    <row r="12089" spans="1:4" ht="15" x14ac:dyDescent="0.25">
      <c r="A12089" s="588"/>
      <c r="B12089" s="588"/>
      <c r="C12089" s="589"/>
      <c r="D12089" s="588"/>
    </row>
    <row r="12090" spans="1:4" ht="15" x14ac:dyDescent="0.25">
      <c r="A12090" s="588"/>
      <c r="B12090" s="588"/>
      <c r="C12090" s="589"/>
      <c r="D12090" s="588"/>
    </row>
    <row r="12091" spans="1:4" ht="15" x14ac:dyDescent="0.25">
      <c r="A12091" s="588"/>
      <c r="B12091" s="588"/>
      <c r="C12091" s="589"/>
      <c r="D12091" s="588"/>
    </row>
    <row r="12092" spans="1:4" ht="15" x14ac:dyDescent="0.25">
      <c r="A12092" s="588"/>
      <c r="B12092" s="588"/>
      <c r="C12092" s="589"/>
      <c r="D12092" s="588"/>
    </row>
    <row r="12093" spans="1:4" ht="15" x14ac:dyDescent="0.25">
      <c r="A12093" s="588"/>
      <c r="B12093" s="588"/>
      <c r="C12093" s="589"/>
      <c r="D12093" s="588"/>
    </row>
    <row r="12094" spans="1:4" ht="15" x14ac:dyDescent="0.25">
      <c r="A12094" s="588"/>
      <c r="B12094" s="588"/>
      <c r="C12094" s="589"/>
      <c r="D12094" s="588"/>
    </row>
    <row r="12095" spans="1:4" ht="15" x14ac:dyDescent="0.25">
      <c r="A12095" s="588"/>
      <c r="B12095" s="588"/>
      <c r="C12095" s="589"/>
      <c r="D12095" s="588"/>
    </row>
    <row r="12096" spans="1:4" ht="15" x14ac:dyDescent="0.25">
      <c r="A12096" s="588"/>
      <c r="B12096" s="588"/>
      <c r="C12096" s="589"/>
      <c r="D12096" s="588"/>
    </row>
    <row r="12097" spans="1:4" ht="15" x14ac:dyDescent="0.25">
      <c r="A12097" s="588"/>
      <c r="B12097" s="588"/>
      <c r="C12097" s="589"/>
      <c r="D12097" s="588"/>
    </row>
    <row r="12098" spans="1:4" ht="15" x14ac:dyDescent="0.25">
      <c r="A12098" s="588"/>
      <c r="B12098" s="588"/>
      <c r="C12098" s="589"/>
      <c r="D12098" s="588"/>
    </row>
    <row r="12099" spans="1:4" ht="15" x14ac:dyDescent="0.25">
      <c r="A12099" s="588"/>
      <c r="B12099" s="588"/>
      <c r="C12099" s="589"/>
      <c r="D12099" s="588"/>
    </row>
    <row r="12100" spans="1:4" ht="15" x14ac:dyDescent="0.25">
      <c r="A12100" s="588"/>
      <c r="B12100" s="588"/>
      <c r="C12100" s="589"/>
      <c r="D12100" s="588"/>
    </row>
    <row r="12101" spans="1:4" ht="15" x14ac:dyDescent="0.25">
      <c r="A12101" s="588"/>
      <c r="B12101" s="588"/>
      <c r="C12101" s="589"/>
      <c r="D12101" s="588"/>
    </row>
    <row r="12102" spans="1:4" ht="15" x14ac:dyDescent="0.25">
      <c r="A12102" s="588"/>
      <c r="B12102" s="588"/>
      <c r="C12102" s="589"/>
      <c r="D12102" s="588"/>
    </row>
    <row r="12103" spans="1:4" ht="15" x14ac:dyDescent="0.25">
      <c r="A12103" s="588"/>
      <c r="B12103" s="588"/>
      <c r="C12103" s="589"/>
      <c r="D12103" s="588"/>
    </row>
    <row r="12104" spans="1:4" ht="15" x14ac:dyDescent="0.25">
      <c r="A12104" s="588"/>
      <c r="B12104" s="588"/>
      <c r="C12104" s="589"/>
      <c r="D12104" s="588"/>
    </row>
    <row r="12105" spans="1:4" ht="15" x14ac:dyDescent="0.25">
      <c r="A12105" s="588"/>
      <c r="B12105" s="588"/>
      <c r="C12105" s="589"/>
      <c r="D12105" s="588"/>
    </row>
    <row r="12106" spans="1:4" ht="15" x14ac:dyDescent="0.25">
      <c r="A12106" s="588"/>
      <c r="B12106" s="588"/>
      <c r="C12106" s="589"/>
      <c r="D12106" s="588"/>
    </row>
    <row r="12107" spans="1:4" ht="15" x14ac:dyDescent="0.25">
      <c r="A12107" s="588"/>
      <c r="B12107" s="588"/>
      <c r="C12107" s="589"/>
      <c r="D12107" s="588"/>
    </row>
    <row r="12108" spans="1:4" ht="15" x14ac:dyDescent="0.25">
      <c r="A12108" s="588"/>
      <c r="B12108" s="588"/>
      <c r="C12108" s="589"/>
      <c r="D12108" s="588"/>
    </row>
    <row r="12109" spans="1:4" ht="15" x14ac:dyDescent="0.25">
      <c r="A12109" s="588"/>
      <c r="B12109" s="588"/>
      <c r="C12109" s="589"/>
      <c r="D12109" s="588"/>
    </row>
    <row r="12110" spans="1:4" ht="15" x14ac:dyDescent="0.25">
      <c r="A12110" s="588"/>
      <c r="B12110" s="588"/>
      <c r="C12110" s="589"/>
      <c r="D12110" s="588"/>
    </row>
    <row r="12111" spans="1:4" ht="15" x14ac:dyDescent="0.25">
      <c r="A12111" s="588"/>
      <c r="B12111" s="588"/>
      <c r="C12111" s="589"/>
      <c r="D12111" s="588"/>
    </row>
    <row r="12112" spans="1:4" ht="15" x14ac:dyDescent="0.25">
      <c r="A12112" s="588"/>
      <c r="B12112" s="588"/>
      <c r="C12112" s="589"/>
      <c r="D12112" s="588"/>
    </row>
    <row r="12113" spans="1:4" ht="15" x14ac:dyDescent="0.25">
      <c r="A12113" s="588"/>
      <c r="B12113" s="588"/>
      <c r="C12113" s="589"/>
      <c r="D12113" s="588"/>
    </row>
    <row r="12114" spans="1:4" ht="15" x14ac:dyDescent="0.25">
      <c r="A12114" s="588"/>
      <c r="B12114" s="588"/>
      <c r="C12114" s="589"/>
      <c r="D12114" s="588"/>
    </row>
    <row r="12115" spans="1:4" ht="15" x14ac:dyDescent="0.25">
      <c r="A12115" s="588"/>
      <c r="B12115" s="588"/>
      <c r="C12115" s="589"/>
      <c r="D12115" s="588"/>
    </row>
    <row r="12116" spans="1:4" ht="15" x14ac:dyDescent="0.25">
      <c r="A12116" s="588"/>
      <c r="B12116" s="588"/>
      <c r="C12116" s="589"/>
      <c r="D12116" s="588"/>
    </row>
    <row r="12117" spans="1:4" ht="15" x14ac:dyDescent="0.25">
      <c r="A12117" s="588"/>
      <c r="B12117" s="588"/>
      <c r="C12117" s="589"/>
      <c r="D12117" s="588"/>
    </row>
    <row r="12118" spans="1:4" ht="15" x14ac:dyDescent="0.25">
      <c r="A12118" s="588"/>
      <c r="B12118" s="588"/>
      <c r="C12118" s="589"/>
      <c r="D12118" s="588"/>
    </row>
    <row r="12119" spans="1:4" ht="15" x14ac:dyDescent="0.25">
      <c r="A12119" s="588"/>
      <c r="B12119" s="588"/>
      <c r="C12119" s="589"/>
      <c r="D12119" s="588"/>
    </row>
    <row r="12120" spans="1:4" ht="15" x14ac:dyDescent="0.25">
      <c r="A12120" s="588"/>
      <c r="B12120" s="588"/>
      <c r="C12120" s="589"/>
      <c r="D12120" s="588"/>
    </row>
    <row r="12121" spans="1:4" ht="15" x14ac:dyDescent="0.25">
      <c r="A12121" s="588"/>
      <c r="B12121" s="588"/>
      <c r="C12121" s="589"/>
      <c r="D12121" s="588"/>
    </row>
    <row r="12122" spans="1:4" ht="15" x14ac:dyDescent="0.25">
      <c r="A12122" s="588"/>
      <c r="B12122" s="588"/>
      <c r="C12122" s="589"/>
      <c r="D12122" s="588"/>
    </row>
    <row r="12123" spans="1:4" ht="15" x14ac:dyDescent="0.25">
      <c r="A12123" s="588"/>
      <c r="B12123" s="588"/>
      <c r="C12123" s="589"/>
      <c r="D12123" s="588"/>
    </row>
    <row r="12124" spans="1:4" ht="15" x14ac:dyDescent="0.25">
      <c r="A12124" s="588"/>
      <c r="B12124" s="588"/>
      <c r="C12124" s="589"/>
      <c r="D12124" s="588"/>
    </row>
    <row r="12125" spans="1:4" ht="15" x14ac:dyDescent="0.25">
      <c r="A12125" s="588"/>
      <c r="B12125" s="588"/>
      <c r="C12125" s="589"/>
      <c r="D12125" s="588"/>
    </row>
    <row r="12126" spans="1:4" ht="15" x14ac:dyDescent="0.25">
      <c r="A12126" s="588"/>
      <c r="B12126" s="588"/>
      <c r="C12126" s="589"/>
      <c r="D12126" s="588"/>
    </row>
    <row r="12127" spans="1:4" ht="15" x14ac:dyDescent="0.25">
      <c r="A12127" s="588"/>
      <c r="B12127" s="588"/>
      <c r="C12127" s="589"/>
      <c r="D12127" s="588"/>
    </row>
    <row r="12128" spans="1:4" ht="15" x14ac:dyDescent="0.25">
      <c r="A12128" s="588"/>
      <c r="B12128" s="588"/>
      <c r="C12128" s="589"/>
      <c r="D12128" s="588"/>
    </row>
    <row r="12129" spans="1:4" ht="15" x14ac:dyDescent="0.25">
      <c r="A12129" s="588"/>
      <c r="B12129" s="588"/>
      <c r="C12129" s="589"/>
      <c r="D12129" s="588"/>
    </row>
    <row r="12130" spans="1:4" ht="15" x14ac:dyDescent="0.25">
      <c r="A12130" s="588"/>
      <c r="B12130" s="588"/>
      <c r="C12130" s="589"/>
      <c r="D12130" s="588"/>
    </row>
    <row r="12131" spans="1:4" ht="15" x14ac:dyDescent="0.25">
      <c r="A12131" s="588"/>
      <c r="B12131" s="588"/>
      <c r="C12131" s="589"/>
      <c r="D12131" s="588"/>
    </row>
    <row r="12132" spans="1:4" ht="15" x14ac:dyDescent="0.25">
      <c r="A12132" s="588"/>
      <c r="B12132" s="588"/>
      <c r="C12132" s="589"/>
      <c r="D12132" s="588"/>
    </row>
    <row r="12133" spans="1:4" ht="15" x14ac:dyDescent="0.25">
      <c r="A12133" s="588"/>
      <c r="B12133" s="588"/>
      <c r="C12133" s="589"/>
      <c r="D12133" s="588"/>
    </row>
    <row r="12134" spans="1:4" ht="15" x14ac:dyDescent="0.25">
      <c r="A12134" s="588"/>
      <c r="B12134" s="588"/>
      <c r="C12134" s="589"/>
      <c r="D12134" s="588"/>
    </row>
    <row r="12135" spans="1:4" ht="15" x14ac:dyDescent="0.25">
      <c r="A12135" s="588"/>
      <c r="B12135" s="588"/>
      <c r="C12135" s="589"/>
      <c r="D12135" s="588"/>
    </row>
    <row r="12136" spans="1:4" ht="15" x14ac:dyDescent="0.25">
      <c r="A12136" s="588"/>
      <c r="B12136" s="588"/>
      <c r="C12136" s="589"/>
      <c r="D12136" s="588"/>
    </row>
    <row r="12137" spans="1:4" ht="15" x14ac:dyDescent="0.25">
      <c r="A12137" s="588"/>
      <c r="B12137" s="588"/>
      <c r="C12137" s="589"/>
      <c r="D12137" s="588"/>
    </row>
    <row r="12138" spans="1:4" ht="15" x14ac:dyDescent="0.25">
      <c r="A12138" s="588"/>
      <c r="B12138" s="588"/>
      <c r="C12138" s="589"/>
      <c r="D12138" s="588"/>
    </row>
    <row r="12139" spans="1:4" ht="15" x14ac:dyDescent="0.25">
      <c r="A12139" s="588"/>
      <c r="B12139" s="588"/>
      <c r="C12139" s="589"/>
      <c r="D12139" s="588"/>
    </row>
    <row r="12140" spans="1:4" ht="15" x14ac:dyDescent="0.25">
      <c r="A12140" s="588"/>
      <c r="B12140" s="588"/>
      <c r="C12140" s="589"/>
      <c r="D12140" s="588"/>
    </row>
    <row r="12141" spans="1:4" ht="15" x14ac:dyDescent="0.25">
      <c r="A12141" s="588"/>
      <c r="B12141" s="588"/>
      <c r="C12141" s="589"/>
      <c r="D12141" s="588"/>
    </row>
    <row r="12142" spans="1:4" ht="15" x14ac:dyDescent="0.25">
      <c r="A12142" s="588"/>
      <c r="B12142" s="588"/>
      <c r="C12142" s="589"/>
      <c r="D12142" s="588"/>
    </row>
    <row r="12143" spans="1:4" ht="15" x14ac:dyDescent="0.25">
      <c r="A12143" s="588"/>
      <c r="B12143" s="588"/>
      <c r="C12143" s="589"/>
      <c r="D12143" s="588"/>
    </row>
    <row r="12144" spans="1:4" ht="15" x14ac:dyDescent="0.25">
      <c r="A12144" s="588"/>
      <c r="B12144" s="588"/>
      <c r="C12144" s="589"/>
      <c r="D12144" s="588"/>
    </row>
    <row r="12145" spans="1:4" ht="15" x14ac:dyDescent="0.25">
      <c r="A12145" s="588"/>
      <c r="B12145" s="588"/>
      <c r="C12145" s="589"/>
      <c r="D12145" s="588"/>
    </row>
    <row r="12146" spans="1:4" ht="15" x14ac:dyDescent="0.25">
      <c r="A12146" s="588"/>
      <c r="B12146" s="588"/>
      <c r="C12146" s="589"/>
      <c r="D12146" s="588"/>
    </row>
    <row r="12147" spans="1:4" ht="15" x14ac:dyDescent="0.25">
      <c r="A12147" s="588"/>
      <c r="B12147" s="588"/>
      <c r="C12147" s="589"/>
      <c r="D12147" s="588"/>
    </row>
    <row r="12148" spans="1:4" ht="15" x14ac:dyDescent="0.25">
      <c r="A12148" s="588"/>
      <c r="B12148" s="588"/>
      <c r="C12148" s="589"/>
      <c r="D12148" s="588"/>
    </row>
    <row r="12149" spans="1:4" ht="15" x14ac:dyDescent="0.25">
      <c r="A12149" s="588"/>
      <c r="B12149" s="588"/>
      <c r="C12149" s="589"/>
      <c r="D12149" s="588"/>
    </row>
    <row r="12150" spans="1:4" ht="15" x14ac:dyDescent="0.25">
      <c r="A12150" s="588"/>
      <c r="B12150" s="588"/>
      <c r="C12150" s="589"/>
      <c r="D12150" s="588"/>
    </row>
    <row r="12151" spans="1:4" ht="15" x14ac:dyDescent="0.25">
      <c r="A12151" s="588"/>
      <c r="B12151" s="588"/>
      <c r="C12151" s="589"/>
      <c r="D12151" s="588"/>
    </row>
    <row r="12152" spans="1:4" ht="15" x14ac:dyDescent="0.25">
      <c r="A12152" s="588"/>
      <c r="B12152" s="588"/>
      <c r="C12152" s="589"/>
      <c r="D12152" s="588"/>
    </row>
    <row r="12153" spans="1:4" ht="15" x14ac:dyDescent="0.25">
      <c r="A12153" s="588"/>
      <c r="B12153" s="588"/>
      <c r="C12153" s="589"/>
      <c r="D12153" s="588"/>
    </row>
    <row r="12154" spans="1:4" ht="15" x14ac:dyDescent="0.25">
      <c r="A12154" s="588"/>
      <c r="B12154" s="588"/>
      <c r="C12154" s="589"/>
      <c r="D12154" s="588"/>
    </row>
    <row r="12155" spans="1:4" ht="15" x14ac:dyDescent="0.25">
      <c r="A12155" s="588"/>
      <c r="B12155" s="588"/>
      <c r="C12155" s="589"/>
      <c r="D12155" s="588"/>
    </row>
    <row r="12156" spans="1:4" ht="15" x14ac:dyDescent="0.25">
      <c r="A12156" s="588"/>
      <c r="B12156" s="588"/>
      <c r="C12156" s="589"/>
      <c r="D12156" s="588"/>
    </row>
    <row r="12157" spans="1:4" ht="15" x14ac:dyDescent="0.25">
      <c r="A12157" s="588"/>
      <c r="B12157" s="588"/>
      <c r="C12157" s="589"/>
      <c r="D12157" s="588"/>
    </row>
    <row r="12158" spans="1:4" ht="15" x14ac:dyDescent="0.25">
      <c r="A12158" s="588"/>
      <c r="B12158" s="588"/>
      <c r="C12158" s="589"/>
      <c r="D12158" s="588"/>
    </row>
    <row r="12159" spans="1:4" ht="15" x14ac:dyDescent="0.25">
      <c r="A12159" s="588"/>
      <c r="B12159" s="588"/>
      <c r="C12159" s="589"/>
      <c r="D12159" s="588"/>
    </row>
    <row r="12160" spans="1:4" ht="15" x14ac:dyDescent="0.25">
      <c r="A12160" s="588"/>
      <c r="B12160" s="588"/>
      <c r="C12160" s="589"/>
      <c r="D12160" s="588"/>
    </row>
    <row r="12161" spans="1:4" ht="15" x14ac:dyDescent="0.25">
      <c r="A12161" s="588"/>
      <c r="B12161" s="588"/>
      <c r="C12161" s="589"/>
      <c r="D12161" s="588"/>
    </row>
    <row r="12162" spans="1:4" ht="15" x14ac:dyDescent="0.25">
      <c r="A12162" s="588"/>
      <c r="B12162" s="588"/>
      <c r="C12162" s="589"/>
      <c r="D12162" s="588"/>
    </row>
    <row r="12163" spans="1:4" ht="15" x14ac:dyDescent="0.25">
      <c r="A12163" s="588"/>
      <c r="B12163" s="588"/>
      <c r="C12163" s="589"/>
      <c r="D12163" s="588"/>
    </row>
    <row r="12164" spans="1:4" ht="15" x14ac:dyDescent="0.25">
      <c r="A12164" s="588"/>
      <c r="B12164" s="588"/>
      <c r="C12164" s="589"/>
      <c r="D12164" s="588"/>
    </row>
    <row r="12165" spans="1:4" ht="15" x14ac:dyDescent="0.25">
      <c r="A12165" s="588"/>
      <c r="B12165" s="588"/>
      <c r="C12165" s="589"/>
      <c r="D12165" s="588"/>
    </row>
    <row r="12166" spans="1:4" ht="15" x14ac:dyDescent="0.25">
      <c r="A12166" s="588"/>
      <c r="B12166" s="588"/>
      <c r="C12166" s="589"/>
      <c r="D12166" s="588"/>
    </row>
    <row r="12167" spans="1:4" ht="15" x14ac:dyDescent="0.25">
      <c r="A12167" s="588"/>
      <c r="B12167" s="588"/>
      <c r="C12167" s="589"/>
      <c r="D12167" s="588"/>
    </row>
    <row r="12168" spans="1:4" ht="15" x14ac:dyDescent="0.25">
      <c r="A12168" s="588"/>
      <c r="B12168" s="588"/>
      <c r="C12168" s="589"/>
      <c r="D12168" s="588"/>
    </row>
    <row r="12169" spans="1:4" ht="15" x14ac:dyDescent="0.25">
      <c r="A12169" s="588"/>
      <c r="B12169" s="588"/>
      <c r="C12169" s="589"/>
      <c r="D12169" s="588"/>
    </row>
    <row r="12170" spans="1:4" ht="15" x14ac:dyDescent="0.25">
      <c r="A12170" s="588"/>
      <c r="B12170" s="588"/>
      <c r="C12170" s="589"/>
      <c r="D12170" s="588"/>
    </row>
    <row r="12171" spans="1:4" ht="15" x14ac:dyDescent="0.25">
      <c r="A12171" s="588"/>
      <c r="B12171" s="588"/>
      <c r="C12171" s="589"/>
      <c r="D12171" s="588"/>
    </row>
    <row r="12172" spans="1:4" ht="15" x14ac:dyDescent="0.25">
      <c r="A12172" s="588"/>
      <c r="B12172" s="588"/>
      <c r="C12172" s="589"/>
      <c r="D12172" s="588"/>
    </row>
    <row r="12173" spans="1:4" ht="15" x14ac:dyDescent="0.25">
      <c r="A12173" s="588"/>
      <c r="B12173" s="588"/>
      <c r="C12173" s="589"/>
      <c r="D12173" s="588"/>
    </row>
    <row r="12174" spans="1:4" ht="15" x14ac:dyDescent="0.25">
      <c r="A12174" s="588"/>
      <c r="B12174" s="588"/>
      <c r="C12174" s="589"/>
      <c r="D12174" s="588"/>
    </row>
    <row r="12175" spans="1:4" ht="15" x14ac:dyDescent="0.25">
      <c r="A12175" s="588"/>
      <c r="B12175" s="588"/>
      <c r="C12175" s="589"/>
      <c r="D12175" s="588"/>
    </row>
    <row r="12176" spans="1:4" ht="15" x14ac:dyDescent="0.25">
      <c r="A12176" s="588"/>
      <c r="B12176" s="588"/>
      <c r="C12176" s="589"/>
      <c r="D12176" s="588"/>
    </row>
    <row r="12177" spans="1:4" ht="15" x14ac:dyDescent="0.25">
      <c r="A12177" s="588"/>
      <c r="B12177" s="588"/>
      <c r="C12177" s="589"/>
      <c r="D12177" s="588"/>
    </row>
    <row r="12178" spans="1:4" ht="15" x14ac:dyDescent="0.25">
      <c r="A12178" s="588"/>
      <c r="B12178" s="588"/>
      <c r="C12178" s="589"/>
      <c r="D12178" s="588"/>
    </row>
    <row r="12179" spans="1:4" ht="15" x14ac:dyDescent="0.25">
      <c r="A12179" s="588"/>
      <c r="B12179" s="588"/>
      <c r="C12179" s="589"/>
      <c r="D12179" s="588"/>
    </row>
    <row r="12180" spans="1:4" ht="15" x14ac:dyDescent="0.25">
      <c r="A12180" s="588"/>
      <c r="B12180" s="588"/>
      <c r="C12180" s="589"/>
      <c r="D12180" s="588"/>
    </row>
    <row r="12181" spans="1:4" ht="15" x14ac:dyDescent="0.25">
      <c r="A12181" s="588"/>
      <c r="B12181" s="588"/>
      <c r="C12181" s="589"/>
      <c r="D12181" s="588"/>
    </row>
    <row r="12182" spans="1:4" ht="15" x14ac:dyDescent="0.25">
      <c r="A12182" s="588"/>
      <c r="B12182" s="588"/>
      <c r="C12182" s="589"/>
      <c r="D12182" s="588"/>
    </row>
    <row r="12183" spans="1:4" ht="15" x14ac:dyDescent="0.25">
      <c r="A12183" s="588"/>
      <c r="B12183" s="588"/>
      <c r="C12183" s="589"/>
      <c r="D12183" s="588"/>
    </row>
    <row r="12184" spans="1:4" ht="15" x14ac:dyDescent="0.25">
      <c r="A12184" s="588"/>
      <c r="B12184" s="588"/>
      <c r="C12184" s="589"/>
      <c r="D12184" s="588"/>
    </row>
    <row r="12185" spans="1:4" ht="15" x14ac:dyDescent="0.25">
      <c r="A12185" s="588"/>
      <c r="B12185" s="588"/>
      <c r="C12185" s="589"/>
      <c r="D12185" s="588"/>
    </row>
    <row r="12186" spans="1:4" ht="15" x14ac:dyDescent="0.25">
      <c r="A12186" s="588"/>
      <c r="B12186" s="588"/>
      <c r="C12186" s="589"/>
      <c r="D12186" s="588"/>
    </row>
    <row r="12187" spans="1:4" ht="15" x14ac:dyDescent="0.25">
      <c r="A12187" s="588"/>
      <c r="B12187" s="588"/>
      <c r="C12187" s="589"/>
      <c r="D12187" s="588"/>
    </row>
    <row r="12188" spans="1:4" ht="15" x14ac:dyDescent="0.25">
      <c r="A12188" s="588"/>
      <c r="B12188" s="588"/>
      <c r="C12188" s="589"/>
      <c r="D12188" s="588"/>
    </row>
    <row r="12189" spans="1:4" ht="15" x14ac:dyDescent="0.25">
      <c r="A12189" s="588"/>
      <c r="B12189" s="588"/>
      <c r="C12189" s="589"/>
      <c r="D12189" s="588"/>
    </row>
    <row r="12190" spans="1:4" ht="15" x14ac:dyDescent="0.25">
      <c r="A12190" s="588"/>
      <c r="B12190" s="588"/>
      <c r="C12190" s="589"/>
      <c r="D12190" s="588"/>
    </row>
    <row r="12191" spans="1:4" ht="15" x14ac:dyDescent="0.25">
      <c r="A12191" s="588"/>
      <c r="B12191" s="588"/>
      <c r="C12191" s="589"/>
      <c r="D12191" s="588"/>
    </row>
    <row r="12192" spans="1:4" ht="15" x14ac:dyDescent="0.25">
      <c r="A12192" s="588"/>
      <c r="B12192" s="588"/>
      <c r="C12192" s="589"/>
      <c r="D12192" s="588"/>
    </row>
    <row r="12193" spans="1:4" ht="15" x14ac:dyDescent="0.25">
      <c r="A12193" s="588"/>
      <c r="B12193" s="588"/>
      <c r="C12193" s="589"/>
      <c r="D12193" s="588"/>
    </row>
    <row r="12194" spans="1:4" ht="15" x14ac:dyDescent="0.25">
      <c r="A12194" s="588"/>
      <c r="B12194" s="588"/>
      <c r="C12194" s="589"/>
      <c r="D12194" s="588"/>
    </row>
    <row r="12195" spans="1:4" ht="15" x14ac:dyDescent="0.25">
      <c r="A12195" s="588"/>
      <c r="B12195" s="588"/>
      <c r="C12195" s="589"/>
      <c r="D12195" s="588"/>
    </row>
    <row r="12196" spans="1:4" ht="15" x14ac:dyDescent="0.25">
      <c r="A12196" s="588"/>
      <c r="B12196" s="588"/>
      <c r="C12196" s="589"/>
      <c r="D12196" s="588"/>
    </row>
    <row r="12197" spans="1:4" ht="15" x14ac:dyDescent="0.25">
      <c r="A12197" s="588"/>
      <c r="B12197" s="588"/>
      <c r="C12197" s="589"/>
      <c r="D12197" s="588"/>
    </row>
    <row r="12198" spans="1:4" ht="15" x14ac:dyDescent="0.25">
      <c r="A12198" s="588"/>
      <c r="B12198" s="588"/>
      <c r="C12198" s="589"/>
      <c r="D12198" s="588"/>
    </row>
    <row r="12199" spans="1:4" ht="15" x14ac:dyDescent="0.25">
      <c r="A12199" s="588"/>
      <c r="B12199" s="588"/>
      <c r="C12199" s="589"/>
      <c r="D12199" s="588"/>
    </row>
    <row r="12200" spans="1:4" ht="15" x14ac:dyDescent="0.25">
      <c r="A12200" s="588"/>
      <c r="B12200" s="588"/>
      <c r="C12200" s="589"/>
      <c r="D12200" s="588"/>
    </row>
    <row r="12201" spans="1:4" ht="15" x14ac:dyDescent="0.25">
      <c r="A12201" s="588"/>
      <c r="B12201" s="588"/>
      <c r="C12201" s="589"/>
      <c r="D12201" s="588"/>
    </row>
    <row r="12202" spans="1:4" ht="15" x14ac:dyDescent="0.25">
      <c r="A12202" s="588"/>
      <c r="B12202" s="588"/>
      <c r="C12202" s="589"/>
      <c r="D12202" s="588"/>
    </row>
    <row r="12203" spans="1:4" ht="15" x14ac:dyDescent="0.25">
      <c r="A12203" s="588"/>
      <c r="B12203" s="588"/>
      <c r="C12203" s="589"/>
      <c r="D12203" s="588"/>
    </row>
    <row r="12204" spans="1:4" ht="15" x14ac:dyDescent="0.25">
      <c r="A12204" s="588"/>
      <c r="B12204" s="588"/>
      <c r="C12204" s="589"/>
      <c r="D12204" s="588"/>
    </row>
    <row r="12205" spans="1:4" ht="15" x14ac:dyDescent="0.25">
      <c r="A12205" s="588"/>
      <c r="B12205" s="588"/>
      <c r="C12205" s="589"/>
      <c r="D12205" s="588"/>
    </row>
    <row r="12206" spans="1:4" ht="15" x14ac:dyDescent="0.25">
      <c r="A12206" s="588"/>
      <c r="B12206" s="588"/>
      <c r="C12206" s="589"/>
      <c r="D12206" s="588"/>
    </row>
    <row r="12207" spans="1:4" ht="15" x14ac:dyDescent="0.25">
      <c r="A12207" s="588"/>
      <c r="B12207" s="588"/>
      <c r="C12207" s="589"/>
      <c r="D12207" s="588"/>
    </row>
    <row r="12208" spans="1:4" ht="15" x14ac:dyDescent="0.25">
      <c r="A12208" s="588"/>
      <c r="B12208" s="588"/>
      <c r="C12208" s="589"/>
      <c r="D12208" s="588"/>
    </row>
    <row r="12209" spans="1:4" ht="15" x14ac:dyDescent="0.25">
      <c r="A12209" s="588"/>
      <c r="B12209" s="588"/>
      <c r="C12209" s="589"/>
      <c r="D12209" s="588"/>
    </row>
    <row r="12210" spans="1:4" ht="15" x14ac:dyDescent="0.25">
      <c r="A12210" s="588"/>
      <c r="B12210" s="588"/>
      <c r="C12210" s="589"/>
      <c r="D12210" s="588"/>
    </row>
    <row r="12211" spans="1:4" ht="15" x14ac:dyDescent="0.25">
      <c r="A12211" s="588"/>
      <c r="B12211" s="588"/>
      <c r="C12211" s="589"/>
      <c r="D12211" s="588"/>
    </row>
    <row r="12212" spans="1:4" ht="15" x14ac:dyDescent="0.25">
      <c r="A12212" s="588"/>
      <c r="B12212" s="588"/>
      <c r="C12212" s="589"/>
      <c r="D12212" s="588"/>
    </row>
    <row r="12213" spans="1:4" ht="15" x14ac:dyDescent="0.25">
      <c r="A12213" s="588"/>
      <c r="B12213" s="588"/>
      <c r="C12213" s="589"/>
      <c r="D12213" s="588"/>
    </row>
    <row r="12214" spans="1:4" ht="15" x14ac:dyDescent="0.25">
      <c r="A12214" s="588"/>
      <c r="B12214" s="588"/>
      <c r="C12214" s="589"/>
      <c r="D12214" s="588"/>
    </row>
    <row r="12215" spans="1:4" ht="15" x14ac:dyDescent="0.25">
      <c r="A12215" s="588"/>
      <c r="B12215" s="588"/>
      <c r="C12215" s="589"/>
      <c r="D12215" s="588"/>
    </row>
    <row r="12216" spans="1:4" ht="15" x14ac:dyDescent="0.25">
      <c r="A12216" s="588"/>
      <c r="B12216" s="588"/>
      <c r="C12216" s="589"/>
      <c r="D12216" s="588"/>
    </row>
    <row r="12217" spans="1:4" ht="15" x14ac:dyDescent="0.25">
      <c r="A12217" s="588"/>
      <c r="B12217" s="588"/>
      <c r="C12217" s="589"/>
      <c r="D12217" s="588"/>
    </row>
    <row r="12218" spans="1:4" ht="15" x14ac:dyDescent="0.25">
      <c r="A12218" s="588"/>
      <c r="B12218" s="588"/>
      <c r="C12218" s="589"/>
      <c r="D12218" s="588"/>
    </row>
    <row r="12219" spans="1:4" ht="15" x14ac:dyDescent="0.25">
      <c r="A12219" s="588"/>
      <c r="B12219" s="588"/>
      <c r="C12219" s="589"/>
      <c r="D12219" s="588"/>
    </row>
    <row r="12220" spans="1:4" ht="15" x14ac:dyDescent="0.25">
      <c r="A12220" s="588"/>
      <c r="B12220" s="588"/>
      <c r="C12220" s="589"/>
      <c r="D12220" s="588"/>
    </row>
    <row r="12221" spans="1:4" ht="15" x14ac:dyDescent="0.25">
      <c r="A12221" s="588"/>
      <c r="B12221" s="588"/>
      <c r="C12221" s="589"/>
      <c r="D12221" s="588"/>
    </row>
    <row r="12222" spans="1:4" ht="15" x14ac:dyDescent="0.25">
      <c r="A12222" s="588"/>
      <c r="B12222" s="588"/>
      <c r="C12222" s="589"/>
      <c r="D12222" s="588"/>
    </row>
    <row r="12223" spans="1:4" ht="15" x14ac:dyDescent="0.25">
      <c r="A12223" s="588"/>
      <c r="B12223" s="588"/>
      <c r="C12223" s="589"/>
      <c r="D12223" s="588"/>
    </row>
    <row r="12224" spans="1:4" ht="15" x14ac:dyDescent="0.25">
      <c r="A12224" s="588"/>
      <c r="B12224" s="588"/>
      <c r="C12224" s="589"/>
      <c r="D12224" s="588"/>
    </row>
    <row r="12225" spans="1:4" ht="15" x14ac:dyDescent="0.25">
      <c r="A12225" s="588"/>
      <c r="B12225" s="588"/>
      <c r="C12225" s="589"/>
      <c r="D12225" s="588"/>
    </row>
    <row r="12226" spans="1:4" ht="15" x14ac:dyDescent="0.25">
      <c r="A12226" s="588"/>
      <c r="B12226" s="588"/>
      <c r="C12226" s="589"/>
      <c r="D12226" s="588"/>
    </row>
    <row r="12227" spans="1:4" ht="15" x14ac:dyDescent="0.25">
      <c r="A12227" s="588"/>
      <c r="B12227" s="588"/>
      <c r="C12227" s="589"/>
      <c r="D12227" s="588"/>
    </row>
    <row r="12228" spans="1:4" ht="15" x14ac:dyDescent="0.25">
      <c r="A12228" s="588"/>
      <c r="B12228" s="588"/>
      <c r="C12228" s="589"/>
      <c r="D12228" s="588"/>
    </row>
    <row r="12229" spans="1:4" ht="15" x14ac:dyDescent="0.25">
      <c r="A12229" s="588"/>
      <c r="B12229" s="588"/>
      <c r="C12229" s="589"/>
      <c r="D12229" s="588"/>
    </row>
    <row r="12230" spans="1:4" ht="15" x14ac:dyDescent="0.25">
      <c r="A12230" s="588"/>
      <c r="B12230" s="588"/>
      <c r="C12230" s="589"/>
      <c r="D12230" s="588"/>
    </row>
    <row r="12231" spans="1:4" ht="15" x14ac:dyDescent="0.25">
      <c r="A12231" s="588"/>
      <c r="B12231" s="588"/>
      <c r="C12231" s="589"/>
      <c r="D12231" s="588"/>
    </row>
    <row r="12232" spans="1:4" ht="15" x14ac:dyDescent="0.25">
      <c r="A12232" s="588"/>
      <c r="B12232" s="588"/>
      <c r="C12232" s="589"/>
      <c r="D12232" s="588"/>
    </row>
    <row r="12233" spans="1:4" ht="15" x14ac:dyDescent="0.25">
      <c r="A12233" s="588"/>
      <c r="B12233" s="588"/>
      <c r="C12233" s="589"/>
      <c r="D12233" s="588"/>
    </row>
    <row r="12234" spans="1:4" ht="15" x14ac:dyDescent="0.25">
      <c r="A12234" s="588"/>
      <c r="B12234" s="588"/>
      <c r="C12234" s="589"/>
      <c r="D12234" s="588"/>
    </row>
    <row r="12235" spans="1:4" ht="15" x14ac:dyDescent="0.25">
      <c r="A12235" s="588"/>
      <c r="B12235" s="588"/>
      <c r="C12235" s="589"/>
      <c r="D12235" s="588"/>
    </row>
    <row r="12236" spans="1:4" ht="15" x14ac:dyDescent="0.25">
      <c r="A12236" s="588"/>
      <c r="B12236" s="588"/>
      <c r="C12236" s="589"/>
      <c r="D12236" s="588"/>
    </row>
    <row r="12237" spans="1:4" ht="15" x14ac:dyDescent="0.25">
      <c r="A12237" s="588"/>
      <c r="B12237" s="588"/>
      <c r="C12237" s="589"/>
      <c r="D12237" s="588"/>
    </row>
    <row r="12238" spans="1:4" ht="15" x14ac:dyDescent="0.25">
      <c r="A12238" s="588"/>
      <c r="B12238" s="588"/>
      <c r="C12238" s="589"/>
      <c r="D12238" s="588"/>
    </row>
    <row r="12239" spans="1:4" ht="15" x14ac:dyDescent="0.25">
      <c r="A12239" s="588"/>
      <c r="B12239" s="588"/>
      <c r="C12239" s="589"/>
      <c r="D12239" s="588"/>
    </row>
    <row r="12240" spans="1:4" ht="15" x14ac:dyDescent="0.25">
      <c r="A12240" s="588"/>
      <c r="B12240" s="588"/>
      <c r="C12240" s="589"/>
      <c r="D12240" s="588"/>
    </row>
    <row r="12241" spans="1:4" ht="15" x14ac:dyDescent="0.25">
      <c r="A12241" s="588"/>
      <c r="B12241" s="588"/>
      <c r="C12241" s="589"/>
      <c r="D12241" s="588"/>
    </row>
    <row r="12242" spans="1:4" ht="15" x14ac:dyDescent="0.25">
      <c r="A12242" s="588"/>
      <c r="B12242" s="588"/>
      <c r="C12242" s="589"/>
      <c r="D12242" s="588"/>
    </row>
    <row r="12243" spans="1:4" ht="15" x14ac:dyDescent="0.25">
      <c r="A12243" s="588"/>
      <c r="B12243" s="588"/>
      <c r="C12243" s="589"/>
      <c r="D12243" s="588"/>
    </row>
    <row r="12244" spans="1:4" ht="15" x14ac:dyDescent="0.25">
      <c r="A12244" s="588"/>
      <c r="B12244" s="588"/>
      <c r="C12244" s="589"/>
      <c r="D12244" s="588"/>
    </row>
    <row r="12245" spans="1:4" ht="15" x14ac:dyDescent="0.25">
      <c r="A12245" s="588"/>
      <c r="B12245" s="588"/>
      <c r="C12245" s="589"/>
      <c r="D12245" s="588"/>
    </row>
    <row r="12246" spans="1:4" ht="15" x14ac:dyDescent="0.25">
      <c r="A12246" s="588"/>
      <c r="B12246" s="588"/>
      <c r="C12246" s="589"/>
      <c r="D12246" s="588"/>
    </row>
    <row r="12247" spans="1:4" ht="15" x14ac:dyDescent="0.25">
      <c r="A12247" s="588"/>
      <c r="B12247" s="588"/>
      <c r="C12247" s="589"/>
      <c r="D12247" s="588"/>
    </row>
    <row r="12248" spans="1:4" ht="15" x14ac:dyDescent="0.25">
      <c r="A12248" s="588"/>
      <c r="B12248" s="588"/>
      <c r="C12248" s="589"/>
      <c r="D12248" s="588"/>
    </row>
    <row r="12249" spans="1:4" ht="15" x14ac:dyDescent="0.25">
      <c r="A12249" s="588"/>
      <c r="B12249" s="588"/>
      <c r="C12249" s="589"/>
      <c r="D12249" s="588"/>
    </row>
    <row r="12250" spans="1:4" ht="15" x14ac:dyDescent="0.25">
      <c r="A12250" s="588"/>
      <c r="B12250" s="588"/>
      <c r="C12250" s="589"/>
      <c r="D12250" s="588"/>
    </row>
    <row r="12251" spans="1:4" ht="15" x14ac:dyDescent="0.25">
      <c r="A12251" s="588"/>
      <c r="B12251" s="588"/>
      <c r="C12251" s="589"/>
      <c r="D12251" s="588"/>
    </row>
    <row r="12252" spans="1:4" ht="15" x14ac:dyDescent="0.25">
      <c r="A12252" s="588"/>
      <c r="B12252" s="588"/>
      <c r="C12252" s="589"/>
      <c r="D12252" s="588"/>
    </row>
    <row r="12253" spans="1:4" ht="15" x14ac:dyDescent="0.25">
      <c r="A12253" s="588"/>
      <c r="B12253" s="588"/>
      <c r="C12253" s="589"/>
      <c r="D12253" s="588"/>
    </row>
    <row r="12254" spans="1:4" ht="15" x14ac:dyDescent="0.25">
      <c r="A12254" s="588"/>
      <c r="B12254" s="588"/>
      <c r="C12254" s="589"/>
      <c r="D12254" s="588"/>
    </row>
    <row r="12255" spans="1:4" ht="15" x14ac:dyDescent="0.25">
      <c r="A12255" s="588"/>
      <c r="B12255" s="588"/>
      <c r="C12255" s="589"/>
      <c r="D12255" s="588"/>
    </row>
    <row r="12256" spans="1:4" ht="15" x14ac:dyDescent="0.25">
      <c r="A12256" s="588"/>
      <c r="B12256" s="588"/>
      <c r="C12256" s="589"/>
      <c r="D12256" s="588"/>
    </row>
    <row r="12257" spans="1:4" ht="15" x14ac:dyDescent="0.25">
      <c r="A12257" s="588"/>
      <c r="B12257" s="588"/>
      <c r="C12257" s="589"/>
      <c r="D12257" s="588"/>
    </row>
    <row r="12258" spans="1:4" ht="15" x14ac:dyDescent="0.25">
      <c r="A12258" s="588"/>
      <c r="B12258" s="588"/>
      <c r="C12258" s="589"/>
      <c r="D12258" s="588"/>
    </row>
    <row r="12259" spans="1:4" ht="15" x14ac:dyDescent="0.25">
      <c r="A12259" s="588"/>
      <c r="B12259" s="588"/>
      <c r="C12259" s="589"/>
      <c r="D12259" s="588"/>
    </row>
    <row r="12260" spans="1:4" ht="15" x14ac:dyDescent="0.25">
      <c r="A12260" s="588"/>
      <c r="B12260" s="588"/>
      <c r="C12260" s="589"/>
      <c r="D12260" s="588"/>
    </row>
    <row r="12261" spans="1:4" ht="15" x14ac:dyDescent="0.25">
      <c r="A12261" s="588"/>
      <c r="B12261" s="588"/>
      <c r="C12261" s="589"/>
      <c r="D12261" s="588"/>
    </row>
    <row r="12262" spans="1:4" ht="15" x14ac:dyDescent="0.25">
      <c r="A12262" s="588"/>
      <c r="B12262" s="588"/>
      <c r="C12262" s="589"/>
      <c r="D12262" s="588"/>
    </row>
    <row r="12263" spans="1:4" ht="15" x14ac:dyDescent="0.25">
      <c r="A12263" s="588"/>
      <c r="B12263" s="588"/>
      <c r="C12263" s="589"/>
      <c r="D12263" s="588"/>
    </row>
    <row r="12264" spans="1:4" ht="15" x14ac:dyDescent="0.25">
      <c r="A12264" s="588"/>
      <c r="B12264" s="588"/>
      <c r="C12264" s="589"/>
      <c r="D12264" s="588"/>
    </row>
    <row r="12265" spans="1:4" ht="15" x14ac:dyDescent="0.25">
      <c r="A12265" s="588"/>
      <c r="B12265" s="588"/>
      <c r="C12265" s="589"/>
      <c r="D12265" s="588"/>
    </row>
    <row r="12266" spans="1:4" ht="15" x14ac:dyDescent="0.25">
      <c r="A12266" s="588"/>
      <c r="B12266" s="588"/>
      <c r="C12266" s="589"/>
      <c r="D12266" s="588"/>
    </row>
    <row r="12267" spans="1:4" ht="15" x14ac:dyDescent="0.25">
      <c r="A12267" s="588"/>
      <c r="B12267" s="588"/>
      <c r="C12267" s="589"/>
      <c r="D12267" s="588"/>
    </row>
    <row r="12268" spans="1:4" ht="15" x14ac:dyDescent="0.25">
      <c r="A12268" s="588"/>
      <c r="B12268" s="588"/>
      <c r="C12268" s="589"/>
      <c r="D12268" s="588"/>
    </row>
    <row r="12269" spans="1:4" ht="15" x14ac:dyDescent="0.25">
      <c r="A12269" s="588"/>
      <c r="B12269" s="588"/>
      <c r="C12269" s="589"/>
      <c r="D12269" s="588"/>
    </row>
    <row r="12270" spans="1:4" ht="15" x14ac:dyDescent="0.25">
      <c r="A12270" s="588"/>
      <c r="B12270" s="588"/>
      <c r="C12270" s="589"/>
      <c r="D12270" s="588"/>
    </row>
    <row r="12271" spans="1:4" ht="15" x14ac:dyDescent="0.25">
      <c r="A12271" s="588"/>
      <c r="B12271" s="588"/>
      <c r="C12271" s="589"/>
      <c r="D12271" s="588"/>
    </row>
    <row r="12272" spans="1:4" ht="15" x14ac:dyDescent="0.25">
      <c r="A12272" s="588"/>
      <c r="B12272" s="588"/>
      <c r="C12272" s="589"/>
      <c r="D12272" s="588"/>
    </row>
    <row r="12273" spans="1:4" ht="15" x14ac:dyDescent="0.25">
      <c r="A12273" s="588"/>
      <c r="B12273" s="588"/>
      <c r="C12273" s="589"/>
      <c r="D12273" s="588"/>
    </row>
    <row r="12274" spans="1:4" ht="15" x14ac:dyDescent="0.25">
      <c r="A12274" s="588"/>
      <c r="B12274" s="588"/>
      <c r="C12274" s="589"/>
      <c r="D12274" s="588"/>
    </row>
    <row r="12275" spans="1:4" ht="15" x14ac:dyDescent="0.25">
      <c r="A12275" s="588"/>
      <c r="B12275" s="588"/>
      <c r="C12275" s="589"/>
      <c r="D12275" s="588"/>
    </row>
    <row r="12276" spans="1:4" ht="15" x14ac:dyDescent="0.25">
      <c r="A12276" s="588"/>
      <c r="B12276" s="588"/>
      <c r="C12276" s="589"/>
      <c r="D12276" s="588"/>
    </row>
    <row r="12277" spans="1:4" ht="15" x14ac:dyDescent="0.25">
      <c r="A12277" s="588"/>
      <c r="B12277" s="588"/>
      <c r="C12277" s="589"/>
      <c r="D12277" s="588"/>
    </row>
    <row r="12278" spans="1:4" ht="15" x14ac:dyDescent="0.25">
      <c r="A12278" s="588"/>
      <c r="B12278" s="588"/>
      <c r="C12278" s="589"/>
      <c r="D12278" s="588"/>
    </row>
    <row r="12279" spans="1:4" ht="15" x14ac:dyDescent="0.25">
      <c r="A12279" s="588"/>
      <c r="B12279" s="588"/>
      <c r="C12279" s="589"/>
      <c r="D12279" s="588"/>
    </row>
    <row r="12280" spans="1:4" ht="15" x14ac:dyDescent="0.25">
      <c r="A12280" s="588"/>
      <c r="B12280" s="588"/>
      <c r="C12280" s="589"/>
      <c r="D12280" s="588"/>
    </row>
    <row r="12281" spans="1:4" ht="15" x14ac:dyDescent="0.25">
      <c r="A12281" s="588"/>
      <c r="B12281" s="588"/>
      <c r="C12281" s="589"/>
      <c r="D12281" s="588"/>
    </row>
    <row r="12282" spans="1:4" ht="15" x14ac:dyDescent="0.25">
      <c r="A12282" s="588"/>
      <c r="B12282" s="588"/>
      <c r="C12282" s="589"/>
      <c r="D12282" s="588"/>
    </row>
    <row r="12283" spans="1:4" ht="15" x14ac:dyDescent="0.25">
      <c r="A12283" s="588"/>
      <c r="B12283" s="588"/>
      <c r="C12283" s="589"/>
      <c r="D12283" s="588"/>
    </row>
    <row r="12284" spans="1:4" ht="15" x14ac:dyDescent="0.25">
      <c r="A12284" s="588"/>
      <c r="B12284" s="588"/>
      <c r="C12284" s="589"/>
      <c r="D12284" s="588"/>
    </row>
    <row r="12285" spans="1:4" ht="15" x14ac:dyDescent="0.25">
      <c r="A12285" s="588"/>
      <c r="B12285" s="588"/>
      <c r="C12285" s="589"/>
      <c r="D12285" s="588"/>
    </row>
    <row r="12286" spans="1:4" ht="15" x14ac:dyDescent="0.25">
      <c r="A12286" s="588"/>
      <c r="B12286" s="588"/>
      <c r="C12286" s="589"/>
      <c r="D12286" s="588"/>
    </row>
    <row r="12287" spans="1:4" ht="15" x14ac:dyDescent="0.25">
      <c r="A12287" s="588"/>
      <c r="B12287" s="588"/>
      <c r="C12287" s="589"/>
      <c r="D12287" s="588"/>
    </row>
    <row r="12288" spans="1:4" ht="15" x14ac:dyDescent="0.25">
      <c r="A12288" s="588"/>
      <c r="B12288" s="588"/>
      <c r="C12288" s="589"/>
      <c r="D12288" s="588"/>
    </row>
    <row r="12289" spans="1:4" ht="15" x14ac:dyDescent="0.25">
      <c r="A12289" s="588"/>
      <c r="B12289" s="588"/>
      <c r="C12289" s="589"/>
      <c r="D12289" s="588"/>
    </row>
    <row r="12290" spans="1:4" ht="15" x14ac:dyDescent="0.25">
      <c r="A12290" s="588"/>
      <c r="B12290" s="588"/>
      <c r="C12290" s="589"/>
      <c r="D12290" s="588"/>
    </row>
    <row r="12291" spans="1:4" ht="15" x14ac:dyDescent="0.25">
      <c r="A12291" s="588"/>
      <c r="B12291" s="588"/>
      <c r="C12291" s="589"/>
      <c r="D12291" s="588"/>
    </row>
    <row r="12292" spans="1:4" ht="15" x14ac:dyDescent="0.25">
      <c r="A12292" s="588"/>
      <c r="B12292" s="588"/>
      <c r="C12292" s="589"/>
      <c r="D12292" s="588"/>
    </row>
    <row r="12293" spans="1:4" ht="15" x14ac:dyDescent="0.25">
      <c r="A12293" s="588"/>
      <c r="B12293" s="588"/>
      <c r="C12293" s="589"/>
      <c r="D12293" s="588"/>
    </row>
    <row r="12294" spans="1:4" ht="15" x14ac:dyDescent="0.25">
      <c r="A12294" s="588"/>
      <c r="B12294" s="588"/>
      <c r="C12294" s="589"/>
      <c r="D12294" s="588"/>
    </row>
    <row r="12295" spans="1:4" ht="15" x14ac:dyDescent="0.25">
      <c r="A12295" s="588"/>
      <c r="B12295" s="588"/>
      <c r="C12295" s="589"/>
      <c r="D12295" s="588"/>
    </row>
    <row r="12296" spans="1:4" ht="15" x14ac:dyDescent="0.25">
      <c r="A12296" s="588"/>
      <c r="B12296" s="588"/>
      <c r="C12296" s="589"/>
      <c r="D12296" s="588"/>
    </row>
    <row r="12297" spans="1:4" ht="15" x14ac:dyDescent="0.25">
      <c r="A12297" s="588"/>
      <c r="B12297" s="588"/>
      <c r="C12297" s="589"/>
      <c r="D12297" s="588"/>
    </row>
    <row r="12298" spans="1:4" ht="15" x14ac:dyDescent="0.25">
      <c r="A12298" s="588"/>
      <c r="B12298" s="588"/>
      <c r="C12298" s="589"/>
      <c r="D12298" s="588"/>
    </row>
    <row r="12299" spans="1:4" ht="15" x14ac:dyDescent="0.25">
      <c r="A12299" s="588"/>
      <c r="B12299" s="588"/>
      <c r="C12299" s="589"/>
      <c r="D12299" s="588"/>
    </row>
    <row r="12300" spans="1:4" ht="15" x14ac:dyDescent="0.25">
      <c r="A12300" s="588"/>
      <c r="B12300" s="588"/>
      <c r="C12300" s="589"/>
      <c r="D12300" s="588"/>
    </row>
    <row r="12301" spans="1:4" ht="15" x14ac:dyDescent="0.25">
      <c r="A12301" s="588"/>
      <c r="B12301" s="588"/>
      <c r="C12301" s="589"/>
      <c r="D12301" s="588"/>
    </row>
    <row r="12302" spans="1:4" ht="15" x14ac:dyDescent="0.25">
      <c r="A12302" s="588"/>
      <c r="B12302" s="588"/>
      <c r="C12302" s="589"/>
      <c r="D12302" s="588"/>
    </row>
    <row r="12303" spans="1:4" ht="15" x14ac:dyDescent="0.25">
      <c r="A12303" s="588"/>
      <c r="B12303" s="588"/>
      <c r="C12303" s="589"/>
      <c r="D12303" s="588"/>
    </row>
    <row r="12304" spans="1:4" ht="15" x14ac:dyDescent="0.25">
      <c r="A12304" s="588"/>
      <c r="B12304" s="588"/>
      <c r="C12304" s="589"/>
      <c r="D12304" s="588"/>
    </row>
    <row r="12305" spans="1:4" ht="15" x14ac:dyDescent="0.25">
      <c r="A12305" s="588"/>
      <c r="B12305" s="588"/>
      <c r="C12305" s="589"/>
      <c r="D12305" s="588"/>
    </row>
    <row r="12306" spans="1:4" ht="15" x14ac:dyDescent="0.25">
      <c r="A12306" s="588"/>
      <c r="B12306" s="588"/>
      <c r="C12306" s="589"/>
      <c r="D12306" s="588"/>
    </row>
    <row r="12307" spans="1:4" ht="15" x14ac:dyDescent="0.25">
      <c r="A12307" s="588"/>
      <c r="B12307" s="588"/>
      <c r="C12307" s="589"/>
      <c r="D12307" s="588"/>
    </row>
    <row r="12308" spans="1:4" ht="15" x14ac:dyDescent="0.25">
      <c r="A12308" s="588"/>
      <c r="B12308" s="588"/>
      <c r="C12308" s="589"/>
      <c r="D12308" s="588"/>
    </row>
    <row r="12309" spans="1:4" ht="15" x14ac:dyDescent="0.25">
      <c r="A12309" s="588"/>
      <c r="B12309" s="588"/>
      <c r="C12309" s="589"/>
      <c r="D12309" s="588"/>
    </row>
    <row r="12310" spans="1:4" ht="15" x14ac:dyDescent="0.25">
      <c r="A12310" s="588"/>
      <c r="B12310" s="588"/>
      <c r="C12310" s="589"/>
      <c r="D12310" s="588"/>
    </row>
    <row r="12311" spans="1:4" ht="15" x14ac:dyDescent="0.25">
      <c r="A12311" s="588"/>
      <c r="B12311" s="588"/>
      <c r="C12311" s="589"/>
      <c r="D12311" s="588"/>
    </row>
    <row r="12312" spans="1:4" ht="15" x14ac:dyDescent="0.25">
      <c r="A12312" s="588"/>
      <c r="B12312" s="588"/>
      <c r="C12312" s="589"/>
      <c r="D12312" s="588"/>
    </row>
    <row r="12313" spans="1:4" ht="15" x14ac:dyDescent="0.25">
      <c r="A12313" s="588"/>
      <c r="B12313" s="588"/>
      <c r="C12313" s="589"/>
      <c r="D12313" s="588"/>
    </row>
    <row r="12314" spans="1:4" ht="15" x14ac:dyDescent="0.25">
      <c r="A12314" s="588"/>
      <c r="B12314" s="588"/>
      <c r="C12314" s="589"/>
      <c r="D12314" s="588"/>
    </row>
    <row r="12315" spans="1:4" ht="15" x14ac:dyDescent="0.25">
      <c r="A12315" s="588"/>
      <c r="B12315" s="588"/>
      <c r="C12315" s="589"/>
      <c r="D12315" s="588"/>
    </row>
    <row r="12316" spans="1:4" ht="15" x14ac:dyDescent="0.25">
      <c r="A12316" s="588"/>
      <c r="B12316" s="588"/>
      <c r="C12316" s="589"/>
      <c r="D12316" s="588"/>
    </row>
    <row r="12317" spans="1:4" ht="15" x14ac:dyDescent="0.25">
      <c r="A12317" s="588"/>
      <c r="B12317" s="588"/>
      <c r="C12317" s="589"/>
      <c r="D12317" s="588"/>
    </row>
    <row r="12318" spans="1:4" ht="15" x14ac:dyDescent="0.25">
      <c r="A12318" s="588"/>
      <c r="B12318" s="588"/>
      <c r="C12318" s="589"/>
      <c r="D12318" s="588"/>
    </row>
    <row r="12319" spans="1:4" ht="15" x14ac:dyDescent="0.25">
      <c r="A12319" s="588"/>
      <c r="B12319" s="588"/>
      <c r="C12319" s="589"/>
      <c r="D12319" s="588"/>
    </row>
    <row r="12320" spans="1:4" ht="15" x14ac:dyDescent="0.25">
      <c r="A12320" s="588"/>
      <c r="B12320" s="588"/>
      <c r="C12320" s="589"/>
      <c r="D12320" s="588"/>
    </row>
    <row r="12321" spans="1:4" ht="15" x14ac:dyDescent="0.25">
      <c r="A12321" s="588"/>
      <c r="B12321" s="588"/>
      <c r="C12321" s="589"/>
      <c r="D12321" s="588"/>
    </row>
    <row r="12322" spans="1:4" ht="15" x14ac:dyDescent="0.25">
      <c r="A12322" s="588"/>
      <c r="B12322" s="588"/>
      <c r="C12322" s="589"/>
      <c r="D12322" s="588"/>
    </row>
    <row r="12323" spans="1:4" ht="15" x14ac:dyDescent="0.25">
      <c r="A12323" s="588"/>
      <c r="B12323" s="588"/>
      <c r="C12323" s="589"/>
      <c r="D12323" s="588"/>
    </row>
    <row r="12324" spans="1:4" ht="15" x14ac:dyDescent="0.25">
      <c r="A12324" s="588"/>
      <c r="B12324" s="588"/>
      <c r="C12324" s="589"/>
      <c r="D12324" s="588"/>
    </row>
    <row r="12325" spans="1:4" ht="15" x14ac:dyDescent="0.25">
      <c r="A12325" s="588"/>
      <c r="B12325" s="588"/>
      <c r="C12325" s="589"/>
      <c r="D12325" s="588"/>
    </row>
    <row r="12326" spans="1:4" ht="15" x14ac:dyDescent="0.25">
      <c r="A12326" s="588"/>
      <c r="B12326" s="588"/>
      <c r="C12326" s="589"/>
      <c r="D12326" s="588"/>
    </row>
    <row r="12327" spans="1:4" ht="15" x14ac:dyDescent="0.25">
      <c r="A12327" s="588"/>
      <c r="B12327" s="588"/>
      <c r="C12327" s="589"/>
      <c r="D12327" s="588"/>
    </row>
    <row r="12328" spans="1:4" ht="15" x14ac:dyDescent="0.25">
      <c r="A12328" s="588"/>
      <c r="B12328" s="588"/>
      <c r="C12328" s="589"/>
      <c r="D12328" s="588"/>
    </row>
    <row r="12329" spans="1:4" ht="15" x14ac:dyDescent="0.25">
      <c r="A12329" s="588"/>
      <c r="B12329" s="588"/>
      <c r="C12329" s="589"/>
      <c r="D12329" s="588"/>
    </row>
    <row r="12330" spans="1:4" ht="15" x14ac:dyDescent="0.25">
      <c r="A12330" s="588"/>
      <c r="B12330" s="588"/>
      <c r="C12330" s="589"/>
      <c r="D12330" s="588"/>
    </row>
    <row r="12331" spans="1:4" ht="15" x14ac:dyDescent="0.25">
      <c r="A12331" s="588"/>
      <c r="B12331" s="588"/>
      <c r="C12331" s="589"/>
      <c r="D12331" s="588"/>
    </row>
    <row r="12332" spans="1:4" ht="15" x14ac:dyDescent="0.25">
      <c r="A12332" s="588"/>
      <c r="B12332" s="588"/>
      <c r="C12332" s="589"/>
      <c r="D12332" s="588"/>
    </row>
    <row r="12333" spans="1:4" ht="15" x14ac:dyDescent="0.25">
      <c r="A12333" s="588"/>
      <c r="B12333" s="588"/>
      <c r="C12333" s="589"/>
      <c r="D12333" s="588"/>
    </row>
    <row r="12334" spans="1:4" ht="15" x14ac:dyDescent="0.25">
      <c r="A12334" s="588"/>
      <c r="B12334" s="588"/>
      <c r="C12334" s="589"/>
      <c r="D12334" s="588"/>
    </row>
    <row r="12335" spans="1:4" ht="15" x14ac:dyDescent="0.25">
      <c r="A12335" s="588"/>
      <c r="B12335" s="588"/>
      <c r="C12335" s="589"/>
      <c r="D12335" s="588"/>
    </row>
    <row r="12336" spans="1:4" ht="15" x14ac:dyDescent="0.25">
      <c r="A12336" s="588"/>
      <c r="B12336" s="588"/>
      <c r="C12336" s="589"/>
      <c r="D12336" s="588"/>
    </row>
    <row r="12337" spans="1:4" ht="15" x14ac:dyDescent="0.25">
      <c r="A12337" s="588"/>
      <c r="B12337" s="588"/>
      <c r="C12337" s="589"/>
      <c r="D12337" s="588"/>
    </row>
    <row r="12338" spans="1:4" ht="15" x14ac:dyDescent="0.25">
      <c r="A12338" s="588"/>
      <c r="B12338" s="588"/>
      <c r="C12338" s="589"/>
      <c r="D12338" s="588"/>
    </row>
    <row r="12339" spans="1:4" ht="15" x14ac:dyDescent="0.25">
      <c r="A12339" s="588"/>
      <c r="B12339" s="588"/>
      <c r="C12339" s="589"/>
      <c r="D12339" s="588"/>
    </row>
    <row r="12340" spans="1:4" ht="15" x14ac:dyDescent="0.25">
      <c r="A12340" s="588"/>
      <c r="B12340" s="588"/>
      <c r="C12340" s="589"/>
      <c r="D12340" s="588"/>
    </row>
    <row r="12341" spans="1:4" ht="15" x14ac:dyDescent="0.25">
      <c r="A12341" s="588"/>
      <c r="B12341" s="588"/>
      <c r="C12341" s="589"/>
      <c r="D12341" s="588"/>
    </row>
    <row r="12342" spans="1:4" ht="15" x14ac:dyDescent="0.25">
      <c r="A12342" s="588"/>
      <c r="B12342" s="588"/>
      <c r="C12342" s="589"/>
      <c r="D12342" s="588"/>
    </row>
    <row r="12343" spans="1:4" ht="15" x14ac:dyDescent="0.25">
      <c r="A12343" s="588"/>
      <c r="B12343" s="588"/>
      <c r="C12343" s="589"/>
      <c r="D12343" s="588"/>
    </row>
    <row r="12344" spans="1:4" ht="15" x14ac:dyDescent="0.25">
      <c r="A12344" s="588"/>
      <c r="B12344" s="588"/>
      <c r="C12344" s="589"/>
      <c r="D12344" s="588"/>
    </row>
    <row r="12345" spans="1:4" ht="15" x14ac:dyDescent="0.25">
      <c r="A12345" s="588"/>
      <c r="B12345" s="588"/>
      <c r="C12345" s="589"/>
      <c r="D12345" s="588"/>
    </row>
    <row r="12346" spans="1:4" ht="15" x14ac:dyDescent="0.25">
      <c r="A12346" s="588"/>
      <c r="B12346" s="588"/>
      <c r="C12346" s="589"/>
      <c r="D12346" s="588"/>
    </row>
    <row r="12347" spans="1:4" ht="15" x14ac:dyDescent="0.25">
      <c r="A12347" s="588"/>
      <c r="B12347" s="588"/>
      <c r="C12347" s="589"/>
      <c r="D12347" s="588"/>
    </row>
    <row r="12348" spans="1:4" ht="15" x14ac:dyDescent="0.25">
      <c r="A12348" s="588"/>
      <c r="B12348" s="588"/>
      <c r="C12348" s="589"/>
      <c r="D12348" s="588"/>
    </row>
    <row r="12349" spans="1:4" ht="15" x14ac:dyDescent="0.25">
      <c r="A12349" s="588"/>
      <c r="B12349" s="588"/>
      <c r="C12349" s="589"/>
      <c r="D12349" s="588"/>
    </row>
    <row r="12350" spans="1:4" ht="15" x14ac:dyDescent="0.25">
      <c r="A12350" s="588"/>
      <c r="B12350" s="588"/>
      <c r="C12350" s="589"/>
      <c r="D12350" s="588"/>
    </row>
    <row r="12351" spans="1:4" ht="15" x14ac:dyDescent="0.25">
      <c r="A12351" s="588"/>
      <c r="B12351" s="588"/>
      <c r="C12351" s="589"/>
      <c r="D12351" s="588"/>
    </row>
    <row r="12352" spans="1:4" ht="15" x14ac:dyDescent="0.25">
      <c r="A12352" s="588"/>
      <c r="B12352" s="588"/>
      <c r="C12352" s="589"/>
      <c r="D12352" s="588"/>
    </row>
    <row r="12353" spans="1:4" ht="15" x14ac:dyDescent="0.25">
      <c r="A12353" s="588"/>
      <c r="B12353" s="588"/>
      <c r="C12353" s="589"/>
      <c r="D12353" s="588"/>
    </row>
    <row r="12354" spans="1:4" ht="15" x14ac:dyDescent="0.25">
      <c r="A12354" s="588"/>
      <c r="B12354" s="588"/>
      <c r="C12354" s="589"/>
      <c r="D12354" s="588"/>
    </row>
    <row r="12355" spans="1:4" ht="15" x14ac:dyDescent="0.25">
      <c r="A12355" s="588"/>
      <c r="B12355" s="588"/>
      <c r="C12355" s="589"/>
      <c r="D12355" s="588"/>
    </row>
    <row r="12356" spans="1:4" ht="15" x14ac:dyDescent="0.25">
      <c r="A12356" s="588"/>
      <c r="B12356" s="588"/>
      <c r="C12356" s="589"/>
      <c r="D12356" s="588"/>
    </row>
    <row r="12357" spans="1:4" ht="15" x14ac:dyDescent="0.25">
      <c r="A12357" s="588"/>
      <c r="B12357" s="588"/>
      <c r="C12357" s="589"/>
      <c r="D12357" s="588"/>
    </row>
    <row r="12358" spans="1:4" ht="15" x14ac:dyDescent="0.25">
      <c r="A12358" s="588"/>
      <c r="B12358" s="588"/>
      <c r="C12358" s="589"/>
      <c r="D12358" s="588"/>
    </row>
    <row r="12359" spans="1:4" ht="15" x14ac:dyDescent="0.25">
      <c r="A12359" s="588"/>
      <c r="B12359" s="588"/>
      <c r="C12359" s="589"/>
      <c r="D12359" s="588"/>
    </row>
    <row r="12360" spans="1:4" ht="15" x14ac:dyDescent="0.25">
      <c r="A12360" s="588"/>
      <c r="B12360" s="588"/>
      <c r="C12360" s="589"/>
      <c r="D12360" s="588"/>
    </row>
    <row r="12361" spans="1:4" ht="15" x14ac:dyDescent="0.25">
      <c r="A12361" s="588"/>
      <c r="B12361" s="588"/>
      <c r="C12361" s="589"/>
      <c r="D12361" s="588"/>
    </row>
    <row r="12362" spans="1:4" ht="15" x14ac:dyDescent="0.25">
      <c r="A12362" s="588"/>
      <c r="B12362" s="588"/>
      <c r="C12362" s="589"/>
      <c r="D12362" s="588"/>
    </row>
    <row r="12363" spans="1:4" ht="15" x14ac:dyDescent="0.25">
      <c r="A12363" s="588"/>
      <c r="B12363" s="588"/>
      <c r="C12363" s="589"/>
      <c r="D12363" s="588"/>
    </row>
    <row r="12364" spans="1:4" ht="15" x14ac:dyDescent="0.25">
      <c r="A12364" s="588"/>
      <c r="B12364" s="588"/>
      <c r="C12364" s="589"/>
      <c r="D12364" s="588"/>
    </row>
    <row r="12365" spans="1:4" ht="15" x14ac:dyDescent="0.25">
      <c r="A12365" s="588"/>
      <c r="B12365" s="588"/>
      <c r="C12365" s="589"/>
      <c r="D12365" s="588"/>
    </row>
    <row r="12366" spans="1:4" ht="15" x14ac:dyDescent="0.25">
      <c r="A12366" s="588"/>
      <c r="B12366" s="588"/>
      <c r="C12366" s="589"/>
      <c r="D12366" s="588"/>
    </row>
    <row r="12367" spans="1:4" ht="15" x14ac:dyDescent="0.25">
      <c r="A12367" s="588"/>
      <c r="B12367" s="588"/>
      <c r="C12367" s="589"/>
      <c r="D12367" s="588"/>
    </row>
    <row r="12368" spans="1:4" ht="15" x14ac:dyDescent="0.25">
      <c r="A12368" s="588"/>
      <c r="B12368" s="588"/>
      <c r="C12368" s="589"/>
      <c r="D12368" s="588"/>
    </row>
    <row r="12369" spans="1:4" ht="15" x14ac:dyDescent="0.25">
      <c r="A12369" s="588"/>
      <c r="B12369" s="588"/>
      <c r="C12369" s="589"/>
      <c r="D12369" s="588"/>
    </row>
    <row r="12370" spans="1:4" ht="15" x14ac:dyDescent="0.25">
      <c r="A12370" s="588"/>
      <c r="B12370" s="588"/>
      <c r="C12370" s="589"/>
      <c r="D12370" s="588"/>
    </row>
    <row r="12371" spans="1:4" ht="15" x14ac:dyDescent="0.25">
      <c r="A12371" s="588"/>
      <c r="B12371" s="588"/>
      <c r="C12371" s="589"/>
      <c r="D12371" s="588"/>
    </row>
    <row r="12372" spans="1:4" ht="15" x14ac:dyDescent="0.25">
      <c r="A12372" s="588"/>
      <c r="B12372" s="588"/>
      <c r="C12372" s="589"/>
      <c r="D12372" s="588"/>
    </row>
    <row r="12373" spans="1:4" ht="15" x14ac:dyDescent="0.25">
      <c r="A12373" s="588"/>
      <c r="B12373" s="588"/>
      <c r="C12373" s="589"/>
      <c r="D12373" s="588"/>
    </row>
    <row r="12374" spans="1:4" ht="15" x14ac:dyDescent="0.25">
      <c r="A12374" s="588"/>
      <c r="B12374" s="588"/>
      <c r="C12374" s="589"/>
      <c r="D12374" s="588"/>
    </row>
    <row r="12375" spans="1:4" ht="15" x14ac:dyDescent="0.25">
      <c r="A12375" s="588"/>
      <c r="B12375" s="588"/>
      <c r="C12375" s="589"/>
      <c r="D12375" s="588"/>
    </row>
    <row r="12376" spans="1:4" ht="15" x14ac:dyDescent="0.25">
      <c r="A12376" s="588"/>
      <c r="B12376" s="588"/>
      <c r="C12376" s="589"/>
      <c r="D12376" s="588"/>
    </row>
    <row r="12377" spans="1:4" ht="15" x14ac:dyDescent="0.25">
      <c r="A12377" s="588"/>
      <c r="B12377" s="588"/>
      <c r="C12377" s="589"/>
      <c r="D12377" s="588"/>
    </row>
    <row r="12378" spans="1:4" ht="15" x14ac:dyDescent="0.25">
      <c r="A12378" s="588"/>
      <c r="B12378" s="588"/>
      <c r="C12378" s="589"/>
      <c r="D12378" s="588"/>
    </row>
    <row r="12379" spans="1:4" ht="15" x14ac:dyDescent="0.25">
      <c r="A12379" s="588"/>
      <c r="B12379" s="588"/>
      <c r="C12379" s="589"/>
      <c r="D12379" s="588"/>
    </row>
    <row r="12380" spans="1:4" ht="15" x14ac:dyDescent="0.25">
      <c r="A12380" s="588"/>
      <c r="B12380" s="588"/>
      <c r="C12380" s="589"/>
      <c r="D12380" s="588"/>
    </row>
    <row r="12381" spans="1:4" ht="15" x14ac:dyDescent="0.25">
      <c r="A12381" s="588"/>
      <c r="B12381" s="588"/>
      <c r="C12381" s="589"/>
      <c r="D12381" s="588"/>
    </row>
    <row r="12382" spans="1:4" ht="15" x14ac:dyDescent="0.25">
      <c r="A12382" s="588"/>
      <c r="B12382" s="588"/>
      <c r="C12382" s="589"/>
      <c r="D12382" s="588"/>
    </row>
    <row r="12383" spans="1:4" ht="15" x14ac:dyDescent="0.25">
      <c r="A12383" s="588"/>
      <c r="B12383" s="588"/>
      <c r="C12383" s="589"/>
      <c r="D12383" s="588"/>
    </row>
    <row r="12384" spans="1:4" ht="15" x14ac:dyDescent="0.25">
      <c r="A12384" s="588"/>
      <c r="B12384" s="588"/>
      <c r="C12384" s="589"/>
      <c r="D12384" s="588"/>
    </row>
    <row r="12385" spans="1:4" ht="15" x14ac:dyDescent="0.25">
      <c r="A12385" s="588"/>
      <c r="B12385" s="588"/>
      <c r="C12385" s="589"/>
      <c r="D12385" s="588"/>
    </row>
    <row r="12386" spans="1:4" ht="15" x14ac:dyDescent="0.25">
      <c r="A12386" s="588"/>
      <c r="B12386" s="588"/>
      <c r="C12386" s="589"/>
      <c r="D12386" s="588"/>
    </row>
    <row r="12387" spans="1:4" ht="15" x14ac:dyDescent="0.25">
      <c r="A12387" s="588"/>
      <c r="B12387" s="588"/>
      <c r="C12387" s="589"/>
      <c r="D12387" s="588"/>
    </row>
    <row r="12388" spans="1:4" ht="15" x14ac:dyDescent="0.25">
      <c r="A12388" s="588"/>
      <c r="B12388" s="588"/>
      <c r="C12388" s="589"/>
      <c r="D12388" s="588"/>
    </row>
    <row r="12389" spans="1:4" ht="15" x14ac:dyDescent="0.25">
      <c r="A12389" s="588"/>
      <c r="B12389" s="588"/>
      <c r="C12389" s="589"/>
      <c r="D12389" s="588"/>
    </row>
    <row r="12390" spans="1:4" ht="15" x14ac:dyDescent="0.25">
      <c r="A12390" s="588"/>
      <c r="B12390" s="588"/>
      <c r="C12390" s="589"/>
      <c r="D12390" s="588"/>
    </row>
    <row r="12391" spans="1:4" ht="15" x14ac:dyDescent="0.25">
      <c r="A12391" s="588"/>
      <c r="B12391" s="588"/>
      <c r="C12391" s="589"/>
      <c r="D12391" s="588"/>
    </row>
    <row r="12392" spans="1:4" ht="15" x14ac:dyDescent="0.25">
      <c r="A12392" s="588"/>
      <c r="B12392" s="588"/>
      <c r="C12392" s="589"/>
      <c r="D12392" s="588"/>
    </row>
    <row r="12393" spans="1:4" ht="15" x14ac:dyDescent="0.25">
      <c r="A12393" s="588"/>
      <c r="B12393" s="588"/>
      <c r="C12393" s="589"/>
      <c r="D12393" s="588"/>
    </row>
    <row r="12394" spans="1:4" ht="15" x14ac:dyDescent="0.25">
      <c r="A12394" s="588"/>
      <c r="B12394" s="588"/>
      <c r="C12394" s="589"/>
      <c r="D12394" s="588"/>
    </row>
    <row r="12395" spans="1:4" ht="15" x14ac:dyDescent="0.25">
      <c r="A12395" s="588"/>
      <c r="B12395" s="588"/>
      <c r="C12395" s="589"/>
      <c r="D12395" s="588"/>
    </row>
    <row r="12396" spans="1:4" ht="15" x14ac:dyDescent="0.25">
      <c r="A12396" s="588"/>
      <c r="B12396" s="588"/>
      <c r="C12396" s="589"/>
      <c r="D12396" s="588"/>
    </row>
    <row r="12397" spans="1:4" ht="15" x14ac:dyDescent="0.25">
      <c r="A12397" s="588"/>
      <c r="B12397" s="588"/>
      <c r="C12397" s="589"/>
      <c r="D12397" s="588"/>
    </row>
    <row r="12398" spans="1:4" ht="15" x14ac:dyDescent="0.25">
      <c r="A12398" s="588"/>
      <c r="B12398" s="588"/>
      <c r="C12398" s="589"/>
      <c r="D12398" s="588"/>
    </row>
    <row r="12399" spans="1:4" ht="15" x14ac:dyDescent="0.25">
      <c r="A12399" s="588"/>
      <c r="B12399" s="588"/>
      <c r="C12399" s="589"/>
      <c r="D12399" s="588"/>
    </row>
    <row r="12400" spans="1:4" ht="15" x14ac:dyDescent="0.25">
      <c r="A12400" s="588"/>
      <c r="B12400" s="588"/>
      <c r="C12400" s="589"/>
      <c r="D12400" s="588"/>
    </row>
    <row r="12401" spans="1:4" ht="15" x14ac:dyDescent="0.25">
      <c r="A12401" s="588"/>
      <c r="B12401" s="588"/>
      <c r="C12401" s="589"/>
      <c r="D12401" s="588"/>
    </row>
    <row r="12402" spans="1:4" ht="15" x14ac:dyDescent="0.25">
      <c r="A12402" s="588"/>
      <c r="B12402" s="588"/>
      <c r="C12402" s="589"/>
      <c r="D12402" s="588"/>
    </row>
    <row r="12403" spans="1:4" ht="15" x14ac:dyDescent="0.25">
      <c r="A12403" s="588"/>
      <c r="B12403" s="588"/>
      <c r="C12403" s="589"/>
      <c r="D12403" s="588"/>
    </row>
    <row r="12404" spans="1:4" ht="15" x14ac:dyDescent="0.25">
      <c r="A12404" s="588"/>
      <c r="B12404" s="588"/>
      <c r="C12404" s="589"/>
      <c r="D12404" s="588"/>
    </row>
    <row r="12405" spans="1:4" ht="15" x14ac:dyDescent="0.25">
      <c r="A12405" s="588"/>
      <c r="B12405" s="588"/>
      <c r="C12405" s="589"/>
      <c r="D12405" s="588"/>
    </row>
    <row r="12406" spans="1:4" ht="15" x14ac:dyDescent="0.25">
      <c r="A12406" s="588"/>
      <c r="B12406" s="588"/>
      <c r="C12406" s="589"/>
      <c r="D12406" s="588"/>
    </row>
    <row r="12407" spans="1:4" ht="15" x14ac:dyDescent="0.25">
      <c r="A12407" s="588"/>
      <c r="B12407" s="588"/>
      <c r="C12407" s="589"/>
      <c r="D12407" s="588"/>
    </row>
    <row r="12408" spans="1:4" ht="15" x14ac:dyDescent="0.25">
      <c r="A12408" s="588"/>
      <c r="B12408" s="588"/>
      <c r="C12408" s="589"/>
      <c r="D12408" s="588"/>
    </row>
    <row r="12409" spans="1:4" ht="15" x14ac:dyDescent="0.25">
      <c r="A12409" s="588"/>
      <c r="B12409" s="588"/>
      <c r="C12409" s="589"/>
      <c r="D12409" s="588"/>
    </row>
    <row r="12410" spans="1:4" ht="15" x14ac:dyDescent="0.25">
      <c r="A12410" s="588"/>
      <c r="B12410" s="588"/>
      <c r="C12410" s="589"/>
      <c r="D12410" s="588"/>
    </row>
    <row r="12411" spans="1:4" ht="15" x14ac:dyDescent="0.25">
      <c r="A12411" s="588"/>
      <c r="B12411" s="588"/>
      <c r="C12411" s="589"/>
      <c r="D12411" s="588"/>
    </row>
    <row r="12412" spans="1:4" ht="15" x14ac:dyDescent="0.25">
      <c r="A12412" s="588"/>
      <c r="B12412" s="588"/>
      <c r="C12412" s="589"/>
      <c r="D12412" s="588"/>
    </row>
    <row r="12413" spans="1:4" ht="15" x14ac:dyDescent="0.25">
      <c r="A12413" s="588"/>
      <c r="B12413" s="588"/>
      <c r="C12413" s="589"/>
      <c r="D12413" s="588"/>
    </row>
    <row r="12414" spans="1:4" ht="15" x14ac:dyDescent="0.25">
      <c r="A12414" s="588"/>
      <c r="B12414" s="588"/>
      <c r="C12414" s="589"/>
      <c r="D12414" s="588"/>
    </row>
    <row r="12415" spans="1:4" ht="15" x14ac:dyDescent="0.25">
      <c r="A12415" s="588"/>
      <c r="B12415" s="588"/>
      <c r="C12415" s="589"/>
      <c r="D12415" s="588"/>
    </row>
    <row r="12416" spans="1:4" ht="15" x14ac:dyDescent="0.25">
      <c r="A12416" s="588"/>
      <c r="B12416" s="588"/>
      <c r="C12416" s="589"/>
      <c r="D12416" s="588"/>
    </row>
    <row r="12417" spans="1:4" ht="15" x14ac:dyDescent="0.25">
      <c r="A12417" s="588"/>
      <c r="B12417" s="588"/>
      <c r="C12417" s="589"/>
      <c r="D12417" s="588"/>
    </row>
    <row r="12418" spans="1:4" ht="15" x14ac:dyDescent="0.25">
      <c r="A12418" s="588"/>
      <c r="B12418" s="588"/>
      <c r="C12418" s="589"/>
      <c r="D12418" s="588"/>
    </row>
    <row r="12419" spans="1:4" ht="15" x14ac:dyDescent="0.25">
      <c r="A12419" s="588"/>
      <c r="B12419" s="588"/>
      <c r="C12419" s="589"/>
      <c r="D12419" s="588"/>
    </row>
    <row r="12420" spans="1:4" ht="15" x14ac:dyDescent="0.25">
      <c r="A12420" s="588"/>
      <c r="B12420" s="588"/>
      <c r="C12420" s="589"/>
      <c r="D12420" s="588"/>
    </row>
    <row r="12421" spans="1:4" ht="15" x14ac:dyDescent="0.25">
      <c r="A12421" s="588"/>
      <c r="B12421" s="588"/>
      <c r="C12421" s="589"/>
      <c r="D12421" s="588"/>
    </row>
    <row r="12422" spans="1:4" ht="15" x14ac:dyDescent="0.25">
      <c r="A12422" s="588"/>
      <c r="B12422" s="588"/>
      <c r="C12422" s="589"/>
      <c r="D12422" s="588"/>
    </row>
    <row r="12423" spans="1:4" ht="15" x14ac:dyDescent="0.25">
      <c r="A12423" s="588"/>
      <c r="B12423" s="588"/>
      <c r="C12423" s="589"/>
      <c r="D12423" s="588"/>
    </row>
    <row r="12424" spans="1:4" ht="15" x14ac:dyDescent="0.25">
      <c r="A12424" s="588"/>
      <c r="B12424" s="588"/>
      <c r="C12424" s="589"/>
      <c r="D12424" s="588"/>
    </row>
    <row r="12425" spans="1:4" ht="15" x14ac:dyDescent="0.25">
      <c r="A12425" s="588"/>
      <c r="B12425" s="588"/>
      <c r="C12425" s="589"/>
      <c r="D12425" s="588"/>
    </row>
    <row r="12426" spans="1:4" ht="15" x14ac:dyDescent="0.25">
      <c r="A12426" s="588"/>
      <c r="B12426" s="588"/>
      <c r="C12426" s="589"/>
      <c r="D12426" s="588"/>
    </row>
    <row r="12427" spans="1:4" ht="15" x14ac:dyDescent="0.25">
      <c r="A12427" s="588"/>
      <c r="B12427" s="588"/>
      <c r="C12427" s="589"/>
      <c r="D12427" s="588"/>
    </row>
    <row r="12428" spans="1:4" ht="15" x14ac:dyDescent="0.25">
      <c r="A12428" s="588"/>
      <c r="B12428" s="588"/>
      <c r="C12428" s="589"/>
      <c r="D12428" s="588"/>
    </row>
    <row r="12429" spans="1:4" ht="15" x14ac:dyDescent="0.25">
      <c r="A12429" s="588"/>
      <c r="B12429" s="588"/>
      <c r="C12429" s="589"/>
      <c r="D12429" s="588"/>
    </row>
    <row r="12430" spans="1:4" ht="15" x14ac:dyDescent="0.25">
      <c r="A12430" s="588"/>
      <c r="B12430" s="588"/>
      <c r="C12430" s="589"/>
      <c r="D12430" s="588"/>
    </row>
    <row r="12431" spans="1:4" ht="15" x14ac:dyDescent="0.25">
      <c r="A12431" s="588"/>
      <c r="B12431" s="588"/>
      <c r="C12431" s="589"/>
      <c r="D12431" s="588"/>
    </row>
    <row r="12432" spans="1:4" ht="15" x14ac:dyDescent="0.25">
      <c r="A12432" s="588"/>
      <c r="B12432" s="588"/>
      <c r="C12432" s="589"/>
      <c r="D12432" s="588"/>
    </row>
    <row r="12433" spans="1:4" ht="15" x14ac:dyDescent="0.25">
      <c r="A12433" s="588"/>
      <c r="B12433" s="588"/>
      <c r="C12433" s="589"/>
      <c r="D12433" s="588"/>
    </row>
    <row r="12434" spans="1:4" ht="15" x14ac:dyDescent="0.25">
      <c r="A12434" s="588"/>
      <c r="B12434" s="588"/>
      <c r="C12434" s="589"/>
      <c r="D12434" s="588"/>
    </row>
    <row r="12435" spans="1:4" ht="15" x14ac:dyDescent="0.25">
      <c r="A12435" s="588"/>
      <c r="B12435" s="588"/>
      <c r="C12435" s="589"/>
      <c r="D12435" s="588"/>
    </row>
    <row r="12436" spans="1:4" ht="15" x14ac:dyDescent="0.25">
      <c r="A12436" s="588"/>
      <c r="B12436" s="588"/>
      <c r="C12436" s="589"/>
      <c r="D12436" s="588"/>
    </row>
    <row r="12437" spans="1:4" ht="15" x14ac:dyDescent="0.25">
      <c r="A12437" s="588"/>
      <c r="B12437" s="588"/>
      <c r="C12437" s="589"/>
      <c r="D12437" s="588"/>
    </row>
    <row r="12438" spans="1:4" ht="15" x14ac:dyDescent="0.25">
      <c r="A12438" s="588"/>
      <c r="B12438" s="588"/>
      <c r="C12438" s="589"/>
      <c r="D12438" s="588"/>
    </row>
    <row r="12439" spans="1:4" ht="15" x14ac:dyDescent="0.25">
      <c r="A12439" s="588"/>
      <c r="B12439" s="588"/>
      <c r="C12439" s="589"/>
      <c r="D12439" s="588"/>
    </row>
    <row r="12440" spans="1:4" ht="15" x14ac:dyDescent="0.25">
      <c r="A12440" s="588"/>
      <c r="B12440" s="588"/>
      <c r="C12440" s="589"/>
      <c r="D12440" s="588"/>
    </row>
    <row r="12441" spans="1:4" ht="15" x14ac:dyDescent="0.25">
      <c r="A12441" s="588"/>
      <c r="B12441" s="588"/>
      <c r="C12441" s="589"/>
      <c r="D12441" s="588"/>
    </row>
    <row r="12442" spans="1:4" ht="15" x14ac:dyDescent="0.25">
      <c r="A12442" s="588"/>
      <c r="B12442" s="588"/>
      <c r="C12442" s="589"/>
      <c r="D12442" s="588"/>
    </row>
    <row r="12443" spans="1:4" ht="15" x14ac:dyDescent="0.25">
      <c r="A12443" s="588"/>
      <c r="B12443" s="588"/>
      <c r="C12443" s="589"/>
      <c r="D12443" s="588"/>
    </row>
    <row r="12444" spans="1:4" ht="15" x14ac:dyDescent="0.25">
      <c r="A12444" s="588"/>
      <c r="B12444" s="588"/>
      <c r="C12444" s="589"/>
      <c r="D12444" s="588"/>
    </row>
    <row r="12445" spans="1:4" ht="15" x14ac:dyDescent="0.25">
      <c r="A12445" s="588"/>
      <c r="B12445" s="588"/>
      <c r="C12445" s="589"/>
      <c r="D12445" s="588"/>
    </row>
    <row r="12446" spans="1:4" ht="15" x14ac:dyDescent="0.25">
      <c r="A12446" s="588"/>
      <c r="B12446" s="588"/>
      <c r="C12446" s="589"/>
      <c r="D12446" s="588"/>
    </row>
    <row r="12447" spans="1:4" ht="15" x14ac:dyDescent="0.25">
      <c r="A12447" s="588"/>
      <c r="B12447" s="588"/>
      <c r="C12447" s="589"/>
      <c r="D12447" s="588"/>
    </row>
    <row r="12448" spans="1:4" ht="15" x14ac:dyDescent="0.25">
      <c r="A12448" s="588"/>
      <c r="B12448" s="588"/>
      <c r="C12448" s="589"/>
      <c r="D12448" s="588"/>
    </row>
    <row r="12449" spans="1:4" ht="15" x14ac:dyDescent="0.25">
      <c r="A12449" s="588"/>
      <c r="B12449" s="588"/>
      <c r="C12449" s="589"/>
      <c r="D12449" s="588"/>
    </row>
    <row r="12450" spans="1:4" ht="15" x14ac:dyDescent="0.25">
      <c r="A12450" s="588"/>
      <c r="B12450" s="588"/>
      <c r="C12450" s="589"/>
      <c r="D12450" s="588"/>
    </row>
    <row r="12451" spans="1:4" ht="15" x14ac:dyDescent="0.25">
      <c r="A12451" s="588"/>
      <c r="B12451" s="588"/>
      <c r="C12451" s="589"/>
      <c r="D12451" s="588"/>
    </row>
    <row r="12452" spans="1:4" ht="15" x14ac:dyDescent="0.25">
      <c r="A12452" s="588"/>
      <c r="B12452" s="588"/>
      <c r="C12452" s="589"/>
      <c r="D12452" s="588"/>
    </row>
    <row r="12453" spans="1:4" ht="15" x14ac:dyDescent="0.25">
      <c r="A12453" s="588"/>
      <c r="B12453" s="588"/>
      <c r="C12453" s="589"/>
      <c r="D12453" s="588"/>
    </row>
    <row r="12454" spans="1:4" ht="15" x14ac:dyDescent="0.25">
      <c r="A12454" s="588"/>
      <c r="B12454" s="588"/>
      <c r="C12454" s="589"/>
      <c r="D12454" s="588"/>
    </row>
    <row r="12455" spans="1:4" ht="15" x14ac:dyDescent="0.25">
      <c r="A12455" s="588"/>
      <c r="B12455" s="588"/>
      <c r="C12455" s="589"/>
      <c r="D12455" s="588"/>
    </row>
    <row r="12456" spans="1:4" ht="15" x14ac:dyDescent="0.25">
      <c r="A12456" s="588"/>
      <c r="B12456" s="588"/>
      <c r="C12456" s="589"/>
      <c r="D12456" s="588"/>
    </row>
    <row r="12457" spans="1:4" ht="15" x14ac:dyDescent="0.25">
      <c r="A12457" s="588"/>
      <c r="B12457" s="588"/>
      <c r="C12457" s="589"/>
      <c r="D12457" s="588"/>
    </row>
    <row r="12458" spans="1:4" ht="15" x14ac:dyDescent="0.25">
      <c r="A12458" s="588"/>
      <c r="B12458" s="588"/>
      <c r="C12458" s="589"/>
      <c r="D12458" s="588"/>
    </row>
    <row r="12459" spans="1:4" ht="15" x14ac:dyDescent="0.25">
      <c r="A12459" s="588"/>
      <c r="B12459" s="588"/>
      <c r="C12459" s="589"/>
      <c r="D12459" s="588"/>
    </row>
    <row r="12460" spans="1:4" ht="15" x14ac:dyDescent="0.25">
      <c r="A12460" s="588"/>
      <c r="B12460" s="588"/>
      <c r="C12460" s="589"/>
      <c r="D12460" s="588"/>
    </row>
    <row r="12461" spans="1:4" ht="15" x14ac:dyDescent="0.25">
      <c r="A12461" s="588"/>
      <c r="B12461" s="588"/>
      <c r="C12461" s="589"/>
      <c r="D12461" s="588"/>
    </row>
    <row r="12462" spans="1:4" ht="15" x14ac:dyDescent="0.25">
      <c r="A12462" s="588"/>
      <c r="B12462" s="588"/>
      <c r="C12462" s="589"/>
      <c r="D12462" s="588"/>
    </row>
    <row r="12463" spans="1:4" ht="15" x14ac:dyDescent="0.25">
      <c r="A12463" s="588"/>
      <c r="B12463" s="588"/>
      <c r="C12463" s="589"/>
      <c r="D12463" s="588"/>
    </row>
    <row r="12464" spans="1:4" ht="15" x14ac:dyDescent="0.25">
      <c r="A12464" s="588"/>
      <c r="B12464" s="588"/>
      <c r="C12464" s="589"/>
      <c r="D12464" s="588"/>
    </row>
    <row r="12465" spans="1:4" ht="15" x14ac:dyDescent="0.25">
      <c r="A12465" s="588"/>
      <c r="B12465" s="588"/>
      <c r="C12465" s="589"/>
      <c r="D12465" s="588"/>
    </row>
    <row r="12466" spans="1:4" ht="15" x14ac:dyDescent="0.25">
      <c r="A12466" s="588"/>
      <c r="B12466" s="588"/>
      <c r="C12466" s="589"/>
      <c r="D12466" s="588"/>
    </row>
    <row r="12467" spans="1:4" ht="15" x14ac:dyDescent="0.25">
      <c r="A12467" s="588"/>
      <c r="B12467" s="588"/>
      <c r="C12467" s="589"/>
      <c r="D12467" s="588"/>
    </row>
    <row r="12468" spans="1:4" ht="15" x14ac:dyDescent="0.25">
      <c r="A12468" s="588"/>
      <c r="B12468" s="588"/>
      <c r="C12468" s="589"/>
      <c r="D12468" s="588"/>
    </row>
    <row r="12469" spans="1:4" ht="15" x14ac:dyDescent="0.25">
      <c r="A12469" s="588"/>
      <c r="B12469" s="588"/>
      <c r="C12469" s="589"/>
      <c r="D12469" s="588"/>
    </row>
    <row r="12470" spans="1:4" ht="15" x14ac:dyDescent="0.25">
      <c r="A12470" s="588"/>
      <c r="B12470" s="588"/>
      <c r="C12470" s="589"/>
      <c r="D12470" s="588"/>
    </row>
    <row r="12471" spans="1:4" ht="15" x14ac:dyDescent="0.25">
      <c r="A12471" s="588"/>
      <c r="B12471" s="588"/>
      <c r="C12471" s="589"/>
      <c r="D12471" s="588"/>
    </row>
    <row r="12472" spans="1:4" ht="15" x14ac:dyDescent="0.25">
      <c r="A12472" s="588"/>
      <c r="B12472" s="588"/>
      <c r="C12472" s="589"/>
      <c r="D12472" s="588"/>
    </row>
    <row r="12473" spans="1:4" ht="15" x14ac:dyDescent="0.25">
      <c r="A12473" s="588"/>
      <c r="B12473" s="588"/>
      <c r="C12473" s="589"/>
      <c r="D12473" s="588"/>
    </row>
    <row r="12474" spans="1:4" ht="15" x14ac:dyDescent="0.25">
      <c r="A12474" s="588"/>
      <c r="B12474" s="588"/>
      <c r="C12474" s="589"/>
      <c r="D12474" s="588"/>
    </row>
    <row r="12475" spans="1:4" ht="15" x14ac:dyDescent="0.25">
      <c r="A12475" s="588"/>
      <c r="B12475" s="588"/>
      <c r="C12475" s="589"/>
      <c r="D12475" s="588"/>
    </row>
    <row r="12476" spans="1:4" ht="15" x14ac:dyDescent="0.25">
      <c r="A12476" s="588"/>
      <c r="B12476" s="588"/>
      <c r="C12476" s="589"/>
      <c r="D12476" s="588"/>
    </row>
    <row r="12477" spans="1:4" ht="15" x14ac:dyDescent="0.25">
      <c r="A12477" s="588"/>
      <c r="B12477" s="588"/>
      <c r="C12477" s="589"/>
      <c r="D12477" s="588"/>
    </row>
    <row r="12478" spans="1:4" ht="15" x14ac:dyDescent="0.25">
      <c r="A12478" s="588"/>
      <c r="B12478" s="588"/>
      <c r="C12478" s="589"/>
      <c r="D12478" s="588"/>
    </row>
    <row r="12479" spans="1:4" ht="15" x14ac:dyDescent="0.25">
      <c r="A12479" s="588"/>
      <c r="B12479" s="588"/>
      <c r="C12479" s="589"/>
      <c r="D12479" s="588"/>
    </row>
    <row r="12480" spans="1:4" ht="15" x14ac:dyDescent="0.25">
      <c r="A12480" s="588"/>
      <c r="B12480" s="588"/>
      <c r="C12480" s="589"/>
      <c r="D12480" s="588"/>
    </row>
    <row r="12481" spans="1:4" ht="15" x14ac:dyDescent="0.25">
      <c r="A12481" s="588"/>
      <c r="B12481" s="588"/>
      <c r="C12481" s="589"/>
      <c r="D12481" s="588"/>
    </row>
    <row r="12482" spans="1:4" ht="15" x14ac:dyDescent="0.25">
      <c r="A12482" s="588"/>
      <c r="B12482" s="588"/>
      <c r="C12482" s="589"/>
      <c r="D12482" s="588"/>
    </row>
    <row r="12483" spans="1:4" ht="15" x14ac:dyDescent="0.25">
      <c r="A12483" s="588"/>
      <c r="B12483" s="588"/>
      <c r="C12483" s="589"/>
      <c r="D12483" s="588"/>
    </row>
    <row r="12484" spans="1:4" ht="15" x14ac:dyDescent="0.25">
      <c r="A12484" s="588"/>
      <c r="B12484" s="588"/>
      <c r="C12484" s="589"/>
      <c r="D12484" s="588"/>
    </row>
    <row r="12485" spans="1:4" ht="15" x14ac:dyDescent="0.25">
      <c r="A12485" s="588"/>
      <c r="B12485" s="588"/>
      <c r="C12485" s="589"/>
      <c r="D12485" s="588"/>
    </row>
    <row r="12486" spans="1:4" ht="15" x14ac:dyDescent="0.25">
      <c r="A12486" s="588"/>
      <c r="B12486" s="588"/>
      <c r="C12486" s="589"/>
      <c r="D12486" s="588"/>
    </row>
    <row r="12487" spans="1:4" ht="15" x14ac:dyDescent="0.25">
      <c r="A12487" s="588"/>
      <c r="B12487" s="588"/>
      <c r="C12487" s="589"/>
      <c r="D12487" s="588"/>
    </row>
    <row r="12488" spans="1:4" ht="15" x14ac:dyDescent="0.25">
      <c r="A12488" s="588"/>
      <c r="B12488" s="588"/>
      <c r="C12488" s="589"/>
      <c r="D12488" s="588"/>
    </row>
    <row r="12489" spans="1:4" ht="15" x14ac:dyDescent="0.25">
      <c r="A12489" s="588"/>
      <c r="B12489" s="588"/>
      <c r="C12489" s="589"/>
      <c r="D12489" s="588"/>
    </row>
    <row r="12490" spans="1:4" ht="15" x14ac:dyDescent="0.25">
      <c r="A12490" s="588"/>
      <c r="B12490" s="588"/>
      <c r="C12490" s="589"/>
      <c r="D12490" s="588"/>
    </row>
    <row r="12491" spans="1:4" ht="15" x14ac:dyDescent="0.25">
      <c r="A12491" s="588"/>
      <c r="B12491" s="588"/>
      <c r="C12491" s="589"/>
      <c r="D12491" s="588"/>
    </row>
    <row r="12492" spans="1:4" ht="15" x14ac:dyDescent="0.25">
      <c r="A12492" s="588"/>
      <c r="B12492" s="588"/>
      <c r="C12492" s="589"/>
      <c r="D12492" s="588"/>
    </row>
    <row r="12493" spans="1:4" ht="15" x14ac:dyDescent="0.25">
      <c r="A12493" s="588"/>
      <c r="B12493" s="588"/>
      <c r="C12493" s="589"/>
      <c r="D12493" s="588"/>
    </row>
    <row r="12494" spans="1:4" ht="15" x14ac:dyDescent="0.25">
      <c r="A12494" s="588"/>
      <c r="B12494" s="588"/>
      <c r="C12494" s="589"/>
      <c r="D12494" s="588"/>
    </row>
    <row r="12495" spans="1:4" ht="15" x14ac:dyDescent="0.25">
      <c r="A12495" s="588"/>
      <c r="B12495" s="588"/>
      <c r="C12495" s="589"/>
      <c r="D12495" s="588"/>
    </row>
    <row r="12496" spans="1:4" ht="15" x14ac:dyDescent="0.25">
      <c r="A12496" s="588"/>
      <c r="B12496" s="588"/>
      <c r="C12496" s="589"/>
      <c r="D12496" s="588"/>
    </row>
    <row r="12497" spans="1:4" ht="15" x14ac:dyDescent="0.25">
      <c r="A12497" s="588"/>
      <c r="B12497" s="588"/>
      <c r="C12497" s="589"/>
      <c r="D12497" s="588"/>
    </row>
    <row r="12498" spans="1:4" ht="15" x14ac:dyDescent="0.25">
      <c r="A12498" s="588"/>
      <c r="B12498" s="588"/>
      <c r="C12498" s="589"/>
      <c r="D12498" s="588"/>
    </row>
    <row r="12499" spans="1:4" ht="15" x14ac:dyDescent="0.25">
      <c r="A12499" s="588"/>
      <c r="B12499" s="588"/>
      <c r="C12499" s="589"/>
      <c r="D12499" s="588"/>
    </row>
    <row r="12500" spans="1:4" ht="15" x14ac:dyDescent="0.25">
      <c r="A12500" s="588"/>
      <c r="B12500" s="588"/>
      <c r="C12500" s="589"/>
      <c r="D12500" s="588"/>
    </row>
    <row r="12501" spans="1:4" ht="15" x14ac:dyDescent="0.25">
      <c r="A12501" s="588"/>
      <c r="B12501" s="588"/>
      <c r="C12501" s="589"/>
      <c r="D12501" s="588"/>
    </row>
    <row r="12502" spans="1:4" ht="15" x14ac:dyDescent="0.25">
      <c r="A12502" s="588"/>
      <c r="B12502" s="588"/>
      <c r="C12502" s="589"/>
      <c r="D12502" s="588"/>
    </row>
    <row r="12503" spans="1:4" ht="15" x14ac:dyDescent="0.25">
      <c r="A12503" s="588"/>
      <c r="B12503" s="588"/>
      <c r="C12503" s="589"/>
      <c r="D12503" s="588"/>
    </row>
    <row r="12504" spans="1:4" ht="15" x14ac:dyDescent="0.25">
      <c r="A12504" s="588"/>
      <c r="B12504" s="588"/>
      <c r="C12504" s="589"/>
      <c r="D12504" s="588"/>
    </row>
    <row r="12505" spans="1:4" ht="15" x14ac:dyDescent="0.25">
      <c r="A12505" s="588"/>
      <c r="B12505" s="588"/>
      <c r="C12505" s="589"/>
      <c r="D12505" s="588"/>
    </row>
    <row r="12506" spans="1:4" ht="15" x14ac:dyDescent="0.25">
      <c r="A12506" s="588"/>
      <c r="B12506" s="588"/>
      <c r="C12506" s="589"/>
      <c r="D12506" s="588"/>
    </row>
    <row r="12507" spans="1:4" ht="15" x14ac:dyDescent="0.25">
      <c r="A12507" s="588"/>
      <c r="B12507" s="588"/>
      <c r="C12507" s="589"/>
      <c r="D12507" s="588"/>
    </row>
    <row r="12508" spans="1:4" ht="15" x14ac:dyDescent="0.25">
      <c r="A12508" s="588"/>
      <c r="B12508" s="588"/>
      <c r="C12508" s="589"/>
      <c r="D12508" s="588"/>
    </row>
    <row r="12509" spans="1:4" ht="15" x14ac:dyDescent="0.25">
      <c r="A12509" s="588"/>
      <c r="B12509" s="588"/>
      <c r="C12509" s="589"/>
      <c r="D12509" s="588"/>
    </row>
    <row r="12510" spans="1:4" ht="15" x14ac:dyDescent="0.25">
      <c r="A12510" s="588"/>
      <c r="B12510" s="588"/>
      <c r="C12510" s="589"/>
      <c r="D12510" s="588"/>
    </row>
    <row r="12511" spans="1:4" ht="15" x14ac:dyDescent="0.25">
      <c r="A12511" s="588"/>
      <c r="B12511" s="588"/>
      <c r="C12511" s="589"/>
      <c r="D12511" s="588"/>
    </row>
    <row r="12512" spans="1:4" ht="15" x14ac:dyDescent="0.25">
      <c r="A12512" s="588"/>
      <c r="B12512" s="588"/>
      <c r="C12512" s="589"/>
      <c r="D12512" s="588"/>
    </row>
    <row r="12513" spans="1:4" ht="15" x14ac:dyDescent="0.25">
      <c r="A12513" s="588"/>
      <c r="B12513" s="588"/>
      <c r="C12513" s="589"/>
      <c r="D12513" s="588"/>
    </row>
    <row r="12514" spans="1:4" ht="15" x14ac:dyDescent="0.25">
      <c r="A12514" s="588"/>
      <c r="B12514" s="588"/>
      <c r="C12514" s="589"/>
      <c r="D12514" s="588"/>
    </row>
    <row r="12515" spans="1:4" ht="15" x14ac:dyDescent="0.25">
      <c r="A12515" s="588"/>
      <c r="B12515" s="588"/>
      <c r="C12515" s="589"/>
      <c r="D12515" s="588"/>
    </row>
    <row r="12516" spans="1:4" ht="15" x14ac:dyDescent="0.25">
      <c r="A12516" s="588"/>
      <c r="B12516" s="588"/>
      <c r="C12516" s="589"/>
      <c r="D12516" s="588"/>
    </row>
    <row r="12517" spans="1:4" ht="15" x14ac:dyDescent="0.25">
      <c r="A12517" s="588"/>
      <c r="B12517" s="588"/>
      <c r="C12517" s="589"/>
      <c r="D12517" s="588"/>
    </row>
    <row r="12518" spans="1:4" ht="15" x14ac:dyDescent="0.25">
      <c r="A12518" s="588"/>
      <c r="B12518" s="588"/>
      <c r="C12518" s="589"/>
      <c r="D12518" s="588"/>
    </row>
    <row r="12519" spans="1:4" ht="15" x14ac:dyDescent="0.25">
      <c r="A12519" s="588"/>
      <c r="B12519" s="588"/>
      <c r="C12519" s="589"/>
      <c r="D12519" s="588"/>
    </row>
    <row r="12520" spans="1:4" ht="15" x14ac:dyDescent="0.25">
      <c r="A12520" s="588"/>
      <c r="B12520" s="588"/>
      <c r="C12520" s="589"/>
      <c r="D12520" s="588"/>
    </row>
    <row r="12521" spans="1:4" ht="15" x14ac:dyDescent="0.25">
      <c r="A12521" s="588"/>
      <c r="B12521" s="588"/>
      <c r="C12521" s="589"/>
      <c r="D12521" s="588"/>
    </row>
    <row r="12522" spans="1:4" ht="15" x14ac:dyDescent="0.25">
      <c r="A12522" s="588"/>
      <c r="B12522" s="588"/>
      <c r="C12522" s="589"/>
      <c r="D12522" s="588"/>
    </row>
    <row r="12523" spans="1:4" ht="15" x14ac:dyDescent="0.25">
      <c r="A12523" s="588"/>
      <c r="B12523" s="588"/>
      <c r="C12523" s="589"/>
      <c r="D12523" s="588"/>
    </row>
    <row r="12524" spans="1:4" ht="15" x14ac:dyDescent="0.25">
      <c r="A12524" s="588"/>
      <c r="B12524" s="588"/>
      <c r="C12524" s="589"/>
      <c r="D12524" s="588"/>
    </row>
    <row r="12525" spans="1:4" ht="15" x14ac:dyDescent="0.25">
      <c r="A12525" s="588"/>
      <c r="B12525" s="588"/>
      <c r="C12525" s="589"/>
      <c r="D12525" s="588"/>
    </row>
    <row r="12526" spans="1:4" ht="15" x14ac:dyDescent="0.25">
      <c r="A12526" s="588"/>
      <c r="B12526" s="588"/>
      <c r="C12526" s="589"/>
      <c r="D12526" s="588"/>
    </row>
    <row r="12527" spans="1:4" ht="15" x14ac:dyDescent="0.25">
      <c r="A12527" s="588"/>
      <c r="B12527" s="588"/>
      <c r="C12527" s="589"/>
      <c r="D12527" s="588"/>
    </row>
    <row r="12528" spans="1:4" ht="15" x14ac:dyDescent="0.25">
      <c r="A12528" s="588"/>
      <c r="B12528" s="588"/>
      <c r="C12528" s="589"/>
      <c r="D12528" s="588"/>
    </row>
    <row r="12529" spans="1:4" ht="15" x14ac:dyDescent="0.25">
      <c r="A12529" s="588"/>
      <c r="B12529" s="588"/>
      <c r="C12529" s="589"/>
      <c r="D12529" s="588"/>
    </row>
    <row r="12530" spans="1:4" ht="15" x14ac:dyDescent="0.25">
      <c r="A12530" s="588"/>
      <c r="B12530" s="588"/>
      <c r="C12530" s="589"/>
      <c r="D12530" s="588"/>
    </row>
    <row r="12531" spans="1:4" ht="15" x14ac:dyDescent="0.25">
      <c r="A12531" s="588"/>
      <c r="B12531" s="588"/>
      <c r="C12531" s="589"/>
      <c r="D12531" s="588"/>
    </row>
    <row r="12532" spans="1:4" ht="15" x14ac:dyDescent="0.25">
      <c r="A12532" s="588"/>
      <c r="B12532" s="588"/>
      <c r="C12532" s="589"/>
      <c r="D12532" s="588"/>
    </row>
    <row r="12533" spans="1:4" ht="15" x14ac:dyDescent="0.25">
      <c r="A12533" s="588"/>
      <c r="B12533" s="588"/>
      <c r="C12533" s="589"/>
      <c r="D12533" s="588"/>
    </row>
    <row r="12534" spans="1:4" ht="15" x14ac:dyDescent="0.25">
      <c r="A12534" s="588"/>
      <c r="B12534" s="588"/>
      <c r="C12534" s="589"/>
      <c r="D12534" s="588"/>
    </row>
    <row r="12535" spans="1:4" ht="15" x14ac:dyDescent="0.25">
      <c r="A12535" s="588"/>
      <c r="B12535" s="588"/>
      <c r="C12535" s="589"/>
      <c r="D12535" s="588"/>
    </row>
    <row r="12536" spans="1:4" ht="15" x14ac:dyDescent="0.25">
      <c r="A12536" s="588"/>
      <c r="B12536" s="588"/>
      <c r="C12536" s="589"/>
      <c r="D12536" s="588"/>
    </row>
    <row r="12537" spans="1:4" ht="15" x14ac:dyDescent="0.25">
      <c r="A12537" s="588"/>
      <c r="B12537" s="588"/>
      <c r="C12537" s="589"/>
      <c r="D12537" s="588"/>
    </row>
    <row r="12538" spans="1:4" ht="15" x14ac:dyDescent="0.25">
      <c r="A12538" s="588"/>
      <c r="B12538" s="588"/>
      <c r="C12538" s="589"/>
      <c r="D12538" s="588"/>
    </row>
    <row r="12539" spans="1:4" ht="15" x14ac:dyDescent="0.25">
      <c r="A12539" s="588"/>
      <c r="B12539" s="588"/>
      <c r="C12539" s="589"/>
      <c r="D12539" s="588"/>
    </row>
    <row r="12540" spans="1:4" ht="15" x14ac:dyDescent="0.25">
      <c r="A12540" s="588"/>
      <c r="B12540" s="588"/>
      <c r="C12540" s="589"/>
      <c r="D12540" s="588"/>
    </row>
    <row r="12541" spans="1:4" ht="15" x14ac:dyDescent="0.25">
      <c r="A12541" s="588"/>
      <c r="B12541" s="588"/>
      <c r="C12541" s="589"/>
      <c r="D12541" s="588"/>
    </row>
    <row r="12542" spans="1:4" ht="15" x14ac:dyDescent="0.25">
      <c r="A12542" s="588"/>
      <c r="B12542" s="588"/>
      <c r="C12542" s="589"/>
      <c r="D12542" s="588"/>
    </row>
    <row r="12543" spans="1:4" ht="15" x14ac:dyDescent="0.25">
      <c r="A12543" s="588"/>
      <c r="B12543" s="588"/>
      <c r="C12543" s="589"/>
      <c r="D12543" s="588"/>
    </row>
    <row r="12544" spans="1:4" ht="15" x14ac:dyDescent="0.25">
      <c r="A12544" s="588"/>
      <c r="B12544" s="588"/>
      <c r="C12544" s="589"/>
      <c r="D12544" s="588"/>
    </row>
    <row r="12545" spans="1:4" ht="15" x14ac:dyDescent="0.25">
      <c r="A12545" s="588"/>
      <c r="B12545" s="588"/>
      <c r="C12545" s="589"/>
      <c r="D12545" s="588"/>
    </row>
    <row r="12546" spans="1:4" ht="15" x14ac:dyDescent="0.25">
      <c r="A12546" s="588"/>
      <c r="B12546" s="588"/>
      <c r="C12546" s="589"/>
      <c r="D12546" s="588"/>
    </row>
    <row r="12547" spans="1:4" ht="15" x14ac:dyDescent="0.25">
      <c r="A12547" s="588"/>
      <c r="B12547" s="588"/>
      <c r="C12547" s="589"/>
      <c r="D12547" s="588"/>
    </row>
    <row r="12548" spans="1:4" ht="15" x14ac:dyDescent="0.25">
      <c r="A12548" s="588"/>
      <c r="B12548" s="588"/>
      <c r="C12548" s="589"/>
      <c r="D12548" s="588"/>
    </row>
    <row r="12549" spans="1:4" ht="15" x14ac:dyDescent="0.25">
      <c r="A12549" s="588"/>
      <c r="B12549" s="588"/>
      <c r="C12549" s="589"/>
      <c r="D12549" s="588"/>
    </row>
    <row r="12550" spans="1:4" ht="15" x14ac:dyDescent="0.25">
      <c r="A12550" s="588"/>
      <c r="B12550" s="588"/>
      <c r="C12550" s="589"/>
      <c r="D12550" s="588"/>
    </row>
    <row r="12551" spans="1:4" ht="15" x14ac:dyDescent="0.25">
      <c r="A12551" s="588"/>
      <c r="B12551" s="588"/>
      <c r="C12551" s="589"/>
      <c r="D12551" s="588"/>
    </row>
    <row r="12552" spans="1:4" ht="15" x14ac:dyDescent="0.25">
      <c r="A12552" s="588"/>
      <c r="B12552" s="588"/>
      <c r="C12552" s="589"/>
      <c r="D12552" s="588"/>
    </row>
    <row r="12553" spans="1:4" ht="15" x14ac:dyDescent="0.25">
      <c r="A12553" s="588"/>
      <c r="B12553" s="588"/>
      <c r="C12553" s="589"/>
      <c r="D12553" s="588"/>
    </row>
    <row r="12554" spans="1:4" ht="15" x14ac:dyDescent="0.25">
      <c r="A12554" s="588"/>
      <c r="B12554" s="588"/>
      <c r="C12554" s="589"/>
      <c r="D12554" s="588"/>
    </row>
    <row r="12555" spans="1:4" ht="15" x14ac:dyDescent="0.25">
      <c r="A12555" s="588"/>
      <c r="B12555" s="588"/>
      <c r="C12555" s="589"/>
      <c r="D12555" s="588"/>
    </row>
    <row r="12556" spans="1:4" ht="15" x14ac:dyDescent="0.25">
      <c r="A12556" s="588"/>
      <c r="B12556" s="588"/>
      <c r="C12556" s="589"/>
      <c r="D12556" s="588"/>
    </row>
    <row r="12557" spans="1:4" ht="15" x14ac:dyDescent="0.25">
      <c r="A12557" s="588"/>
      <c r="B12557" s="588"/>
      <c r="C12557" s="589"/>
      <c r="D12557" s="588"/>
    </row>
    <row r="12558" spans="1:4" ht="15" x14ac:dyDescent="0.25">
      <c r="A12558" s="588"/>
      <c r="B12558" s="588"/>
      <c r="C12558" s="589"/>
      <c r="D12558" s="588"/>
    </row>
    <row r="12559" spans="1:4" ht="15" x14ac:dyDescent="0.25">
      <c r="A12559" s="588"/>
      <c r="B12559" s="588"/>
      <c r="C12559" s="589"/>
      <c r="D12559" s="588"/>
    </row>
    <row r="12560" spans="1:4" ht="15" x14ac:dyDescent="0.25">
      <c r="A12560" s="588"/>
      <c r="B12560" s="588"/>
      <c r="C12560" s="589"/>
      <c r="D12560" s="588"/>
    </row>
    <row r="12561" spans="1:4" ht="15" x14ac:dyDescent="0.25">
      <c r="A12561" s="588"/>
      <c r="B12561" s="588"/>
      <c r="C12561" s="589"/>
      <c r="D12561" s="588"/>
    </row>
    <row r="12562" spans="1:4" ht="15" x14ac:dyDescent="0.25">
      <c r="A12562" s="588"/>
      <c r="B12562" s="588"/>
      <c r="C12562" s="589"/>
      <c r="D12562" s="588"/>
    </row>
    <row r="12563" spans="1:4" ht="15" x14ac:dyDescent="0.25">
      <c r="A12563" s="588"/>
      <c r="B12563" s="588"/>
      <c r="C12563" s="589"/>
      <c r="D12563" s="588"/>
    </row>
    <row r="12564" spans="1:4" ht="15" x14ac:dyDescent="0.25">
      <c r="A12564" s="588"/>
      <c r="B12564" s="588"/>
      <c r="C12564" s="589"/>
      <c r="D12564" s="588"/>
    </row>
    <row r="12565" spans="1:4" ht="15" x14ac:dyDescent="0.25">
      <c r="A12565" s="588"/>
      <c r="B12565" s="588"/>
      <c r="C12565" s="589"/>
      <c r="D12565" s="588"/>
    </row>
    <row r="12566" spans="1:4" ht="15" x14ac:dyDescent="0.25">
      <c r="A12566" s="588"/>
      <c r="B12566" s="588"/>
      <c r="C12566" s="589"/>
      <c r="D12566" s="588"/>
    </row>
    <row r="12567" spans="1:4" ht="15" x14ac:dyDescent="0.25">
      <c r="A12567" s="588"/>
      <c r="B12567" s="588"/>
      <c r="C12567" s="589"/>
      <c r="D12567" s="588"/>
    </row>
    <row r="12568" spans="1:4" ht="15" x14ac:dyDescent="0.25">
      <c r="A12568" s="588"/>
      <c r="B12568" s="588"/>
      <c r="C12568" s="589"/>
      <c r="D12568" s="588"/>
    </row>
    <row r="12569" spans="1:4" ht="15" x14ac:dyDescent="0.25">
      <c r="A12569" s="588"/>
      <c r="B12569" s="588"/>
      <c r="C12569" s="589"/>
      <c r="D12569" s="588"/>
    </row>
    <row r="12570" spans="1:4" ht="15" x14ac:dyDescent="0.25">
      <c r="A12570" s="588"/>
      <c r="B12570" s="588"/>
      <c r="C12570" s="589"/>
      <c r="D12570" s="588"/>
    </row>
    <row r="12571" spans="1:4" ht="15" x14ac:dyDescent="0.25">
      <c r="A12571" s="588"/>
      <c r="B12571" s="588"/>
      <c r="C12571" s="589"/>
      <c r="D12571" s="588"/>
    </row>
    <row r="12572" spans="1:4" ht="15" x14ac:dyDescent="0.25">
      <c r="A12572" s="588"/>
      <c r="B12572" s="588"/>
      <c r="C12572" s="589"/>
      <c r="D12572" s="588"/>
    </row>
    <row r="12573" spans="1:4" ht="15" x14ac:dyDescent="0.25">
      <c r="A12573" s="588"/>
      <c r="B12573" s="588"/>
      <c r="C12573" s="589"/>
      <c r="D12573" s="588"/>
    </row>
    <row r="12574" spans="1:4" ht="15" x14ac:dyDescent="0.25">
      <c r="A12574" s="588"/>
      <c r="B12574" s="588"/>
      <c r="C12574" s="589"/>
      <c r="D12574" s="588"/>
    </row>
    <row r="12575" spans="1:4" ht="15" x14ac:dyDescent="0.25">
      <c r="A12575" s="588"/>
      <c r="B12575" s="588"/>
      <c r="C12575" s="589"/>
      <c r="D12575" s="588"/>
    </row>
    <row r="12576" spans="1:4" ht="15" x14ac:dyDescent="0.25">
      <c r="A12576" s="588"/>
      <c r="B12576" s="588"/>
      <c r="C12576" s="589"/>
      <c r="D12576" s="588"/>
    </row>
    <row r="12577" spans="1:4" ht="15" x14ac:dyDescent="0.25">
      <c r="A12577" s="588"/>
      <c r="B12577" s="588"/>
      <c r="C12577" s="589"/>
      <c r="D12577" s="588"/>
    </row>
    <row r="12578" spans="1:4" ht="15" x14ac:dyDescent="0.25">
      <c r="A12578" s="588"/>
      <c r="B12578" s="588"/>
      <c r="C12578" s="589"/>
      <c r="D12578" s="588"/>
    </row>
    <row r="12579" spans="1:4" ht="15" x14ac:dyDescent="0.25">
      <c r="A12579" s="588"/>
      <c r="B12579" s="588"/>
      <c r="C12579" s="589"/>
      <c r="D12579" s="588"/>
    </row>
    <row r="12580" spans="1:4" ht="15" x14ac:dyDescent="0.25">
      <c r="A12580" s="588"/>
      <c r="B12580" s="588"/>
      <c r="C12580" s="589"/>
      <c r="D12580" s="588"/>
    </row>
    <row r="12581" spans="1:4" ht="15" x14ac:dyDescent="0.25">
      <c r="A12581" s="588"/>
      <c r="B12581" s="588"/>
      <c r="C12581" s="589"/>
      <c r="D12581" s="588"/>
    </row>
    <row r="12582" spans="1:4" ht="15" x14ac:dyDescent="0.25">
      <c r="A12582" s="588"/>
      <c r="B12582" s="588"/>
      <c r="C12582" s="589"/>
      <c r="D12582" s="588"/>
    </row>
    <row r="12583" spans="1:4" ht="15" x14ac:dyDescent="0.25">
      <c r="A12583" s="588"/>
      <c r="B12583" s="588"/>
      <c r="C12583" s="589"/>
      <c r="D12583" s="588"/>
    </row>
    <row r="12584" spans="1:4" ht="15" x14ac:dyDescent="0.25">
      <c r="A12584" s="588"/>
      <c r="B12584" s="588"/>
      <c r="C12584" s="589"/>
      <c r="D12584" s="588"/>
    </row>
    <row r="12585" spans="1:4" ht="15" x14ac:dyDescent="0.25">
      <c r="A12585" s="588"/>
      <c r="B12585" s="588"/>
      <c r="C12585" s="589"/>
      <c r="D12585" s="588"/>
    </row>
    <row r="12586" spans="1:4" ht="15" x14ac:dyDescent="0.25">
      <c r="A12586" s="588"/>
      <c r="B12586" s="588"/>
      <c r="C12586" s="589"/>
      <c r="D12586" s="588"/>
    </row>
    <row r="12587" spans="1:4" ht="15" x14ac:dyDescent="0.25">
      <c r="A12587" s="588"/>
      <c r="B12587" s="588"/>
      <c r="C12587" s="589"/>
      <c r="D12587" s="588"/>
    </row>
    <row r="12588" spans="1:4" ht="15" x14ac:dyDescent="0.25">
      <c r="A12588" s="588"/>
      <c r="B12588" s="588"/>
      <c r="C12588" s="589"/>
      <c r="D12588" s="588"/>
    </row>
    <row r="12589" spans="1:4" ht="15" x14ac:dyDescent="0.25">
      <c r="A12589" s="588"/>
      <c r="B12589" s="588"/>
      <c r="C12589" s="589"/>
      <c r="D12589" s="588"/>
    </row>
    <row r="12590" spans="1:4" ht="15" x14ac:dyDescent="0.25">
      <c r="A12590" s="588"/>
      <c r="B12590" s="588"/>
      <c r="C12590" s="589"/>
      <c r="D12590" s="588"/>
    </row>
    <row r="12591" spans="1:4" ht="15" x14ac:dyDescent="0.25">
      <c r="A12591" s="588"/>
      <c r="B12591" s="588"/>
      <c r="C12591" s="589"/>
      <c r="D12591" s="588"/>
    </row>
    <row r="12592" spans="1:4" ht="15" x14ac:dyDescent="0.25">
      <c r="A12592" s="588"/>
      <c r="B12592" s="588"/>
      <c r="C12592" s="589"/>
      <c r="D12592" s="588"/>
    </row>
    <row r="12593" spans="1:4" ht="15" x14ac:dyDescent="0.25">
      <c r="A12593" s="588"/>
      <c r="B12593" s="588"/>
      <c r="C12593" s="589"/>
      <c r="D12593" s="588"/>
    </row>
    <row r="12594" spans="1:4" ht="15" x14ac:dyDescent="0.25">
      <c r="A12594" s="588"/>
      <c r="B12594" s="588"/>
      <c r="C12594" s="589"/>
      <c r="D12594" s="588"/>
    </row>
    <row r="12595" spans="1:4" ht="15" x14ac:dyDescent="0.25">
      <c r="A12595" s="588"/>
      <c r="B12595" s="588"/>
      <c r="C12595" s="589"/>
      <c r="D12595" s="588"/>
    </row>
    <row r="12596" spans="1:4" ht="15" x14ac:dyDescent="0.25">
      <c r="A12596" s="588"/>
      <c r="B12596" s="588"/>
      <c r="C12596" s="589"/>
      <c r="D12596" s="588"/>
    </row>
    <row r="12597" spans="1:4" ht="15" x14ac:dyDescent="0.25">
      <c r="A12597" s="588"/>
      <c r="B12597" s="588"/>
      <c r="C12597" s="589"/>
      <c r="D12597" s="588"/>
    </row>
    <row r="12598" spans="1:4" ht="15" x14ac:dyDescent="0.25">
      <c r="A12598" s="588"/>
      <c r="B12598" s="588"/>
      <c r="C12598" s="589"/>
      <c r="D12598" s="588"/>
    </row>
    <row r="12599" spans="1:4" ht="15" x14ac:dyDescent="0.25">
      <c r="A12599" s="588"/>
      <c r="B12599" s="588"/>
      <c r="C12599" s="589"/>
      <c r="D12599" s="588"/>
    </row>
    <row r="12600" spans="1:4" ht="15" x14ac:dyDescent="0.25">
      <c r="A12600" s="588"/>
      <c r="B12600" s="588"/>
      <c r="C12600" s="589"/>
      <c r="D12600" s="588"/>
    </row>
    <row r="12601" spans="1:4" ht="15" x14ac:dyDescent="0.25">
      <c r="A12601" s="588"/>
      <c r="B12601" s="588"/>
      <c r="C12601" s="589"/>
      <c r="D12601" s="588"/>
    </row>
    <row r="12602" spans="1:4" ht="15" x14ac:dyDescent="0.25">
      <c r="A12602" s="588"/>
      <c r="B12602" s="588"/>
      <c r="C12602" s="589"/>
      <c r="D12602" s="588"/>
    </row>
    <row r="12603" spans="1:4" ht="15" x14ac:dyDescent="0.25">
      <c r="A12603" s="588"/>
      <c r="B12603" s="588"/>
      <c r="C12603" s="589"/>
      <c r="D12603" s="588"/>
    </row>
    <row r="12604" spans="1:4" ht="15" x14ac:dyDescent="0.25">
      <c r="A12604" s="588"/>
      <c r="B12604" s="588"/>
      <c r="C12604" s="589"/>
      <c r="D12604" s="588"/>
    </row>
    <row r="12605" spans="1:4" ht="15" x14ac:dyDescent="0.25">
      <c r="A12605" s="588"/>
      <c r="B12605" s="588"/>
      <c r="C12605" s="589"/>
      <c r="D12605" s="588"/>
    </row>
    <row r="12606" spans="1:4" ht="15" x14ac:dyDescent="0.25">
      <c r="A12606" s="588"/>
      <c r="B12606" s="588"/>
      <c r="C12606" s="589"/>
      <c r="D12606" s="588"/>
    </row>
    <row r="12607" spans="1:4" ht="15" x14ac:dyDescent="0.25">
      <c r="A12607" s="588"/>
      <c r="B12607" s="588"/>
      <c r="C12607" s="589"/>
      <c r="D12607" s="588"/>
    </row>
    <row r="12608" spans="1:4" ht="15" x14ac:dyDescent="0.25">
      <c r="A12608" s="588"/>
      <c r="B12608" s="588"/>
      <c r="C12608" s="589"/>
      <c r="D12608" s="588"/>
    </row>
    <row r="12609" spans="1:4" ht="15" x14ac:dyDescent="0.25">
      <c r="A12609" s="588"/>
      <c r="B12609" s="588"/>
      <c r="C12609" s="589"/>
      <c r="D12609" s="588"/>
    </row>
    <row r="12610" spans="1:4" ht="15" x14ac:dyDescent="0.25">
      <c r="A12610" s="588"/>
      <c r="B12610" s="588"/>
      <c r="C12610" s="589"/>
      <c r="D12610" s="588"/>
    </row>
    <row r="12611" spans="1:4" ht="15" x14ac:dyDescent="0.25">
      <c r="A12611" s="588"/>
      <c r="B12611" s="588"/>
      <c r="C12611" s="589"/>
      <c r="D12611" s="588"/>
    </row>
    <row r="12612" spans="1:4" ht="15" x14ac:dyDescent="0.25">
      <c r="A12612" s="588"/>
      <c r="B12612" s="588"/>
      <c r="C12612" s="589"/>
      <c r="D12612" s="588"/>
    </row>
    <row r="12613" spans="1:4" ht="15" x14ac:dyDescent="0.25">
      <c r="A12613" s="588"/>
      <c r="B12613" s="588"/>
      <c r="C12613" s="589"/>
      <c r="D12613" s="588"/>
    </row>
    <row r="12614" spans="1:4" ht="15" x14ac:dyDescent="0.25">
      <c r="A12614" s="588"/>
      <c r="B12614" s="588"/>
      <c r="C12614" s="589"/>
      <c r="D12614" s="588"/>
    </row>
    <row r="12615" spans="1:4" ht="15" x14ac:dyDescent="0.25">
      <c r="A12615" s="588"/>
      <c r="B12615" s="588"/>
      <c r="C12615" s="589"/>
      <c r="D12615" s="588"/>
    </row>
    <row r="12616" spans="1:4" ht="15" x14ac:dyDescent="0.25">
      <c r="A12616" s="588"/>
      <c r="B12616" s="588"/>
      <c r="C12616" s="589"/>
      <c r="D12616" s="588"/>
    </row>
    <row r="12617" spans="1:4" ht="15" x14ac:dyDescent="0.25">
      <c r="A12617" s="588"/>
      <c r="B12617" s="588"/>
      <c r="C12617" s="589"/>
      <c r="D12617" s="588"/>
    </row>
    <row r="12618" spans="1:4" ht="15" x14ac:dyDescent="0.25">
      <c r="A12618" s="588"/>
      <c r="B12618" s="588"/>
      <c r="C12618" s="589"/>
      <c r="D12618" s="588"/>
    </row>
    <row r="12619" spans="1:4" ht="15" x14ac:dyDescent="0.25">
      <c r="A12619" s="588"/>
      <c r="B12619" s="588"/>
      <c r="C12619" s="589"/>
      <c r="D12619" s="588"/>
    </row>
    <row r="12620" spans="1:4" ht="15" x14ac:dyDescent="0.25">
      <c r="A12620" s="588"/>
      <c r="B12620" s="588"/>
      <c r="C12620" s="589"/>
      <c r="D12620" s="588"/>
    </row>
    <row r="12621" spans="1:4" ht="15" x14ac:dyDescent="0.25">
      <c r="A12621" s="588"/>
      <c r="B12621" s="588"/>
      <c r="C12621" s="589"/>
      <c r="D12621" s="588"/>
    </row>
    <row r="12622" spans="1:4" ht="15" x14ac:dyDescent="0.25">
      <c r="A12622" s="588"/>
      <c r="B12622" s="588"/>
      <c r="C12622" s="589"/>
      <c r="D12622" s="588"/>
    </row>
    <row r="12623" spans="1:4" ht="15" x14ac:dyDescent="0.25">
      <c r="A12623" s="588"/>
      <c r="B12623" s="588"/>
      <c r="C12623" s="589"/>
      <c r="D12623" s="588"/>
    </row>
    <row r="12624" spans="1:4" ht="15" x14ac:dyDescent="0.25">
      <c r="A12624" s="588"/>
      <c r="B12624" s="588"/>
      <c r="C12624" s="589"/>
      <c r="D12624" s="588"/>
    </row>
    <row r="12625" spans="1:4" ht="15" x14ac:dyDescent="0.25">
      <c r="A12625" s="588"/>
      <c r="B12625" s="588"/>
      <c r="C12625" s="589"/>
      <c r="D12625" s="588"/>
    </row>
    <row r="12626" spans="1:4" ht="15" x14ac:dyDescent="0.25">
      <c r="A12626" s="588"/>
      <c r="B12626" s="588"/>
      <c r="C12626" s="589"/>
      <c r="D12626" s="588"/>
    </row>
    <row r="12627" spans="1:4" ht="15" x14ac:dyDescent="0.25">
      <c r="A12627" s="588"/>
      <c r="B12627" s="588"/>
      <c r="C12627" s="589"/>
      <c r="D12627" s="588"/>
    </row>
    <row r="12628" spans="1:4" ht="15" x14ac:dyDescent="0.25">
      <c r="A12628" s="588"/>
      <c r="B12628" s="588"/>
      <c r="C12628" s="589"/>
      <c r="D12628" s="588"/>
    </row>
    <row r="12629" spans="1:4" ht="15" x14ac:dyDescent="0.25">
      <c r="A12629" s="588"/>
      <c r="B12629" s="588"/>
      <c r="C12629" s="589"/>
      <c r="D12629" s="588"/>
    </row>
    <row r="12630" spans="1:4" ht="15" x14ac:dyDescent="0.25">
      <c r="A12630" s="588"/>
      <c r="B12630" s="588"/>
      <c r="C12630" s="589"/>
      <c r="D12630" s="588"/>
    </row>
    <row r="12631" spans="1:4" ht="15" x14ac:dyDescent="0.25">
      <c r="A12631" s="588"/>
      <c r="B12631" s="588"/>
      <c r="C12631" s="589"/>
      <c r="D12631" s="588"/>
    </row>
    <row r="12632" spans="1:4" ht="15" x14ac:dyDescent="0.25">
      <c r="A12632" s="588"/>
      <c r="B12632" s="588"/>
      <c r="C12632" s="589"/>
      <c r="D12632" s="588"/>
    </row>
    <row r="12633" spans="1:4" ht="15" x14ac:dyDescent="0.25">
      <c r="A12633" s="588"/>
      <c r="B12633" s="588"/>
      <c r="C12633" s="589"/>
      <c r="D12633" s="588"/>
    </row>
    <row r="12634" spans="1:4" ht="15" x14ac:dyDescent="0.25">
      <c r="A12634" s="588"/>
      <c r="B12634" s="588"/>
      <c r="C12634" s="589"/>
      <c r="D12634" s="588"/>
    </row>
    <row r="12635" spans="1:4" ht="15" x14ac:dyDescent="0.25">
      <c r="A12635" s="588"/>
      <c r="B12635" s="588"/>
      <c r="C12635" s="589"/>
      <c r="D12635" s="588"/>
    </row>
    <row r="12636" spans="1:4" ht="15" x14ac:dyDescent="0.25">
      <c r="A12636" s="588"/>
      <c r="B12636" s="588"/>
      <c r="C12636" s="589"/>
      <c r="D12636" s="588"/>
    </row>
    <row r="12637" spans="1:4" ht="15" x14ac:dyDescent="0.25">
      <c r="A12637" s="588"/>
      <c r="B12637" s="588"/>
      <c r="C12637" s="589"/>
      <c r="D12637" s="588"/>
    </row>
    <row r="12638" spans="1:4" ht="15" x14ac:dyDescent="0.25">
      <c r="A12638" s="588"/>
      <c r="B12638" s="588"/>
      <c r="C12638" s="589"/>
      <c r="D12638" s="588"/>
    </row>
    <row r="12639" spans="1:4" ht="15" x14ac:dyDescent="0.25">
      <c r="A12639" s="588"/>
      <c r="B12639" s="588"/>
      <c r="C12639" s="589"/>
      <c r="D12639" s="588"/>
    </row>
    <row r="12640" spans="1:4" ht="15" x14ac:dyDescent="0.25">
      <c r="A12640" s="588"/>
      <c r="B12640" s="588"/>
      <c r="C12640" s="589"/>
      <c r="D12640" s="588"/>
    </row>
    <row r="12641" spans="1:4" ht="15" x14ac:dyDescent="0.25">
      <c r="A12641" s="588"/>
      <c r="B12641" s="588"/>
      <c r="C12641" s="589"/>
      <c r="D12641" s="588"/>
    </row>
    <row r="12642" spans="1:4" ht="15" x14ac:dyDescent="0.25">
      <c r="A12642" s="588"/>
      <c r="B12642" s="588"/>
      <c r="C12642" s="589"/>
      <c r="D12642" s="588"/>
    </row>
    <row r="12643" spans="1:4" ht="15" x14ac:dyDescent="0.25">
      <c r="A12643" s="588"/>
      <c r="B12643" s="588"/>
      <c r="C12643" s="589"/>
      <c r="D12643" s="588"/>
    </row>
    <row r="12644" spans="1:4" ht="15" x14ac:dyDescent="0.25">
      <c r="A12644" s="588"/>
      <c r="B12644" s="588"/>
      <c r="C12644" s="589"/>
      <c r="D12644" s="588"/>
    </row>
    <row r="12645" spans="1:4" ht="15" x14ac:dyDescent="0.25">
      <c r="A12645" s="588"/>
      <c r="B12645" s="588"/>
      <c r="C12645" s="589"/>
      <c r="D12645" s="588"/>
    </row>
    <row r="12646" spans="1:4" ht="15" x14ac:dyDescent="0.25">
      <c r="A12646" s="588"/>
      <c r="B12646" s="588"/>
      <c r="C12646" s="589"/>
      <c r="D12646" s="588"/>
    </row>
    <row r="12647" spans="1:4" ht="15" x14ac:dyDescent="0.25">
      <c r="A12647" s="588"/>
      <c r="B12647" s="588"/>
      <c r="C12647" s="589"/>
      <c r="D12647" s="588"/>
    </row>
    <row r="12648" spans="1:4" ht="15" x14ac:dyDescent="0.25">
      <c r="A12648" s="588"/>
      <c r="B12648" s="588"/>
      <c r="C12648" s="589"/>
      <c r="D12648" s="588"/>
    </row>
    <row r="12649" spans="1:4" ht="15" x14ac:dyDescent="0.25">
      <c r="A12649" s="588"/>
      <c r="B12649" s="588"/>
      <c r="C12649" s="589"/>
      <c r="D12649" s="588"/>
    </row>
    <row r="12650" spans="1:4" ht="15" x14ac:dyDescent="0.25">
      <c r="A12650" s="588"/>
      <c r="B12650" s="588"/>
      <c r="C12650" s="589"/>
      <c r="D12650" s="588"/>
    </row>
    <row r="12651" spans="1:4" ht="15" x14ac:dyDescent="0.25">
      <c r="A12651" s="588"/>
      <c r="B12651" s="588"/>
      <c r="C12651" s="589"/>
      <c r="D12651" s="588"/>
    </row>
    <row r="12652" spans="1:4" ht="15" x14ac:dyDescent="0.25">
      <c r="A12652" s="588"/>
      <c r="B12652" s="588"/>
      <c r="C12652" s="589"/>
      <c r="D12652" s="588"/>
    </row>
    <row r="12653" spans="1:4" ht="15" x14ac:dyDescent="0.25">
      <c r="A12653" s="588"/>
      <c r="B12653" s="588"/>
      <c r="C12653" s="589"/>
      <c r="D12653" s="588"/>
    </row>
    <row r="12654" spans="1:4" ht="15" x14ac:dyDescent="0.25">
      <c r="A12654" s="588"/>
      <c r="B12654" s="588"/>
      <c r="C12654" s="589"/>
      <c r="D12654" s="588"/>
    </row>
    <row r="12655" spans="1:4" ht="15" x14ac:dyDescent="0.25">
      <c r="A12655" s="588"/>
      <c r="B12655" s="588"/>
      <c r="C12655" s="589"/>
      <c r="D12655" s="588"/>
    </row>
    <row r="12656" spans="1:4" ht="15" x14ac:dyDescent="0.25">
      <c r="A12656" s="588"/>
      <c r="B12656" s="588"/>
      <c r="C12656" s="589"/>
      <c r="D12656" s="588"/>
    </row>
    <row r="12657" spans="1:4" ht="15" x14ac:dyDescent="0.25">
      <c r="A12657" s="588"/>
      <c r="B12657" s="588"/>
      <c r="C12657" s="589"/>
      <c r="D12657" s="588"/>
    </row>
    <row r="12658" spans="1:4" ht="15" x14ac:dyDescent="0.25">
      <c r="A12658" s="588"/>
      <c r="B12658" s="588"/>
      <c r="C12658" s="589"/>
      <c r="D12658" s="588"/>
    </row>
    <row r="12659" spans="1:4" ht="15" x14ac:dyDescent="0.25">
      <c r="A12659" s="588"/>
      <c r="B12659" s="588"/>
      <c r="C12659" s="589"/>
      <c r="D12659" s="588"/>
    </row>
    <row r="12660" spans="1:4" ht="15" x14ac:dyDescent="0.25">
      <c r="A12660" s="588"/>
      <c r="B12660" s="588"/>
      <c r="C12660" s="589"/>
      <c r="D12660" s="588"/>
    </row>
    <row r="12661" spans="1:4" ht="15" x14ac:dyDescent="0.25">
      <c r="A12661" s="588"/>
      <c r="B12661" s="588"/>
      <c r="C12661" s="589"/>
      <c r="D12661" s="588"/>
    </row>
    <row r="12662" spans="1:4" ht="15" x14ac:dyDescent="0.25">
      <c r="A12662" s="588"/>
      <c r="B12662" s="588"/>
      <c r="C12662" s="589"/>
      <c r="D12662" s="588"/>
    </row>
    <row r="12663" spans="1:4" ht="15" x14ac:dyDescent="0.25">
      <c r="A12663" s="588"/>
      <c r="B12663" s="588"/>
      <c r="C12663" s="589"/>
      <c r="D12663" s="588"/>
    </row>
    <row r="12664" spans="1:4" ht="15" x14ac:dyDescent="0.25">
      <c r="A12664" s="588"/>
      <c r="B12664" s="588"/>
      <c r="C12664" s="589"/>
      <c r="D12664" s="588"/>
    </row>
    <row r="12665" spans="1:4" ht="15" x14ac:dyDescent="0.25">
      <c r="A12665" s="588"/>
      <c r="B12665" s="588"/>
      <c r="C12665" s="589"/>
      <c r="D12665" s="588"/>
    </row>
    <row r="12666" spans="1:4" ht="15" x14ac:dyDescent="0.25">
      <c r="A12666" s="588"/>
      <c r="B12666" s="588"/>
      <c r="C12666" s="589"/>
      <c r="D12666" s="588"/>
    </row>
    <row r="12667" spans="1:4" ht="15" x14ac:dyDescent="0.25">
      <c r="A12667" s="588"/>
      <c r="B12667" s="588"/>
      <c r="C12667" s="589"/>
      <c r="D12667" s="588"/>
    </row>
    <row r="12668" spans="1:4" ht="15" x14ac:dyDescent="0.25">
      <c r="A12668" s="588"/>
      <c r="B12668" s="588"/>
      <c r="C12668" s="589"/>
      <c r="D12668" s="588"/>
    </row>
    <row r="12669" spans="1:4" ht="15" x14ac:dyDescent="0.25">
      <c r="A12669" s="588"/>
      <c r="B12669" s="588"/>
      <c r="C12669" s="589"/>
      <c r="D12669" s="588"/>
    </row>
    <row r="12670" spans="1:4" ht="15" x14ac:dyDescent="0.25">
      <c r="A12670" s="588"/>
      <c r="B12670" s="588"/>
      <c r="C12670" s="589"/>
      <c r="D12670" s="588"/>
    </row>
    <row r="12671" spans="1:4" ht="15" x14ac:dyDescent="0.25">
      <c r="A12671" s="588"/>
      <c r="B12671" s="588"/>
      <c r="C12671" s="589"/>
      <c r="D12671" s="588"/>
    </row>
    <row r="12672" spans="1:4" ht="15" x14ac:dyDescent="0.25">
      <c r="A12672" s="588"/>
      <c r="B12672" s="588"/>
      <c r="C12672" s="589"/>
      <c r="D12672" s="588"/>
    </row>
    <row r="12673" spans="1:4" ht="15" x14ac:dyDescent="0.25">
      <c r="A12673" s="588"/>
      <c r="B12673" s="588"/>
      <c r="C12673" s="589"/>
      <c r="D12673" s="588"/>
    </row>
    <row r="12674" spans="1:4" ht="15" x14ac:dyDescent="0.25">
      <c r="A12674" s="588"/>
      <c r="B12674" s="588"/>
      <c r="C12674" s="589"/>
      <c r="D12674" s="588"/>
    </row>
    <row r="12675" spans="1:4" ht="15" x14ac:dyDescent="0.25">
      <c r="A12675" s="588"/>
      <c r="B12675" s="588"/>
      <c r="C12675" s="589"/>
      <c r="D12675" s="588"/>
    </row>
    <row r="12676" spans="1:4" ht="15" x14ac:dyDescent="0.25">
      <c r="A12676" s="588"/>
      <c r="B12676" s="588"/>
      <c r="C12676" s="589"/>
      <c r="D12676" s="588"/>
    </row>
    <row r="12677" spans="1:4" ht="15" x14ac:dyDescent="0.25">
      <c r="A12677" s="588"/>
      <c r="B12677" s="588"/>
      <c r="C12677" s="589"/>
      <c r="D12677" s="588"/>
    </row>
    <row r="12678" spans="1:4" ht="15" x14ac:dyDescent="0.25">
      <c r="A12678" s="588"/>
      <c r="B12678" s="588"/>
      <c r="C12678" s="589"/>
      <c r="D12678" s="588"/>
    </row>
    <row r="12679" spans="1:4" ht="15" x14ac:dyDescent="0.25">
      <c r="A12679" s="588"/>
      <c r="B12679" s="588"/>
      <c r="C12679" s="589"/>
      <c r="D12679" s="588"/>
    </row>
    <row r="12680" spans="1:4" ht="15" x14ac:dyDescent="0.25">
      <c r="A12680" s="588"/>
      <c r="B12680" s="588"/>
      <c r="C12680" s="589"/>
      <c r="D12680" s="588"/>
    </row>
    <row r="12681" spans="1:4" ht="15" x14ac:dyDescent="0.25">
      <c r="A12681" s="588"/>
      <c r="B12681" s="588"/>
      <c r="C12681" s="589"/>
      <c r="D12681" s="588"/>
    </row>
    <row r="12682" spans="1:4" ht="15" x14ac:dyDescent="0.25">
      <c r="A12682" s="588"/>
      <c r="B12682" s="588"/>
      <c r="C12682" s="589"/>
      <c r="D12682" s="588"/>
    </row>
    <row r="12683" spans="1:4" ht="15" x14ac:dyDescent="0.25">
      <c r="A12683" s="588"/>
      <c r="B12683" s="588"/>
      <c r="C12683" s="589"/>
      <c r="D12683" s="588"/>
    </row>
    <row r="12684" spans="1:4" ht="15" x14ac:dyDescent="0.25">
      <c r="A12684" s="588"/>
      <c r="B12684" s="588"/>
      <c r="C12684" s="589"/>
      <c r="D12684" s="588"/>
    </row>
    <row r="12685" spans="1:4" ht="15" x14ac:dyDescent="0.25">
      <c r="A12685" s="588"/>
      <c r="B12685" s="588"/>
      <c r="C12685" s="589"/>
      <c r="D12685" s="588"/>
    </row>
    <row r="12686" spans="1:4" ht="15" x14ac:dyDescent="0.25">
      <c r="A12686" s="588"/>
      <c r="B12686" s="588"/>
      <c r="C12686" s="589"/>
      <c r="D12686" s="588"/>
    </row>
    <row r="12687" spans="1:4" ht="15" x14ac:dyDescent="0.25">
      <c r="A12687" s="588"/>
      <c r="B12687" s="588"/>
      <c r="C12687" s="589"/>
      <c r="D12687" s="588"/>
    </row>
    <row r="12688" spans="1:4" ht="15" x14ac:dyDescent="0.25">
      <c r="A12688" s="588"/>
      <c r="B12688" s="588"/>
      <c r="C12688" s="589"/>
      <c r="D12688" s="588"/>
    </row>
    <row r="12689" spans="1:4" ht="15" x14ac:dyDescent="0.25">
      <c r="A12689" s="588"/>
      <c r="B12689" s="588"/>
      <c r="C12689" s="589"/>
      <c r="D12689" s="588"/>
    </row>
    <row r="12690" spans="1:4" ht="15" x14ac:dyDescent="0.25">
      <c r="A12690" s="588"/>
      <c r="B12690" s="588"/>
      <c r="C12690" s="589"/>
      <c r="D12690" s="588"/>
    </row>
    <row r="12691" spans="1:4" ht="15" x14ac:dyDescent="0.25">
      <c r="A12691" s="588"/>
      <c r="B12691" s="588"/>
      <c r="C12691" s="589"/>
      <c r="D12691" s="588"/>
    </row>
    <row r="12692" spans="1:4" ht="15" x14ac:dyDescent="0.25">
      <c r="A12692" s="588"/>
      <c r="B12692" s="588"/>
      <c r="C12692" s="589"/>
      <c r="D12692" s="588"/>
    </row>
    <row r="12693" spans="1:4" ht="15" x14ac:dyDescent="0.25">
      <c r="A12693" s="588"/>
      <c r="B12693" s="588"/>
      <c r="C12693" s="589"/>
      <c r="D12693" s="588"/>
    </row>
    <row r="12694" spans="1:4" ht="15" x14ac:dyDescent="0.25">
      <c r="A12694" s="588"/>
      <c r="B12694" s="588"/>
      <c r="C12694" s="589"/>
      <c r="D12694" s="588"/>
    </row>
    <row r="12695" spans="1:4" ht="15" x14ac:dyDescent="0.25">
      <c r="A12695" s="588"/>
      <c r="B12695" s="588"/>
      <c r="C12695" s="589"/>
      <c r="D12695" s="588"/>
    </row>
    <row r="12696" spans="1:4" ht="15" x14ac:dyDescent="0.25">
      <c r="A12696" s="588"/>
      <c r="B12696" s="588"/>
      <c r="C12696" s="589"/>
      <c r="D12696" s="588"/>
    </row>
    <row r="12697" spans="1:4" ht="15" x14ac:dyDescent="0.25">
      <c r="A12697" s="588"/>
      <c r="B12697" s="588"/>
      <c r="C12697" s="589"/>
      <c r="D12697" s="588"/>
    </row>
    <row r="12698" spans="1:4" ht="15" x14ac:dyDescent="0.25">
      <c r="A12698" s="588"/>
      <c r="B12698" s="588"/>
      <c r="C12698" s="589"/>
      <c r="D12698" s="588"/>
    </row>
    <row r="12699" spans="1:4" ht="15" x14ac:dyDescent="0.25">
      <c r="A12699" s="588"/>
      <c r="B12699" s="588"/>
      <c r="C12699" s="589"/>
      <c r="D12699" s="588"/>
    </row>
    <row r="12700" spans="1:4" ht="15" x14ac:dyDescent="0.25">
      <c r="A12700" s="588"/>
      <c r="B12700" s="588"/>
      <c r="C12700" s="589"/>
      <c r="D12700" s="588"/>
    </row>
    <row r="12701" spans="1:4" ht="15" x14ac:dyDescent="0.25">
      <c r="A12701" s="588"/>
      <c r="B12701" s="588"/>
      <c r="C12701" s="589"/>
      <c r="D12701" s="588"/>
    </row>
    <row r="12702" spans="1:4" ht="15" x14ac:dyDescent="0.25">
      <c r="A12702" s="588"/>
      <c r="B12702" s="588"/>
      <c r="C12702" s="589"/>
      <c r="D12702" s="588"/>
    </row>
    <row r="12703" spans="1:4" ht="15" x14ac:dyDescent="0.25">
      <c r="A12703" s="588"/>
      <c r="B12703" s="588"/>
      <c r="C12703" s="589"/>
      <c r="D12703" s="588"/>
    </row>
    <row r="12704" spans="1:4" ht="15" x14ac:dyDescent="0.25">
      <c r="A12704" s="588"/>
      <c r="B12704" s="588"/>
      <c r="C12704" s="589"/>
      <c r="D12704" s="588"/>
    </row>
    <row r="12705" spans="1:4" ht="15" x14ac:dyDescent="0.25">
      <c r="A12705" s="588"/>
      <c r="B12705" s="588"/>
      <c r="C12705" s="589"/>
      <c r="D12705" s="588"/>
    </row>
    <row r="12706" spans="1:4" ht="15" x14ac:dyDescent="0.25">
      <c r="A12706" s="588"/>
      <c r="B12706" s="588"/>
      <c r="C12706" s="589"/>
      <c r="D12706" s="588"/>
    </row>
    <row r="12707" spans="1:4" ht="15" x14ac:dyDescent="0.25">
      <c r="A12707" s="588"/>
      <c r="B12707" s="588"/>
      <c r="C12707" s="589"/>
      <c r="D12707" s="588"/>
    </row>
    <row r="12708" spans="1:4" ht="15" x14ac:dyDescent="0.25">
      <c r="A12708" s="588"/>
      <c r="B12708" s="588"/>
      <c r="C12708" s="589"/>
      <c r="D12708" s="588"/>
    </row>
    <row r="12709" spans="1:4" ht="15" x14ac:dyDescent="0.25">
      <c r="A12709" s="588"/>
      <c r="B12709" s="588"/>
      <c r="C12709" s="589"/>
      <c r="D12709" s="588"/>
    </row>
    <row r="12710" spans="1:4" ht="15" x14ac:dyDescent="0.25">
      <c r="A12710" s="588"/>
      <c r="B12710" s="588"/>
      <c r="C12710" s="589"/>
      <c r="D12710" s="588"/>
    </row>
    <row r="12711" spans="1:4" ht="15" x14ac:dyDescent="0.25">
      <c r="A12711" s="588"/>
      <c r="B12711" s="588"/>
      <c r="C12711" s="589"/>
      <c r="D12711" s="588"/>
    </row>
    <row r="12712" spans="1:4" ht="15" x14ac:dyDescent="0.25">
      <c r="A12712" s="588"/>
      <c r="B12712" s="588"/>
      <c r="C12712" s="589"/>
      <c r="D12712" s="588"/>
    </row>
    <row r="12713" spans="1:4" ht="15" x14ac:dyDescent="0.25">
      <c r="A12713" s="588"/>
      <c r="B12713" s="588"/>
      <c r="C12713" s="589"/>
      <c r="D12713" s="588"/>
    </row>
    <row r="12714" spans="1:4" ht="15" x14ac:dyDescent="0.25">
      <c r="A12714" s="588"/>
      <c r="B12714" s="588"/>
      <c r="C12714" s="589"/>
      <c r="D12714" s="588"/>
    </row>
    <row r="12715" spans="1:4" ht="15" x14ac:dyDescent="0.25">
      <c r="A12715" s="588"/>
      <c r="B12715" s="588"/>
      <c r="C12715" s="589"/>
      <c r="D12715" s="588"/>
    </row>
    <row r="12716" spans="1:4" ht="15" x14ac:dyDescent="0.25">
      <c r="A12716" s="588"/>
      <c r="B12716" s="588"/>
      <c r="C12716" s="589"/>
      <c r="D12716" s="588"/>
    </row>
    <row r="12717" spans="1:4" ht="15" x14ac:dyDescent="0.25">
      <c r="A12717" s="588"/>
      <c r="B12717" s="588"/>
      <c r="C12717" s="589"/>
      <c r="D12717" s="588"/>
    </row>
    <row r="12718" spans="1:4" ht="15" x14ac:dyDescent="0.25">
      <c r="A12718" s="588"/>
      <c r="B12718" s="588"/>
      <c r="C12718" s="589"/>
      <c r="D12718" s="588"/>
    </row>
    <row r="12719" spans="1:4" ht="15" x14ac:dyDescent="0.25">
      <c r="A12719" s="588"/>
      <c r="B12719" s="588"/>
      <c r="C12719" s="589"/>
      <c r="D12719" s="588"/>
    </row>
    <row r="12720" spans="1:4" ht="15" x14ac:dyDescent="0.25">
      <c r="A12720" s="588"/>
      <c r="B12720" s="588"/>
      <c r="C12720" s="589"/>
      <c r="D12720" s="588"/>
    </row>
    <row r="12721" spans="1:4" ht="15" x14ac:dyDescent="0.25">
      <c r="A12721" s="588"/>
      <c r="B12721" s="588"/>
      <c r="C12721" s="589"/>
      <c r="D12721" s="588"/>
    </row>
    <row r="12722" spans="1:4" ht="15" x14ac:dyDescent="0.25">
      <c r="A12722" s="588"/>
      <c r="B12722" s="588"/>
      <c r="C12722" s="589"/>
      <c r="D12722" s="588"/>
    </row>
    <row r="12723" spans="1:4" ht="15" x14ac:dyDescent="0.25">
      <c r="A12723" s="588"/>
      <c r="B12723" s="588"/>
      <c r="C12723" s="589"/>
      <c r="D12723" s="588"/>
    </row>
    <row r="12724" spans="1:4" ht="15" x14ac:dyDescent="0.25">
      <c r="A12724" s="588"/>
      <c r="B12724" s="588"/>
      <c r="C12724" s="589"/>
      <c r="D12724" s="588"/>
    </row>
    <row r="12725" spans="1:4" ht="15" x14ac:dyDescent="0.25">
      <c r="A12725" s="588"/>
      <c r="B12725" s="588"/>
      <c r="C12725" s="589"/>
      <c r="D12725" s="588"/>
    </row>
    <row r="12726" spans="1:4" ht="15" x14ac:dyDescent="0.25">
      <c r="A12726" s="588"/>
      <c r="B12726" s="588"/>
      <c r="C12726" s="589"/>
      <c r="D12726" s="588"/>
    </row>
    <row r="12727" spans="1:4" ht="15" x14ac:dyDescent="0.25">
      <c r="A12727" s="588"/>
      <c r="B12727" s="588"/>
      <c r="C12727" s="589"/>
      <c r="D12727" s="588"/>
    </row>
    <row r="12728" spans="1:4" ht="15" x14ac:dyDescent="0.25">
      <c r="A12728" s="588"/>
      <c r="B12728" s="588"/>
      <c r="C12728" s="589"/>
      <c r="D12728" s="588"/>
    </row>
    <row r="12729" spans="1:4" ht="15" x14ac:dyDescent="0.25">
      <c r="A12729" s="588"/>
      <c r="B12729" s="588"/>
      <c r="C12729" s="589"/>
      <c r="D12729" s="588"/>
    </row>
    <row r="12730" spans="1:4" ht="15" x14ac:dyDescent="0.25">
      <c r="A12730" s="588"/>
      <c r="B12730" s="588"/>
      <c r="C12730" s="589"/>
      <c r="D12730" s="588"/>
    </row>
    <row r="12731" spans="1:4" ht="15" x14ac:dyDescent="0.25">
      <c r="A12731" s="588"/>
      <c r="B12731" s="588"/>
      <c r="C12731" s="589"/>
      <c r="D12731" s="588"/>
    </row>
    <row r="12732" spans="1:4" ht="15" x14ac:dyDescent="0.25">
      <c r="A12732" s="588"/>
      <c r="B12732" s="588"/>
      <c r="C12732" s="589"/>
      <c r="D12732" s="588"/>
    </row>
    <row r="12733" spans="1:4" ht="15" x14ac:dyDescent="0.25">
      <c r="A12733" s="588"/>
      <c r="B12733" s="588"/>
      <c r="C12733" s="589"/>
      <c r="D12733" s="588"/>
    </row>
    <row r="12734" spans="1:4" ht="15" x14ac:dyDescent="0.25">
      <c r="A12734" s="588"/>
      <c r="B12734" s="588"/>
      <c r="C12734" s="589"/>
      <c r="D12734" s="588"/>
    </row>
    <row r="12735" spans="1:4" ht="15" x14ac:dyDescent="0.25">
      <c r="A12735" s="588"/>
      <c r="B12735" s="588"/>
      <c r="C12735" s="589"/>
      <c r="D12735" s="588"/>
    </row>
    <row r="12736" spans="1:4" ht="15" x14ac:dyDescent="0.25">
      <c r="A12736" s="588"/>
      <c r="B12736" s="588"/>
      <c r="C12736" s="589"/>
      <c r="D12736" s="588"/>
    </row>
    <row r="12737" spans="1:4" ht="15" x14ac:dyDescent="0.25">
      <c r="A12737" s="588"/>
      <c r="B12737" s="588"/>
      <c r="C12737" s="589"/>
      <c r="D12737" s="588"/>
    </row>
    <row r="12738" spans="1:4" ht="15" x14ac:dyDescent="0.25">
      <c r="A12738" s="588"/>
      <c r="B12738" s="588"/>
      <c r="C12738" s="589"/>
      <c r="D12738" s="588"/>
    </row>
    <row r="12739" spans="1:4" ht="15" x14ac:dyDescent="0.25">
      <c r="A12739" s="588"/>
      <c r="B12739" s="588"/>
      <c r="C12739" s="589"/>
      <c r="D12739" s="588"/>
    </row>
    <row r="12740" spans="1:4" ht="15" x14ac:dyDescent="0.25">
      <c r="A12740" s="588"/>
      <c r="B12740" s="588"/>
      <c r="C12740" s="589"/>
      <c r="D12740" s="588"/>
    </row>
    <row r="12741" spans="1:4" ht="15" x14ac:dyDescent="0.25">
      <c r="A12741" s="588"/>
      <c r="B12741" s="588"/>
      <c r="C12741" s="589"/>
      <c r="D12741" s="588"/>
    </row>
    <row r="12742" spans="1:4" ht="15" x14ac:dyDescent="0.25">
      <c r="A12742" s="588"/>
      <c r="B12742" s="588"/>
      <c r="C12742" s="589"/>
      <c r="D12742" s="588"/>
    </row>
    <row r="12743" spans="1:4" ht="15" x14ac:dyDescent="0.25">
      <c r="A12743" s="588"/>
      <c r="B12743" s="588"/>
      <c r="C12743" s="589"/>
      <c r="D12743" s="588"/>
    </row>
    <row r="12744" spans="1:4" ht="15" x14ac:dyDescent="0.25">
      <c r="A12744" s="588"/>
      <c r="B12744" s="588"/>
      <c r="C12744" s="589"/>
      <c r="D12744" s="588"/>
    </row>
    <row r="12745" spans="1:4" ht="15" x14ac:dyDescent="0.25">
      <c r="A12745" s="588"/>
      <c r="B12745" s="588"/>
      <c r="C12745" s="589"/>
      <c r="D12745" s="588"/>
    </row>
    <row r="12746" spans="1:4" ht="15" x14ac:dyDescent="0.25">
      <c r="A12746" s="588"/>
      <c r="B12746" s="588"/>
      <c r="C12746" s="589"/>
      <c r="D12746" s="588"/>
    </row>
    <row r="12747" spans="1:4" ht="15" x14ac:dyDescent="0.25">
      <c r="A12747" s="588"/>
      <c r="B12747" s="588"/>
      <c r="C12747" s="589"/>
      <c r="D12747" s="588"/>
    </row>
    <row r="12748" spans="1:4" ht="15" x14ac:dyDescent="0.25">
      <c r="A12748" s="588"/>
      <c r="B12748" s="588"/>
      <c r="C12748" s="589"/>
      <c r="D12748" s="588"/>
    </row>
    <row r="12749" spans="1:4" ht="15" x14ac:dyDescent="0.25">
      <c r="A12749" s="588"/>
      <c r="B12749" s="588"/>
      <c r="C12749" s="589"/>
      <c r="D12749" s="588"/>
    </row>
    <row r="12750" spans="1:4" ht="15" x14ac:dyDescent="0.25">
      <c r="A12750" s="588"/>
      <c r="B12750" s="588"/>
      <c r="C12750" s="589"/>
      <c r="D12750" s="588"/>
    </row>
    <row r="12751" spans="1:4" ht="15" x14ac:dyDescent="0.25">
      <c r="A12751" s="588"/>
      <c r="B12751" s="588"/>
      <c r="C12751" s="589"/>
      <c r="D12751" s="588"/>
    </row>
    <row r="12752" spans="1:4" ht="15" x14ac:dyDescent="0.25">
      <c r="A12752" s="588"/>
      <c r="B12752" s="588"/>
      <c r="C12752" s="589"/>
      <c r="D12752" s="588"/>
    </row>
    <row r="12753" spans="1:4" ht="15" x14ac:dyDescent="0.25">
      <c r="A12753" s="588"/>
      <c r="B12753" s="588"/>
      <c r="C12753" s="589"/>
      <c r="D12753" s="588"/>
    </row>
    <row r="12754" spans="1:4" ht="15" x14ac:dyDescent="0.25">
      <c r="A12754" s="588"/>
      <c r="B12754" s="588"/>
      <c r="C12754" s="589"/>
      <c r="D12754" s="588"/>
    </row>
    <row r="12755" spans="1:4" ht="15" x14ac:dyDescent="0.25">
      <c r="A12755" s="588"/>
      <c r="B12755" s="588"/>
      <c r="C12755" s="589"/>
      <c r="D12755" s="588"/>
    </row>
    <row r="12756" spans="1:4" ht="15" x14ac:dyDescent="0.25">
      <c r="A12756" s="588"/>
      <c r="B12756" s="588"/>
      <c r="C12756" s="589"/>
      <c r="D12756" s="588"/>
    </row>
    <row r="12757" spans="1:4" ht="15" x14ac:dyDescent="0.25">
      <c r="A12757" s="588"/>
      <c r="B12757" s="588"/>
      <c r="C12757" s="589"/>
      <c r="D12757" s="588"/>
    </row>
    <row r="12758" spans="1:4" ht="15" x14ac:dyDescent="0.25">
      <c r="A12758" s="588"/>
      <c r="B12758" s="588"/>
      <c r="C12758" s="589"/>
      <c r="D12758" s="588"/>
    </row>
    <row r="12759" spans="1:4" ht="15" x14ac:dyDescent="0.25">
      <c r="A12759" s="588"/>
      <c r="B12759" s="588"/>
      <c r="C12759" s="589"/>
      <c r="D12759" s="588"/>
    </row>
    <row r="12760" spans="1:4" ht="15" x14ac:dyDescent="0.25">
      <c r="A12760" s="588"/>
      <c r="B12760" s="588"/>
      <c r="C12760" s="589"/>
      <c r="D12760" s="588"/>
    </row>
    <row r="12761" spans="1:4" ht="15" x14ac:dyDescent="0.25">
      <c r="A12761" s="588"/>
      <c r="B12761" s="588"/>
      <c r="C12761" s="589"/>
      <c r="D12761" s="588"/>
    </row>
    <row r="12762" spans="1:4" ht="15" x14ac:dyDescent="0.25">
      <c r="A12762" s="588"/>
      <c r="B12762" s="588"/>
      <c r="C12762" s="589"/>
      <c r="D12762" s="588"/>
    </row>
    <row r="12763" spans="1:4" ht="15" x14ac:dyDescent="0.25">
      <c r="A12763" s="588"/>
      <c r="B12763" s="588"/>
      <c r="C12763" s="589"/>
      <c r="D12763" s="588"/>
    </row>
    <row r="12764" spans="1:4" ht="15" x14ac:dyDescent="0.25">
      <c r="A12764" s="588"/>
      <c r="B12764" s="588"/>
      <c r="C12764" s="589"/>
      <c r="D12764" s="588"/>
    </row>
    <row r="12765" spans="1:4" ht="15" x14ac:dyDescent="0.25">
      <c r="A12765" s="588"/>
      <c r="B12765" s="588"/>
      <c r="C12765" s="589"/>
      <c r="D12765" s="588"/>
    </row>
    <row r="12766" spans="1:4" ht="15" x14ac:dyDescent="0.25">
      <c r="A12766" s="588"/>
      <c r="B12766" s="588"/>
      <c r="C12766" s="589"/>
      <c r="D12766" s="588"/>
    </row>
    <row r="12767" spans="1:4" ht="15" x14ac:dyDescent="0.25">
      <c r="A12767" s="588"/>
      <c r="B12767" s="588"/>
      <c r="C12767" s="589"/>
      <c r="D12767" s="588"/>
    </row>
    <row r="12768" spans="1:4" ht="15" x14ac:dyDescent="0.25">
      <c r="A12768" s="588"/>
      <c r="B12768" s="588"/>
      <c r="C12768" s="589"/>
      <c r="D12768" s="588"/>
    </row>
    <row r="12769" spans="1:4" ht="15" x14ac:dyDescent="0.25">
      <c r="A12769" s="588"/>
      <c r="B12769" s="588"/>
      <c r="C12769" s="589"/>
      <c r="D12769" s="588"/>
    </row>
    <row r="12770" spans="1:4" ht="15" x14ac:dyDescent="0.25">
      <c r="A12770" s="588"/>
      <c r="B12770" s="588"/>
      <c r="C12770" s="589"/>
      <c r="D12770" s="588"/>
    </row>
    <row r="12771" spans="1:4" ht="15" x14ac:dyDescent="0.25">
      <c r="A12771" s="588"/>
      <c r="B12771" s="588"/>
      <c r="C12771" s="589"/>
      <c r="D12771" s="588"/>
    </row>
    <row r="12772" spans="1:4" ht="15" x14ac:dyDescent="0.25">
      <c r="A12772" s="588"/>
      <c r="B12772" s="588"/>
      <c r="C12772" s="589"/>
      <c r="D12772" s="588"/>
    </row>
    <row r="12773" spans="1:4" ht="15" x14ac:dyDescent="0.25">
      <c r="A12773" s="588"/>
      <c r="B12773" s="588"/>
      <c r="C12773" s="589"/>
      <c r="D12773" s="588"/>
    </row>
    <row r="12774" spans="1:4" ht="15" x14ac:dyDescent="0.25">
      <c r="A12774" s="588"/>
      <c r="B12774" s="588"/>
      <c r="C12774" s="589"/>
      <c r="D12774" s="588"/>
    </row>
    <row r="12775" spans="1:4" ht="15" x14ac:dyDescent="0.25">
      <c r="A12775" s="588"/>
      <c r="B12775" s="588"/>
      <c r="C12775" s="589"/>
      <c r="D12775" s="588"/>
    </row>
    <row r="12776" spans="1:4" ht="15" x14ac:dyDescent="0.25">
      <c r="A12776" s="588"/>
      <c r="B12776" s="588"/>
      <c r="C12776" s="589"/>
      <c r="D12776" s="588"/>
    </row>
    <row r="12777" spans="1:4" ht="15" x14ac:dyDescent="0.25">
      <c r="A12777" s="588"/>
      <c r="B12777" s="588"/>
      <c r="C12777" s="589"/>
      <c r="D12777" s="588"/>
    </row>
    <row r="12778" spans="1:4" ht="15" x14ac:dyDescent="0.25">
      <c r="A12778" s="588"/>
      <c r="B12778" s="588"/>
      <c r="C12778" s="589"/>
      <c r="D12778" s="588"/>
    </row>
    <row r="12779" spans="1:4" ht="15" x14ac:dyDescent="0.25">
      <c r="A12779" s="588"/>
      <c r="B12779" s="588"/>
      <c r="C12779" s="589"/>
      <c r="D12779" s="588"/>
    </row>
    <row r="12780" spans="1:4" ht="15" x14ac:dyDescent="0.25">
      <c r="A12780" s="588"/>
      <c r="B12780" s="588"/>
      <c r="C12780" s="589"/>
      <c r="D12780" s="588"/>
    </row>
    <row r="12781" spans="1:4" ht="15" x14ac:dyDescent="0.25">
      <c r="A12781" s="588"/>
      <c r="B12781" s="588"/>
      <c r="C12781" s="589"/>
      <c r="D12781" s="588"/>
    </row>
    <row r="12782" spans="1:4" ht="15" x14ac:dyDescent="0.25">
      <c r="A12782" s="588"/>
      <c r="B12782" s="588"/>
      <c r="C12782" s="589"/>
      <c r="D12782" s="588"/>
    </row>
    <row r="12783" spans="1:4" ht="15" x14ac:dyDescent="0.25">
      <c r="A12783" s="588"/>
      <c r="B12783" s="588"/>
      <c r="C12783" s="589"/>
      <c r="D12783" s="588"/>
    </row>
    <row r="12784" spans="1:4" ht="15" x14ac:dyDescent="0.25">
      <c r="A12784" s="588"/>
      <c r="B12784" s="588"/>
      <c r="C12784" s="589"/>
      <c r="D12784" s="588"/>
    </row>
    <row r="12785" spans="1:4" ht="15" x14ac:dyDescent="0.25">
      <c r="A12785" s="588"/>
      <c r="B12785" s="588"/>
      <c r="C12785" s="589"/>
      <c r="D12785" s="588"/>
    </row>
    <row r="12786" spans="1:4" ht="15" x14ac:dyDescent="0.25">
      <c r="A12786" s="588"/>
      <c r="B12786" s="588"/>
      <c r="C12786" s="589"/>
      <c r="D12786" s="588"/>
    </row>
    <row r="12787" spans="1:4" ht="15" x14ac:dyDescent="0.25">
      <c r="A12787" s="588"/>
      <c r="B12787" s="588"/>
      <c r="C12787" s="589"/>
      <c r="D12787" s="588"/>
    </row>
    <row r="12788" spans="1:4" ht="15" x14ac:dyDescent="0.25">
      <c r="A12788" s="588"/>
      <c r="B12788" s="588"/>
      <c r="C12788" s="589"/>
      <c r="D12788" s="588"/>
    </row>
    <row r="12789" spans="1:4" ht="15" x14ac:dyDescent="0.25">
      <c r="A12789" s="588"/>
      <c r="B12789" s="588"/>
      <c r="C12789" s="589"/>
      <c r="D12789" s="588"/>
    </row>
    <row r="12790" spans="1:4" ht="15" x14ac:dyDescent="0.25">
      <c r="A12790" s="588"/>
      <c r="B12790" s="588"/>
      <c r="C12790" s="589"/>
      <c r="D12790" s="588"/>
    </row>
    <row r="12791" spans="1:4" ht="15" x14ac:dyDescent="0.25">
      <c r="A12791" s="588"/>
      <c r="B12791" s="588"/>
      <c r="C12791" s="589"/>
      <c r="D12791" s="588"/>
    </row>
    <row r="12792" spans="1:4" ht="15" x14ac:dyDescent="0.25">
      <c r="A12792" s="588"/>
      <c r="B12792" s="588"/>
      <c r="C12792" s="589"/>
      <c r="D12792" s="588"/>
    </row>
    <row r="12793" spans="1:4" ht="15" x14ac:dyDescent="0.25">
      <c r="A12793" s="588"/>
      <c r="B12793" s="588"/>
      <c r="C12793" s="589"/>
      <c r="D12793" s="588"/>
    </row>
    <row r="12794" spans="1:4" ht="15" x14ac:dyDescent="0.25">
      <c r="A12794" s="588"/>
      <c r="B12794" s="588"/>
      <c r="C12794" s="589"/>
      <c r="D12794" s="588"/>
    </row>
    <row r="12795" spans="1:4" ht="15" x14ac:dyDescent="0.25">
      <c r="A12795" s="588"/>
      <c r="B12795" s="588"/>
      <c r="C12795" s="589"/>
      <c r="D12795" s="588"/>
    </row>
    <row r="12796" spans="1:4" ht="15" x14ac:dyDescent="0.25">
      <c r="A12796" s="588"/>
      <c r="B12796" s="588"/>
      <c r="C12796" s="589"/>
      <c r="D12796" s="588"/>
    </row>
    <row r="12797" spans="1:4" ht="15" x14ac:dyDescent="0.25">
      <c r="A12797" s="588"/>
      <c r="B12797" s="588"/>
      <c r="C12797" s="589"/>
      <c r="D12797" s="588"/>
    </row>
    <row r="12798" spans="1:4" ht="15" x14ac:dyDescent="0.25">
      <c r="A12798" s="588"/>
      <c r="B12798" s="588"/>
      <c r="C12798" s="589"/>
      <c r="D12798" s="588"/>
    </row>
    <row r="12799" spans="1:4" ht="15" x14ac:dyDescent="0.25">
      <c r="A12799" s="588"/>
      <c r="B12799" s="588"/>
      <c r="C12799" s="589"/>
      <c r="D12799" s="588"/>
    </row>
    <row r="12800" spans="1:4" ht="15" x14ac:dyDescent="0.25">
      <c r="A12800" s="588"/>
      <c r="B12800" s="588"/>
      <c r="C12800" s="589"/>
      <c r="D12800" s="588"/>
    </row>
    <row r="12801" spans="1:4" ht="15" x14ac:dyDescent="0.25">
      <c r="A12801" s="588"/>
      <c r="B12801" s="588"/>
      <c r="C12801" s="589"/>
      <c r="D12801" s="588"/>
    </row>
    <row r="12802" spans="1:4" ht="15" x14ac:dyDescent="0.25">
      <c r="A12802" s="588"/>
      <c r="B12802" s="588"/>
      <c r="C12802" s="589"/>
      <c r="D12802" s="588"/>
    </row>
    <row r="12803" spans="1:4" ht="15" x14ac:dyDescent="0.25">
      <c r="A12803" s="588"/>
      <c r="B12803" s="588"/>
      <c r="C12803" s="589"/>
      <c r="D12803" s="588"/>
    </row>
    <row r="12804" spans="1:4" ht="15" x14ac:dyDescent="0.25">
      <c r="A12804" s="588"/>
      <c r="B12804" s="588"/>
      <c r="C12804" s="589"/>
      <c r="D12804" s="588"/>
    </row>
    <row r="12805" spans="1:4" ht="15" x14ac:dyDescent="0.25">
      <c r="A12805" s="588"/>
      <c r="B12805" s="588"/>
      <c r="C12805" s="589"/>
      <c r="D12805" s="588"/>
    </row>
    <row r="12806" spans="1:4" ht="15" x14ac:dyDescent="0.25">
      <c r="A12806" s="588"/>
      <c r="B12806" s="588"/>
      <c r="C12806" s="589"/>
      <c r="D12806" s="588"/>
    </row>
    <row r="12807" spans="1:4" ht="15" x14ac:dyDescent="0.25">
      <c r="A12807" s="588"/>
      <c r="B12807" s="588"/>
      <c r="C12807" s="589"/>
      <c r="D12807" s="588"/>
    </row>
    <row r="12808" spans="1:4" ht="15" x14ac:dyDescent="0.25">
      <c r="A12808" s="588"/>
      <c r="B12808" s="588"/>
      <c r="C12808" s="589"/>
      <c r="D12808" s="588"/>
    </row>
    <row r="12809" spans="1:4" ht="15" x14ac:dyDescent="0.25">
      <c r="A12809" s="588"/>
      <c r="B12809" s="588"/>
      <c r="C12809" s="589"/>
      <c r="D12809" s="588"/>
    </row>
    <row r="12810" spans="1:4" ht="15" x14ac:dyDescent="0.25">
      <c r="A12810" s="588"/>
      <c r="B12810" s="588"/>
      <c r="C12810" s="589"/>
      <c r="D12810" s="588"/>
    </row>
    <row r="12811" spans="1:4" ht="15" x14ac:dyDescent="0.25">
      <c r="A12811" s="588"/>
      <c r="B12811" s="588"/>
      <c r="C12811" s="589"/>
      <c r="D12811" s="588"/>
    </row>
    <row r="12812" spans="1:4" ht="15" x14ac:dyDescent="0.25">
      <c r="A12812" s="588"/>
      <c r="B12812" s="588"/>
      <c r="C12812" s="589"/>
      <c r="D12812" s="588"/>
    </row>
    <row r="12813" spans="1:4" ht="15" x14ac:dyDescent="0.25">
      <c r="A12813" s="588"/>
      <c r="B12813" s="588"/>
      <c r="C12813" s="589"/>
      <c r="D12813" s="588"/>
    </row>
    <row r="12814" spans="1:4" ht="15" x14ac:dyDescent="0.25">
      <c r="A12814" s="588"/>
      <c r="B12814" s="588"/>
      <c r="C12814" s="589"/>
      <c r="D12814" s="588"/>
    </row>
    <row r="12815" spans="1:4" ht="15" x14ac:dyDescent="0.25">
      <c r="A12815" s="588"/>
      <c r="B12815" s="588"/>
      <c r="C12815" s="589"/>
      <c r="D12815" s="588"/>
    </row>
    <row r="12816" spans="1:4" ht="15" x14ac:dyDescent="0.25">
      <c r="A12816" s="588"/>
      <c r="B12816" s="588"/>
      <c r="C12816" s="589"/>
      <c r="D12816" s="588"/>
    </row>
    <row r="12817" spans="1:4" ht="15" x14ac:dyDescent="0.25">
      <c r="A12817" s="588"/>
      <c r="B12817" s="588"/>
      <c r="C12817" s="589"/>
      <c r="D12817" s="588"/>
    </row>
    <row r="12818" spans="1:4" ht="15" x14ac:dyDescent="0.25">
      <c r="A12818" s="588"/>
      <c r="B12818" s="588"/>
      <c r="C12818" s="589"/>
      <c r="D12818" s="588"/>
    </row>
    <row r="12819" spans="1:4" ht="15" x14ac:dyDescent="0.25">
      <c r="A12819" s="588"/>
      <c r="B12819" s="588"/>
      <c r="C12819" s="589"/>
      <c r="D12819" s="588"/>
    </row>
    <row r="12820" spans="1:4" ht="15" x14ac:dyDescent="0.25">
      <c r="A12820" s="588"/>
      <c r="B12820" s="588"/>
      <c r="C12820" s="589"/>
      <c r="D12820" s="588"/>
    </row>
    <row r="12821" spans="1:4" ht="15" x14ac:dyDescent="0.25">
      <c r="A12821" s="588"/>
      <c r="B12821" s="588"/>
      <c r="C12821" s="589"/>
      <c r="D12821" s="588"/>
    </row>
    <row r="12822" spans="1:4" ht="15" x14ac:dyDescent="0.25">
      <c r="A12822" s="588"/>
      <c r="B12822" s="588"/>
      <c r="C12822" s="589"/>
      <c r="D12822" s="588"/>
    </row>
    <row r="12823" spans="1:4" ht="15" x14ac:dyDescent="0.25">
      <c r="A12823" s="588"/>
      <c r="B12823" s="588"/>
      <c r="C12823" s="589"/>
      <c r="D12823" s="588"/>
    </row>
    <row r="12824" spans="1:4" ht="15" x14ac:dyDescent="0.25">
      <c r="A12824" s="588"/>
      <c r="B12824" s="588"/>
      <c r="C12824" s="589"/>
      <c r="D12824" s="588"/>
    </row>
    <row r="12825" spans="1:4" ht="15" x14ac:dyDescent="0.25">
      <c r="A12825" s="588"/>
      <c r="B12825" s="588"/>
      <c r="C12825" s="589"/>
      <c r="D12825" s="588"/>
    </row>
    <row r="12826" spans="1:4" ht="15" x14ac:dyDescent="0.25">
      <c r="A12826" s="588"/>
      <c r="B12826" s="588"/>
      <c r="C12826" s="589"/>
      <c r="D12826" s="588"/>
    </row>
    <row r="12827" spans="1:4" ht="15" x14ac:dyDescent="0.25">
      <c r="A12827" s="588"/>
      <c r="B12827" s="588"/>
      <c r="C12827" s="589"/>
      <c r="D12827" s="588"/>
    </row>
    <row r="12828" spans="1:4" ht="15" x14ac:dyDescent="0.25">
      <c r="A12828" s="588"/>
      <c r="B12828" s="588"/>
      <c r="C12828" s="589"/>
      <c r="D12828" s="588"/>
    </row>
    <row r="12829" spans="1:4" ht="15" x14ac:dyDescent="0.25">
      <c r="A12829" s="588"/>
      <c r="B12829" s="588"/>
      <c r="C12829" s="589"/>
      <c r="D12829" s="588"/>
    </row>
    <row r="12830" spans="1:4" ht="15" x14ac:dyDescent="0.25">
      <c r="A12830" s="588"/>
      <c r="B12830" s="588"/>
      <c r="C12830" s="589"/>
      <c r="D12830" s="588"/>
    </row>
    <row r="12831" spans="1:4" ht="15" x14ac:dyDescent="0.25">
      <c r="A12831" s="588"/>
      <c r="B12831" s="588"/>
      <c r="C12831" s="589"/>
      <c r="D12831" s="588"/>
    </row>
    <row r="12832" spans="1:4" ht="15" x14ac:dyDescent="0.25">
      <c r="A12832" s="588"/>
      <c r="B12832" s="588"/>
      <c r="C12832" s="589"/>
      <c r="D12832" s="588"/>
    </row>
    <row r="12833" spans="1:4" ht="15" x14ac:dyDescent="0.25">
      <c r="A12833" s="588"/>
      <c r="B12833" s="588"/>
      <c r="C12833" s="589"/>
      <c r="D12833" s="588"/>
    </row>
    <row r="12834" spans="1:4" ht="15" x14ac:dyDescent="0.25">
      <c r="A12834" s="588"/>
      <c r="B12834" s="588"/>
      <c r="C12834" s="589"/>
      <c r="D12834" s="588"/>
    </row>
    <row r="12835" spans="1:4" ht="15" x14ac:dyDescent="0.25">
      <c r="A12835" s="588"/>
      <c r="B12835" s="588"/>
      <c r="C12835" s="589"/>
      <c r="D12835" s="588"/>
    </row>
    <row r="12836" spans="1:4" ht="15" x14ac:dyDescent="0.25">
      <c r="A12836" s="588"/>
      <c r="B12836" s="588"/>
      <c r="C12836" s="589"/>
      <c r="D12836" s="588"/>
    </row>
    <row r="12837" spans="1:4" ht="15" x14ac:dyDescent="0.25">
      <c r="A12837" s="588"/>
      <c r="B12837" s="588"/>
      <c r="C12837" s="589"/>
      <c r="D12837" s="588"/>
    </row>
    <row r="12838" spans="1:4" ht="15" x14ac:dyDescent="0.25">
      <c r="A12838" s="588"/>
      <c r="B12838" s="588"/>
      <c r="C12838" s="589"/>
      <c r="D12838" s="588"/>
    </row>
    <row r="12839" spans="1:4" ht="15" x14ac:dyDescent="0.25">
      <c r="A12839" s="588"/>
      <c r="B12839" s="588"/>
      <c r="C12839" s="589"/>
      <c r="D12839" s="588"/>
    </row>
    <row r="12840" spans="1:4" ht="15" x14ac:dyDescent="0.25">
      <c r="A12840" s="588"/>
      <c r="B12840" s="588"/>
      <c r="C12840" s="589"/>
      <c r="D12840" s="588"/>
    </row>
    <row r="12841" spans="1:4" ht="15" x14ac:dyDescent="0.25">
      <c r="A12841" s="588"/>
      <c r="B12841" s="588"/>
      <c r="C12841" s="589"/>
      <c r="D12841" s="588"/>
    </row>
    <row r="12842" spans="1:4" ht="15" x14ac:dyDescent="0.25">
      <c r="A12842" s="588"/>
      <c r="B12842" s="588"/>
      <c r="C12842" s="589"/>
      <c r="D12842" s="588"/>
    </row>
    <row r="12843" spans="1:4" ht="15" x14ac:dyDescent="0.25">
      <c r="A12843" s="588"/>
      <c r="B12843" s="588"/>
      <c r="C12843" s="589"/>
      <c r="D12843" s="588"/>
    </row>
    <row r="12844" spans="1:4" ht="15" x14ac:dyDescent="0.25">
      <c r="A12844" s="588"/>
      <c r="B12844" s="588"/>
      <c r="C12844" s="589"/>
      <c r="D12844" s="588"/>
    </row>
    <row r="12845" spans="1:4" ht="15" x14ac:dyDescent="0.25">
      <c r="A12845" s="588"/>
      <c r="B12845" s="588"/>
      <c r="C12845" s="589"/>
      <c r="D12845" s="588"/>
    </row>
    <row r="12846" spans="1:4" ht="15" x14ac:dyDescent="0.25">
      <c r="A12846" s="588"/>
      <c r="B12846" s="588"/>
      <c r="C12846" s="589"/>
      <c r="D12846" s="588"/>
    </row>
    <row r="12847" spans="1:4" ht="15" x14ac:dyDescent="0.25">
      <c r="A12847" s="588"/>
      <c r="B12847" s="588"/>
      <c r="C12847" s="589"/>
      <c r="D12847" s="588"/>
    </row>
    <row r="12848" spans="1:4" ht="15" x14ac:dyDescent="0.25">
      <c r="A12848" s="588"/>
      <c r="B12848" s="588"/>
      <c r="C12848" s="589"/>
      <c r="D12848" s="588"/>
    </row>
    <row r="12849" spans="1:4" ht="15" x14ac:dyDescent="0.25">
      <c r="A12849" s="588"/>
      <c r="B12849" s="588"/>
      <c r="C12849" s="589"/>
      <c r="D12849" s="588"/>
    </row>
    <row r="12850" spans="1:4" ht="15" x14ac:dyDescent="0.25">
      <c r="A12850" s="588"/>
      <c r="B12850" s="588"/>
      <c r="C12850" s="589"/>
      <c r="D12850" s="588"/>
    </row>
    <row r="12851" spans="1:4" ht="15" x14ac:dyDescent="0.25">
      <c r="A12851" s="588"/>
      <c r="B12851" s="588"/>
      <c r="C12851" s="589"/>
      <c r="D12851" s="588"/>
    </row>
    <row r="12852" spans="1:4" ht="15" x14ac:dyDescent="0.25">
      <c r="A12852" s="588"/>
      <c r="B12852" s="588"/>
      <c r="C12852" s="589"/>
      <c r="D12852" s="588"/>
    </row>
    <row r="12853" spans="1:4" ht="15" x14ac:dyDescent="0.25">
      <c r="A12853" s="588"/>
      <c r="B12853" s="588"/>
      <c r="C12853" s="589"/>
      <c r="D12853" s="588"/>
    </row>
    <row r="12854" spans="1:4" ht="15" x14ac:dyDescent="0.25">
      <c r="A12854" s="588"/>
      <c r="B12854" s="588"/>
      <c r="C12854" s="589"/>
      <c r="D12854" s="588"/>
    </row>
    <row r="12855" spans="1:4" ht="15" x14ac:dyDescent="0.25">
      <c r="A12855" s="588"/>
      <c r="B12855" s="588"/>
      <c r="C12855" s="589"/>
      <c r="D12855" s="588"/>
    </row>
    <row r="12856" spans="1:4" ht="15" x14ac:dyDescent="0.25">
      <c r="A12856" s="588"/>
      <c r="B12856" s="588"/>
      <c r="C12856" s="589"/>
      <c r="D12856" s="588"/>
    </row>
    <row r="12857" spans="1:4" ht="15" x14ac:dyDescent="0.25">
      <c r="A12857" s="588"/>
      <c r="B12857" s="588"/>
      <c r="C12857" s="589"/>
      <c r="D12857" s="588"/>
    </row>
    <row r="12858" spans="1:4" ht="15" x14ac:dyDescent="0.25">
      <c r="A12858" s="588"/>
      <c r="B12858" s="588"/>
      <c r="C12858" s="589"/>
      <c r="D12858" s="588"/>
    </row>
    <row r="12859" spans="1:4" ht="15" x14ac:dyDescent="0.25">
      <c r="A12859" s="588"/>
      <c r="B12859" s="588"/>
      <c r="C12859" s="589"/>
      <c r="D12859" s="588"/>
    </row>
    <row r="12860" spans="1:4" ht="15" x14ac:dyDescent="0.25">
      <c r="A12860" s="588"/>
      <c r="B12860" s="588"/>
      <c r="C12860" s="589"/>
      <c r="D12860" s="588"/>
    </row>
    <row r="12861" spans="1:4" ht="15" x14ac:dyDescent="0.25">
      <c r="A12861" s="588"/>
      <c r="B12861" s="588"/>
      <c r="C12861" s="589"/>
      <c r="D12861" s="588"/>
    </row>
    <row r="12862" spans="1:4" ht="15" x14ac:dyDescent="0.25">
      <c r="A12862" s="588"/>
      <c r="B12862" s="588"/>
      <c r="C12862" s="589"/>
      <c r="D12862" s="588"/>
    </row>
    <row r="12863" spans="1:4" ht="15" x14ac:dyDescent="0.25">
      <c r="A12863" s="588"/>
      <c r="B12863" s="588"/>
      <c r="C12863" s="589"/>
      <c r="D12863" s="588"/>
    </row>
    <row r="12864" spans="1:4" ht="15" x14ac:dyDescent="0.25">
      <c r="A12864" s="588"/>
      <c r="B12864" s="588"/>
      <c r="C12864" s="589"/>
      <c r="D12864" s="588"/>
    </row>
    <row r="12865" spans="1:4" ht="15" x14ac:dyDescent="0.25">
      <c r="A12865" s="588"/>
      <c r="B12865" s="588"/>
      <c r="C12865" s="589"/>
      <c r="D12865" s="588"/>
    </row>
    <row r="12866" spans="1:4" ht="15" x14ac:dyDescent="0.25">
      <c r="A12866" s="588"/>
      <c r="B12866" s="588"/>
      <c r="C12866" s="589"/>
      <c r="D12866" s="588"/>
    </row>
    <row r="12867" spans="1:4" ht="15" x14ac:dyDescent="0.25">
      <c r="A12867" s="588"/>
      <c r="B12867" s="588"/>
      <c r="C12867" s="589"/>
      <c r="D12867" s="588"/>
    </row>
    <row r="12868" spans="1:4" ht="15" x14ac:dyDescent="0.25">
      <c r="A12868" s="588"/>
      <c r="B12868" s="588"/>
      <c r="C12868" s="589"/>
      <c r="D12868" s="588"/>
    </row>
    <row r="12869" spans="1:4" ht="15" x14ac:dyDescent="0.25">
      <c r="A12869" s="588"/>
      <c r="B12869" s="588"/>
      <c r="C12869" s="589"/>
      <c r="D12869" s="588"/>
    </row>
    <row r="12870" spans="1:4" ht="15" x14ac:dyDescent="0.25">
      <c r="A12870" s="588"/>
      <c r="B12870" s="588"/>
      <c r="C12870" s="589"/>
      <c r="D12870" s="588"/>
    </row>
    <row r="12871" spans="1:4" ht="15" x14ac:dyDescent="0.25">
      <c r="A12871" s="588"/>
      <c r="B12871" s="588"/>
      <c r="C12871" s="589"/>
      <c r="D12871" s="588"/>
    </row>
    <row r="12872" spans="1:4" ht="15" x14ac:dyDescent="0.25">
      <c r="A12872" s="588"/>
      <c r="B12872" s="588"/>
      <c r="C12872" s="589"/>
      <c r="D12872" s="588"/>
    </row>
    <row r="12873" spans="1:4" ht="15" x14ac:dyDescent="0.25">
      <c r="A12873" s="588"/>
      <c r="B12873" s="588"/>
      <c r="C12873" s="589"/>
      <c r="D12873" s="588"/>
    </row>
    <row r="12874" spans="1:4" ht="15" x14ac:dyDescent="0.25">
      <c r="A12874" s="588"/>
      <c r="B12874" s="588"/>
      <c r="C12874" s="589"/>
      <c r="D12874" s="588"/>
    </row>
    <row r="12875" spans="1:4" ht="15" x14ac:dyDescent="0.25">
      <c r="A12875" s="588"/>
      <c r="B12875" s="588"/>
      <c r="C12875" s="589"/>
      <c r="D12875" s="588"/>
    </row>
    <row r="12876" spans="1:4" ht="15" x14ac:dyDescent="0.25">
      <c r="A12876" s="588"/>
      <c r="B12876" s="588"/>
      <c r="C12876" s="589"/>
      <c r="D12876" s="588"/>
    </row>
    <row r="12877" spans="1:4" ht="15" x14ac:dyDescent="0.25">
      <c r="A12877" s="588"/>
      <c r="B12877" s="588"/>
      <c r="C12877" s="589"/>
      <c r="D12877" s="588"/>
    </row>
    <row r="12878" spans="1:4" ht="15" x14ac:dyDescent="0.25">
      <c r="A12878" s="588"/>
      <c r="B12878" s="588"/>
      <c r="C12878" s="589"/>
      <c r="D12878" s="588"/>
    </row>
    <row r="12879" spans="1:4" ht="15" x14ac:dyDescent="0.25">
      <c r="A12879" s="588"/>
      <c r="B12879" s="588"/>
      <c r="C12879" s="589"/>
      <c r="D12879" s="588"/>
    </row>
    <row r="12880" spans="1:4" ht="15" x14ac:dyDescent="0.25">
      <c r="A12880" s="588"/>
      <c r="B12880" s="588"/>
      <c r="C12880" s="589"/>
      <c r="D12880" s="588"/>
    </row>
    <row r="12881" spans="1:4" ht="15" x14ac:dyDescent="0.25">
      <c r="A12881" s="588"/>
      <c r="B12881" s="588"/>
      <c r="C12881" s="589"/>
      <c r="D12881" s="588"/>
    </row>
    <row r="12882" spans="1:4" ht="15" x14ac:dyDescent="0.25">
      <c r="A12882" s="588"/>
      <c r="B12882" s="588"/>
      <c r="C12882" s="589"/>
      <c r="D12882" s="588"/>
    </row>
    <row r="12883" spans="1:4" ht="15" x14ac:dyDescent="0.25">
      <c r="A12883" s="588"/>
      <c r="B12883" s="588"/>
      <c r="C12883" s="589"/>
      <c r="D12883" s="588"/>
    </row>
    <row r="12884" spans="1:4" ht="15" x14ac:dyDescent="0.25">
      <c r="A12884" s="588"/>
      <c r="B12884" s="588"/>
      <c r="C12884" s="589"/>
      <c r="D12884" s="588"/>
    </row>
    <row r="12885" spans="1:4" ht="15" x14ac:dyDescent="0.25">
      <c r="A12885" s="588"/>
      <c r="B12885" s="588"/>
      <c r="C12885" s="589"/>
      <c r="D12885" s="588"/>
    </row>
    <row r="12886" spans="1:4" ht="15" x14ac:dyDescent="0.25">
      <c r="A12886" s="588"/>
      <c r="B12886" s="588"/>
      <c r="C12886" s="589"/>
      <c r="D12886" s="588"/>
    </row>
    <row r="12887" spans="1:4" ht="15" x14ac:dyDescent="0.25">
      <c r="A12887" s="588"/>
      <c r="B12887" s="588"/>
      <c r="C12887" s="589"/>
      <c r="D12887" s="588"/>
    </row>
    <row r="12888" spans="1:4" ht="15" x14ac:dyDescent="0.25">
      <c r="A12888" s="588"/>
      <c r="B12888" s="588"/>
      <c r="C12888" s="589"/>
      <c r="D12888" s="588"/>
    </row>
    <row r="12889" spans="1:4" ht="15" x14ac:dyDescent="0.25">
      <c r="A12889" s="588"/>
      <c r="B12889" s="588"/>
      <c r="C12889" s="589"/>
      <c r="D12889" s="588"/>
    </row>
    <row r="12890" spans="1:4" ht="15" x14ac:dyDescent="0.25">
      <c r="A12890" s="588"/>
      <c r="B12890" s="588"/>
      <c r="C12890" s="589"/>
      <c r="D12890" s="588"/>
    </row>
    <row r="12891" spans="1:4" ht="15" x14ac:dyDescent="0.25">
      <c r="A12891" s="588"/>
      <c r="B12891" s="588"/>
      <c r="C12891" s="589"/>
      <c r="D12891" s="588"/>
    </row>
    <row r="12892" spans="1:4" ht="15" x14ac:dyDescent="0.25">
      <c r="A12892" s="588"/>
      <c r="B12892" s="588"/>
      <c r="C12892" s="589"/>
      <c r="D12892" s="588"/>
    </row>
    <row r="12893" spans="1:4" ht="15" x14ac:dyDescent="0.25">
      <c r="A12893" s="588"/>
      <c r="B12893" s="588"/>
      <c r="C12893" s="589"/>
      <c r="D12893" s="588"/>
    </row>
    <row r="12894" spans="1:4" ht="15" x14ac:dyDescent="0.25">
      <c r="A12894" s="588"/>
      <c r="B12894" s="588"/>
      <c r="C12894" s="589"/>
      <c r="D12894" s="588"/>
    </row>
    <row r="12895" spans="1:4" ht="15" x14ac:dyDescent="0.25">
      <c r="A12895" s="588"/>
      <c r="B12895" s="588"/>
      <c r="C12895" s="589"/>
      <c r="D12895" s="588"/>
    </row>
    <row r="12896" spans="1:4" ht="15" x14ac:dyDescent="0.25">
      <c r="A12896" s="588"/>
      <c r="B12896" s="588"/>
      <c r="C12896" s="589"/>
      <c r="D12896" s="588"/>
    </row>
    <row r="12897" spans="1:4" ht="15" x14ac:dyDescent="0.25">
      <c r="A12897" s="588"/>
      <c r="B12897" s="588"/>
      <c r="C12897" s="589"/>
      <c r="D12897" s="588"/>
    </row>
    <row r="12898" spans="1:4" ht="15" x14ac:dyDescent="0.25">
      <c r="A12898" s="588"/>
      <c r="B12898" s="588"/>
      <c r="C12898" s="589"/>
      <c r="D12898" s="588"/>
    </row>
    <row r="12899" spans="1:4" ht="15" x14ac:dyDescent="0.25">
      <c r="A12899" s="588"/>
      <c r="B12899" s="588"/>
      <c r="C12899" s="589"/>
      <c r="D12899" s="588"/>
    </row>
    <row r="12900" spans="1:4" ht="15" x14ac:dyDescent="0.25">
      <c r="A12900" s="588"/>
      <c r="B12900" s="588"/>
      <c r="C12900" s="589"/>
      <c r="D12900" s="588"/>
    </row>
    <row r="12901" spans="1:4" ht="15" x14ac:dyDescent="0.25">
      <c r="A12901" s="588"/>
      <c r="B12901" s="588"/>
      <c r="C12901" s="589"/>
      <c r="D12901" s="588"/>
    </row>
    <row r="12902" spans="1:4" ht="15" x14ac:dyDescent="0.25">
      <c r="A12902" s="588"/>
      <c r="B12902" s="588"/>
      <c r="C12902" s="589"/>
      <c r="D12902" s="588"/>
    </row>
    <row r="12903" spans="1:4" ht="15" x14ac:dyDescent="0.25">
      <c r="A12903" s="588"/>
      <c r="B12903" s="588"/>
      <c r="C12903" s="589"/>
      <c r="D12903" s="588"/>
    </row>
    <row r="12904" spans="1:4" ht="15" x14ac:dyDescent="0.25">
      <c r="A12904" s="588"/>
      <c r="B12904" s="588"/>
      <c r="C12904" s="589"/>
      <c r="D12904" s="588"/>
    </row>
    <row r="12905" spans="1:4" ht="15" x14ac:dyDescent="0.25">
      <c r="A12905" s="588"/>
      <c r="B12905" s="588"/>
      <c r="C12905" s="589"/>
      <c r="D12905" s="588"/>
    </row>
    <row r="12906" spans="1:4" ht="15" x14ac:dyDescent="0.25">
      <c r="A12906" s="588"/>
      <c r="B12906" s="588"/>
      <c r="C12906" s="589"/>
      <c r="D12906" s="588"/>
    </row>
    <row r="12907" spans="1:4" ht="15" x14ac:dyDescent="0.25">
      <c r="A12907" s="588"/>
      <c r="B12907" s="588"/>
      <c r="C12907" s="589"/>
      <c r="D12907" s="588"/>
    </row>
    <row r="12908" spans="1:4" ht="15" x14ac:dyDescent="0.25">
      <c r="A12908" s="588"/>
      <c r="B12908" s="588"/>
      <c r="C12908" s="589"/>
      <c r="D12908" s="588"/>
    </row>
    <row r="12909" spans="1:4" ht="15" x14ac:dyDescent="0.25">
      <c r="A12909" s="588"/>
      <c r="B12909" s="588"/>
      <c r="C12909" s="589"/>
      <c r="D12909" s="588"/>
    </row>
    <row r="12910" spans="1:4" ht="15" x14ac:dyDescent="0.25">
      <c r="A12910" s="588"/>
      <c r="B12910" s="588"/>
      <c r="C12910" s="589"/>
      <c r="D12910" s="588"/>
    </row>
    <row r="12911" spans="1:4" ht="15" x14ac:dyDescent="0.25">
      <c r="A12911" s="588"/>
      <c r="B12911" s="588"/>
      <c r="C12911" s="589"/>
      <c r="D12911" s="588"/>
    </row>
    <row r="12912" spans="1:4" ht="15" x14ac:dyDescent="0.25">
      <c r="A12912" s="588"/>
      <c r="B12912" s="588"/>
      <c r="C12912" s="589"/>
      <c r="D12912" s="588"/>
    </row>
    <row r="12913" spans="1:4" ht="15" x14ac:dyDescent="0.25">
      <c r="A12913" s="588"/>
      <c r="B12913" s="588"/>
      <c r="C12913" s="589"/>
      <c r="D12913" s="588"/>
    </row>
    <row r="12914" spans="1:4" ht="15" x14ac:dyDescent="0.25">
      <c r="A12914" s="588"/>
      <c r="B12914" s="588"/>
      <c r="C12914" s="589"/>
      <c r="D12914" s="588"/>
    </row>
    <row r="12915" spans="1:4" ht="15" x14ac:dyDescent="0.25">
      <c r="A12915" s="588"/>
      <c r="B12915" s="588"/>
      <c r="C12915" s="589"/>
      <c r="D12915" s="588"/>
    </row>
    <row r="12916" spans="1:4" ht="15" x14ac:dyDescent="0.25">
      <c r="A12916" s="588"/>
      <c r="B12916" s="588"/>
      <c r="C12916" s="589"/>
      <c r="D12916" s="588"/>
    </row>
    <row r="12917" spans="1:4" ht="15" x14ac:dyDescent="0.25">
      <c r="A12917" s="588"/>
      <c r="B12917" s="588"/>
      <c r="C12917" s="589"/>
      <c r="D12917" s="588"/>
    </row>
    <row r="12918" spans="1:4" ht="15" x14ac:dyDescent="0.25">
      <c r="A12918" s="588"/>
      <c r="B12918" s="588"/>
      <c r="C12918" s="589"/>
      <c r="D12918" s="588"/>
    </row>
    <row r="12919" spans="1:4" ht="15" x14ac:dyDescent="0.25">
      <c r="A12919" s="588"/>
      <c r="B12919" s="588"/>
      <c r="C12919" s="589"/>
      <c r="D12919" s="588"/>
    </row>
    <row r="12920" spans="1:4" ht="15" x14ac:dyDescent="0.25">
      <c r="A12920" s="588"/>
      <c r="B12920" s="588"/>
      <c r="C12920" s="589"/>
      <c r="D12920" s="588"/>
    </row>
    <row r="12921" spans="1:4" ht="15" x14ac:dyDescent="0.25">
      <c r="A12921" s="588"/>
      <c r="B12921" s="588"/>
      <c r="C12921" s="589"/>
      <c r="D12921" s="588"/>
    </row>
    <row r="12922" spans="1:4" ht="15" x14ac:dyDescent="0.25">
      <c r="A12922" s="588"/>
      <c r="B12922" s="588"/>
      <c r="C12922" s="589"/>
      <c r="D12922" s="588"/>
    </row>
    <row r="12923" spans="1:4" ht="15" x14ac:dyDescent="0.25">
      <c r="A12923" s="588"/>
      <c r="B12923" s="588"/>
      <c r="C12923" s="589"/>
      <c r="D12923" s="588"/>
    </row>
    <row r="12924" spans="1:4" ht="15" x14ac:dyDescent="0.25">
      <c r="A12924" s="588"/>
      <c r="B12924" s="588"/>
      <c r="C12924" s="589"/>
      <c r="D12924" s="588"/>
    </row>
    <row r="12925" spans="1:4" ht="15" x14ac:dyDescent="0.25">
      <c r="A12925" s="588"/>
      <c r="B12925" s="588"/>
      <c r="C12925" s="589"/>
      <c r="D12925" s="588"/>
    </row>
    <row r="12926" spans="1:4" ht="15" x14ac:dyDescent="0.25">
      <c r="A12926" s="588"/>
      <c r="B12926" s="588"/>
      <c r="C12926" s="589"/>
      <c r="D12926" s="588"/>
    </row>
    <row r="12927" spans="1:4" ht="15" x14ac:dyDescent="0.25">
      <c r="A12927" s="588"/>
      <c r="B12927" s="588"/>
      <c r="C12927" s="589"/>
      <c r="D12927" s="588"/>
    </row>
    <row r="12928" spans="1:4" ht="15" x14ac:dyDescent="0.25">
      <c r="A12928" s="588"/>
      <c r="B12928" s="588"/>
      <c r="C12928" s="589"/>
      <c r="D12928" s="588"/>
    </row>
    <row r="12929" spans="1:4" ht="15" x14ac:dyDescent="0.25">
      <c r="A12929" s="588"/>
      <c r="B12929" s="588"/>
      <c r="C12929" s="589"/>
      <c r="D12929" s="588"/>
    </row>
    <row r="12930" spans="1:4" ht="15" x14ac:dyDescent="0.25">
      <c r="A12930" s="588"/>
      <c r="B12930" s="588"/>
      <c r="C12930" s="589"/>
      <c r="D12930" s="588"/>
    </row>
    <row r="12931" spans="1:4" ht="15" x14ac:dyDescent="0.25">
      <c r="A12931" s="588"/>
      <c r="B12931" s="588"/>
      <c r="C12931" s="589"/>
      <c r="D12931" s="588"/>
    </row>
    <row r="12932" spans="1:4" ht="15" x14ac:dyDescent="0.25">
      <c r="A12932" s="588"/>
      <c r="B12932" s="588"/>
      <c r="C12932" s="589"/>
      <c r="D12932" s="588"/>
    </row>
    <row r="12933" spans="1:4" ht="15" x14ac:dyDescent="0.25">
      <c r="A12933" s="588"/>
      <c r="B12933" s="588"/>
      <c r="C12933" s="589"/>
      <c r="D12933" s="588"/>
    </row>
    <row r="12934" spans="1:4" ht="15" x14ac:dyDescent="0.25">
      <c r="A12934" s="588"/>
      <c r="B12934" s="588"/>
      <c r="C12934" s="589"/>
      <c r="D12934" s="588"/>
    </row>
    <row r="12935" spans="1:4" ht="15" x14ac:dyDescent="0.25">
      <c r="A12935" s="588"/>
      <c r="B12935" s="588"/>
      <c r="C12935" s="589"/>
      <c r="D12935" s="588"/>
    </row>
    <row r="12936" spans="1:4" ht="15" x14ac:dyDescent="0.25">
      <c r="A12936" s="588"/>
      <c r="B12936" s="588"/>
      <c r="C12936" s="589"/>
      <c r="D12936" s="588"/>
    </row>
    <row r="12937" spans="1:4" ht="15" x14ac:dyDescent="0.25">
      <c r="A12937" s="588"/>
      <c r="B12937" s="588"/>
      <c r="C12937" s="589"/>
      <c r="D12937" s="588"/>
    </row>
    <row r="12938" spans="1:4" ht="15" x14ac:dyDescent="0.25">
      <c r="A12938" s="588"/>
      <c r="B12938" s="588"/>
      <c r="C12938" s="589"/>
      <c r="D12938" s="588"/>
    </row>
    <row r="12939" spans="1:4" ht="15" x14ac:dyDescent="0.25">
      <c r="A12939" s="588"/>
      <c r="B12939" s="588"/>
      <c r="C12939" s="589"/>
      <c r="D12939" s="588"/>
    </row>
    <row r="12940" spans="1:4" ht="15" x14ac:dyDescent="0.25">
      <c r="A12940" s="588"/>
      <c r="B12940" s="588"/>
      <c r="C12940" s="589"/>
      <c r="D12940" s="588"/>
    </row>
    <row r="12941" spans="1:4" ht="15" x14ac:dyDescent="0.25">
      <c r="A12941" s="588"/>
      <c r="B12941" s="588"/>
      <c r="C12941" s="589"/>
      <c r="D12941" s="588"/>
    </row>
    <row r="12942" spans="1:4" ht="15" x14ac:dyDescent="0.25">
      <c r="A12942" s="588"/>
      <c r="B12942" s="588"/>
      <c r="C12942" s="589"/>
      <c r="D12942" s="588"/>
    </row>
    <row r="12943" spans="1:4" ht="15" x14ac:dyDescent="0.25">
      <c r="A12943" s="588"/>
      <c r="B12943" s="588"/>
      <c r="C12943" s="589"/>
      <c r="D12943" s="588"/>
    </row>
    <row r="12944" spans="1:4" ht="15" x14ac:dyDescent="0.25">
      <c r="A12944" s="588"/>
      <c r="B12944" s="588"/>
      <c r="C12944" s="589"/>
      <c r="D12944" s="588"/>
    </row>
    <row r="12945" spans="1:4" ht="15" x14ac:dyDescent="0.25">
      <c r="A12945" s="588"/>
      <c r="B12945" s="588"/>
      <c r="C12945" s="589"/>
      <c r="D12945" s="588"/>
    </row>
    <row r="12946" spans="1:4" ht="15" x14ac:dyDescent="0.25">
      <c r="A12946" s="588"/>
      <c r="B12946" s="588"/>
      <c r="C12946" s="589"/>
      <c r="D12946" s="588"/>
    </row>
    <row r="12947" spans="1:4" ht="15" x14ac:dyDescent="0.25">
      <c r="A12947" s="588"/>
      <c r="B12947" s="588"/>
      <c r="C12947" s="589"/>
      <c r="D12947" s="588"/>
    </row>
    <row r="12948" spans="1:4" ht="15" x14ac:dyDescent="0.25">
      <c r="A12948" s="588"/>
      <c r="B12948" s="588"/>
      <c r="C12948" s="589"/>
      <c r="D12948" s="588"/>
    </row>
    <row r="12949" spans="1:4" ht="15" x14ac:dyDescent="0.25">
      <c r="A12949" s="588"/>
      <c r="B12949" s="588"/>
      <c r="C12949" s="589"/>
      <c r="D12949" s="588"/>
    </row>
    <row r="12950" spans="1:4" ht="15" x14ac:dyDescent="0.25">
      <c r="A12950" s="588"/>
      <c r="B12950" s="588"/>
      <c r="C12950" s="589"/>
      <c r="D12950" s="588"/>
    </row>
    <row r="12951" spans="1:4" ht="15" x14ac:dyDescent="0.25">
      <c r="A12951" s="588"/>
      <c r="B12951" s="588"/>
      <c r="C12951" s="589"/>
      <c r="D12951" s="588"/>
    </row>
    <row r="12952" spans="1:4" ht="15" x14ac:dyDescent="0.25">
      <c r="A12952" s="588"/>
      <c r="B12952" s="588"/>
      <c r="C12952" s="589"/>
      <c r="D12952" s="588"/>
    </row>
    <row r="12953" spans="1:4" ht="15" x14ac:dyDescent="0.25">
      <c r="A12953" s="588"/>
      <c r="B12953" s="588"/>
      <c r="C12953" s="589"/>
      <c r="D12953" s="588"/>
    </row>
    <row r="12954" spans="1:4" ht="15" x14ac:dyDescent="0.25">
      <c r="A12954" s="588"/>
      <c r="B12954" s="588"/>
      <c r="C12954" s="589"/>
      <c r="D12954" s="588"/>
    </row>
    <row r="12955" spans="1:4" ht="15" x14ac:dyDescent="0.25">
      <c r="A12955" s="588"/>
      <c r="B12955" s="588"/>
      <c r="C12955" s="589"/>
      <c r="D12955" s="588"/>
    </row>
    <row r="12956" spans="1:4" ht="15" x14ac:dyDescent="0.25">
      <c r="A12956" s="588"/>
      <c r="B12956" s="588"/>
      <c r="C12956" s="589"/>
      <c r="D12956" s="588"/>
    </row>
    <row r="12957" spans="1:4" ht="15" x14ac:dyDescent="0.25">
      <c r="A12957" s="588"/>
      <c r="B12957" s="588"/>
      <c r="C12957" s="589"/>
      <c r="D12957" s="588"/>
    </row>
    <row r="12958" spans="1:4" ht="15" x14ac:dyDescent="0.25">
      <c r="A12958" s="588"/>
      <c r="B12958" s="588"/>
      <c r="C12958" s="589"/>
      <c r="D12958" s="588"/>
    </row>
    <row r="12959" spans="1:4" ht="15" x14ac:dyDescent="0.25">
      <c r="A12959" s="588"/>
      <c r="B12959" s="588"/>
      <c r="C12959" s="589"/>
      <c r="D12959" s="588"/>
    </row>
    <row r="12960" spans="1:4" ht="15" x14ac:dyDescent="0.25">
      <c r="A12960" s="588"/>
      <c r="B12960" s="588"/>
      <c r="C12960" s="589"/>
      <c r="D12960" s="588"/>
    </row>
    <row r="12961" spans="1:4" ht="15" x14ac:dyDescent="0.25">
      <c r="A12961" s="588"/>
      <c r="B12961" s="588"/>
      <c r="C12961" s="589"/>
      <c r="D12961" s="588"/>
    </row>
    <row r="12962" spans="1:4" ht="15" x14ac:dyDescent="0.25">
      <c r="A12962" s="588"/>
      <c r="B12962" s="588"/>
      <c r="C12962" s="589"/>
      <c r="D12962" s="588"/>
    </row>
    <row r="12963" spans="1:4" ht="15" x14ac:dyDescent="0.25">
      <c r="A12963" s="588"/>
      <c r="B12963" s="588"/>
      <c r="C12963" s="589"/>
      <c r="D12963" s="588"/>
    </row>
    <row r="12964" spans="1:4" ht="15" x14ac:dyDescent="0.25">
      <c r="A12964" s="588"/>
      <c r="B12964" s="588"/>
      <c r="C12964" s="589"/>
      <c r="D12964" s="588"/>
    </row>
    <row r="12965" spans="1:4" ht="15" x14ac:dyDescent="0.25">
      <c r="A12965" s="588"/>
      <c r="B12965" s="588"/>
      <c r="C12965" s="589"/>
      <c r="D12965" s="588"/>
    </row>
    <row r="12966" spans="1:4" ht="15" x14ac:dyDescent="0.25">
      <c r="A12966" s="588"/>
      <c r="B12966" s="588"/>
      <c r="C12966" s="589"/>
      <c r="D12966" s="588"/>
    </row>
    <row r="12967" spans="1:4" ht="15" x14ac:dyDescent="0.25">
      <c r="A12967" s="588"/>
      <c r="B12967" s="588"/>
      <c r="C12967" s="589"/>
      <c r="D12967" s="588"/>
    </row>
    <row r="12968" spans="1:4" ht="15" x14ac:dyDescent="0.25">
      <c r="A12968" s="588"/>
      <c r="B12968" s="588"/>
      <c r="C12968" s="589"/>
      <c r="D12968" s="588"/>
    </row>
    <row r="12969" spans="1:4" ht="15" x14ac:dyDescent="0.25">
      <c r="A12969" s="588"/>
      <c r="B12969" s="588"/>
      <c r="C12969" s="589"/>
      <c r="D12969" s="588"/>
    </row>
    <row r="12970" spans="1:4" ht="15" x14ac:dyDescent="0.25">
      <c r="A12970" s="588"/>
      <c r="B12970" s="588"/>
      <c r="C12970" s="589"/>
      <c r="D12970" s="588"/>
    </row>
    <row r="12971" spans="1:4" ht="15" x14ac:dyDescent="0.25">
      <c r="A12971" s="588"/>
      <c r="B12971" s="588"/>
      <c r="C12971" s="589"/>
      <c r="D12971" s="588"/>
    </row>
    <row r="12972" spans="1:4" ht="15" x14ac:dyDescent="0.25">
      <c r="A12972" s="588"/>
      <c r="B12972" s="588"/>
      <c r="C12972" s="589"/>
      <c r="D12972" s="588"/>
    </row>
    <row r="12973" spans="1:4" ht="15" x14ac:dyDescent="0.25">
      <c r="A12973" s="588"/>
      <c r="B12973" s="588"/>
      <c r="C12973" s="589"/>
      <c r="D12973" s="588"/>
    </row>
    <row r="12974" spans="1:4" ht="15" x14ac:dyDescent="0.25">
      <c r="A12974" s="588"/>
      <c r="B12974" s="588"/>
      <c r="C12974" s="589"/>
      <c r="D12974" s="588"/>
    </row>
    <row r="12975" spans="1:4" ht="15" x14ac:dyDescent="0.25">
      <c r="A12975" s="588"/>
      <c r="B12975" s="588"/>
      <c r="C12975" s="589"/>
      <c r="D12975" s="588"/>
    </row>
    <row r="12976" spans="1:4" ht="15" x14ac:dyDescent="0.25">
      <c r="A12976" s="588"/>
      <c r="B12976" s="588"/>
      <c r="C12976" s="589"/>
      <c r="D12976" s="588"/>
    </row>
    <row r="12977" spans="1:4" ht="15" x14ac:dyDescent="0.25">
      <c r="A12977" s="588"/>
      <c r="B12977" s="588"/>
      <c r="C12977" s="589"/>
      <c r="D12977" s="588"/>
    </row>
    <row r="12978" spans="1:4" ht="15" x14ac:dyDescent="0.25">
      <c r="A12978" s="588"/>
      <c r="B12978" s="588"/>
      <c r="C12978" s="589"/>
      <c r="D12978" s="588"/>
    </row>
    <row r="12979" spans="1:4" ht="15" x14ac:dyDescent="0.25">
      <c r="A12979" s="588"/>
      <c r="B12979" s="588"/>
      <c r="C12979" s="589"/>
      <c r="D12979" s="588"/>
    </row>
    <row r="12980" spans="1:4" ht="15" x14ac:dyDescent="0.25">
      <c r="A12980" s="588"/>
      <c r="B12980" s="588"/>
      <c r="C12980" s="589"/>
      <c r="D12980" s="588"/>
    </row>
    <row r="12981" spans="1:4" ht="15" x14ac:dyDescent="0.25">
      <c r="A12981" s="588"/>
      <c r="B12981" s="588"/>
      <c r="C12981" s="589"/>
      <c r="D12981" s="588"/>
    </row>
    <row r="12982" spans="1:4" ht="15" x14ac:dyDescent="0.25">
      <c r="A12982" s="588"/>
      <c r="B12982" s="588"/>
      <c r="C12982" s="589"/>
      <c r="D12982" s="588"/>
    </row>
    <row r="12983" spans="1:4" ht="15" x14ac:dyDescent="0.25">
      <c r="A12983" s="588"/>
      <c r="B12983" s="588"/>
      <c r="C12983" s="589"/>
      <c r="D12983" s="588"/>
    </row>
    <row r="12984" spans="1:4" ht="15" x14ac:dyDescent="0.25">
      <c r="A12984" s="588"/>
      <c r="B12984" s="588"/>
      <c r="C12984" s="589"/>
      <c r="D12984" s="588"/>
    </row>
    <row r="12985" spans="1:4" ht="15" x14ac:dyDescent="0.25">
      <c r="A12985" s="588"/>
      <c r="B12985" s="588"/>
      <c r="C12985" s="589"/>
      <c r="D12985" s="588"/>
    </row>
    <row r="12986" spans="1:4" ht="15" x14ac:dyDescent="0.25">
      <c r="A12986" s="588"/>
      <c r="B12986" s="588"/>
      <c r="C12986" s="589"/>
      <c r="D12986" s="588"/>
    </row>
    <row r="12987" spans="1:4" ht="15" x14ac:dyDescent="0.25">
      <c r="A12987" s="588"/>
      <c r="B12987" s="588"/>
      <c r="C12987" s="589"/>
      <c r="D12987" s="588"/>
    </row>
    <row r="12988" spans="1:4" ht="15" x14ac:dyDescent="0.25">
      <c r="A12988" s="588"/>
      <c r="B12988" s="588"/>
      <c r="C12988" s="589"/>
      <c r="D12988" s="588"/>
    </row>
    <row r="12989" spans="1:4" ht="15" x14ac:dyDescent="0.25">
      <c r="A12989" s="588"/>
      <c r="B12989" s="588"/>
      <c r="C12989" s="589"/>
      <c r="D12989" s="588"/>
    </row>
    <row r="12990" spans="1:4" ht="15" x14ac:dyDescent="0.25">
      <c r="A12990" s="588"/>
      <c r="B12990" s="588"/>
      <c r="C12990" s="589"/>
      <c r="D12990" s="588"/>
    </row>
    <row r="12991" spans="1:4" ht="15" x14ac:dyDescent="0.25">
      <c r="A12991" s="588"/>
      <c r="B12991" s="588"/>
      <c r="C12991" s="589"/>
      <c r="D12991" s="588"/>
    </row>
    <row r="12992" spans="1:4" ht="15" x14ac:dyDescent="0.25">
      <c r="A12992" s="588"/>
      <c r="B12992" s="588"/>
      <c r="C12992" s="589"/>
      <c r="D12992" s="588"/>
    </row>
    <row r="12993" spans="1:4" ht="15" x14ac:dyDescent="0.25">
      <c r="A12993" s="588"/>
      <c r="B12993" s="588"/>
      <c r="C12993" s="589"/>
      <c r="D12993" s="588"/>
    </row>
    <row r="12994" spans="1:4" ht="15" x14ac:dyDescent="0.25">
      <c r="A12994" s="588"/>
      <c r="B12994" s="588"/>
      <c r="C12994" s="589"/>
      <c r="D12994" s="588"/>
    </row>
    <row r="12995" spans="1:4" ht="15" x14ac:dyDescent="0.25">
      <c r="A12995" s="588"/>
      <c r="B12995" s="588"/>
      <c r="C12995" s="589"/>
      <c r="D12995" s="588"/>
    </row>
    <row r="12996" spans="1:4" ht="15" x14ac:dyDescent="0.25">
      <c r="A12996" s="588"/>
      <c r="B12996" s="588"/>
      <c r="C12996" s="589"/>
      <c r="D12996" s="588"/>
    </row>
    <row r="12997" spans="1:4" ht="15" x14ac:dyDescent="0.25">
      <c r="A12997" s="588"/>
      <c r="B12997" s="588"/>
      <c r="C12997" s="589"/>
      <c r="D12997" s="588"/>
    </row>
    <row r="12998" spans="1:4" ht="15" x14ac:dyDescent="0.25">
      <c r="A12998" s="588"/>
      <c r="B12998" s="588"/>
      <c r="C12998" s="589"/>
      <c r="D12998" s="588"/>
    </row>
    <row r="12999" spans="1:4" ht="15" x14ac:dyDescent="0.25">
      <c r="A12999" s="588"/>
      <c r="B12999" s="588"/>
      <c r="C12999" s="589"/>
      <c r="D12999" s="588"/>
    </row>
    <row r="13000" spans="1:4" ht="15" x14ac:dyDescent="0.25">
      <c r="A13000" s="588"/>
      <c r="B13000" s="588"/>
      <c r="C13000" s="589"/>
      <c r="D13000" s="588"/>
    </row>
    <row r="13001" spans="1:4" ht="15" x14ac:dyDescent="0.25">
      <c r="A13001" s="588"/>
      <c r="B13001" s="588"/>
      <c r="C13001" s="589"/>
      <c r="D13001" s="588"/>
    </row>
    <row r="13002" spans="1:4" ht="15" x14ac:dyDescent="0.25">
      <c r="A13002" s="588"/>
      <c r="B13002" s="588"/>
      <c r="C13002" s="589"/>
      <c r="D13002" s="588"/>
    </row>
    <row r="13003" spans="1:4" ht="15" x14ac:dyDescent="0.25">
      <c r="A13003" s="588"/>
      <c r="B13003" s="588"/>
      <c r="C13003" s="589"/>
      <c r="D13003" s="588"/>
    </row>
    <row r="13004" spans="1:4" ht="15" x14ac:dyDescent="0.25">
      <c r="A13004" s="588"/>
      <c r="B13004" s="588"/>
      <c r="C13004" s="589"/>
      <c r="D13004" s="588"/>
    </row>
    <row r="13005" spans="1:4" ht="15" x14ac:dyDescent="0.25">
      <c r="A13005" s="588"/>
      <c r="B13005" s="588"/>
      <c r="C13005" s="589"/>
      <c r="D13005" s="588"/>
    </row>
    <row r="13006" spans="1:4" ht="15" x14ac:dyDescent="0.25">
      <c r="A13006" s="588"/>
      <c r="B13006" s="588"/>
      <c r="C13006" s="589"/>
      <c r="D13006" s="588"/>
    </row>
    <row r="13007" spans="1:4" ht="15" x14ac:dyDescent="0.25">
      <c r="A13007" s="588"/>
      <c r="B13007" s="588"/>
      <c r="C13007" s="589"/>
      <c r="D13007" s="588"/>
    </row>
    <row r="13008" spans="1:4" ht="15" x14ac:dyDescent="0.25">
      <c r="A13008" s="588"/>
      <c r="B13008" s="588"/>
      <c r="C13008" s="589"/>
      <c r="D13008" s="588"/>
    </row>
    <row r="13009" spans="1:4" ht="15" x14ac:dyDescent="0.25">
      <c r="A13009" s="588"/>
      <c r="B13009" s="588"/>
      <c r="C13009" s="589"/>
      <c r="D13009" s="588"/>
    </row>
    <row r="13010" spans="1:4" ht="15" x14ac:dyDescent="0.25">
      <c r="A13010" s="588"/>
      <c r="B13010" s="588"/>
      <c r="C13010" s="589"/>
      <c r="D13010" s="588"/>
    </row>
    <row r="13011" spans="1:4" ht="15" x14ac:dyDescent="0.25">
      <c r="A13011" s="588"/>
      <c r="B13011" s="588"/>
      <c r="C13011" s="589"/>
      <c r="D13011" s="588"/>
    </row>
    <row r="13012" spans="1:4" ht="15" x14ac:dyDescent="0.25">
      <c r="A13012" s="588"/>
      <c r="B13012" s="588"/>
      <c r="C13012" s="589"/>
      <c r="D13012" s="588"/>
    </row>
    <row r="13013" spans="1:4" ht="15" x14ac:dyDescent="0.25">
      <c r="A13013" s="588"/>
      <c r="B13013" s="588"/>
      <c r="C13013" s="589"/>
      <c r="D13013" s="588"/>
    </row>
    <row r="13014" spans="1:4" ht="15" x14ac:dyDescent="0.25">
      <c r="A13014" s="588"/>
      <c r="B13014" s="588"/>
      <c r="C13014" s="589"/>
      <c r="D13014" s="588"/>
    </row>
    <row r="13015" spans="1:4" ht="15" x14ac:dyDescent="0.25">
      <c r="A13015" s="588"/>
      <c r="B13015" s="588"/>
      <c r="C13015" s="589"/>
      <c r="D13015" s="588"/>
    </row>
    <row r="13016" spans="1:4" ht="15" x14ac:dyDescent="0.25">
      <c r="A13016" s="588"/>
      <c r="B13016" s="588"/>
      <c r="C13016" s="589"/>
      <c r="D13016" s="588"/>
    </row>
    <row r="13017" spans="1:4" ht="15" x14ac:dyDescent="0.25">
      <c r="A13017" s="588"/>
      <c r="B13017" s="588"/>
      <c r="C13017" s="589"/>
      <c r="D13017" s="588"/>
    </row>
    <row r="13018" spans="1:4" ht="15" x14ac:dyDescent="0.25">
      <c r="A13018" s="588"/>
      <c r="B13018" s="588"/>
      <c r="C13018" s="589"/>
      <c r="D13018" s="588"/>
    </row>
    <row r="13019" spans="1:4" ht="15" x14ac:dyDescent="0.25">
      <c r="A13019" s="588"/>
      <c r="B13019" s="588"/>
      <c r="C13019" s="589"/>
      <c r="D13019" s="588"/>
    </row>
    <row r="13020" spans="1:4" ht="15" x14ac:dyDescent="0.25">
      <c r="A13020" s="588"/>
      <c r="B13020" s="588"/>
      <c r="C13020" s="589"/>
      <c r="D13020" s="588"/>
    </row>
    <row r="13021" spans="1:4" ht="15" x14ac:dyDescent="0.25">
      <c r="A13021" s="588"/>
      <c r="B13021" s="588"/>
      <c r="C13021" s="589"/>
      <c r="D13021" s="588"/>
    </row>
    <row r="13022" spans="1:4" ht="15" x14ac:dyDescent="0.25">
      <c r="A13022" s="588"/>
      <c r="B13022" s="588"/>
      <c r="C13022" s="589"/>
      <c r="D13022" s="588"/>
    </row>
    <row r="13023" spans="1:4" ht="15" x14ac:dyDescent="0.25">
      <c r="A13023" s="588"/>
      <c r="B13023" s="588"/>
      <c r="C13023" s="589"/>
      <c r="D13023" s="588"/>
    </row>
    <row r="13024" spans="1:4" ht="15" x14ac:dyDescent="0.25">
      <c r="A13024" s="588"/>
      <c r="B13024" s="588"/>
      <c r="C13024" s="589"/>
      <c r="D13024" s="588"/>
    </row>
    <row r="13025" spans="1:4" ht="15" x14ac:dyDescent="0.25">
      <c r="A13025" s="588"/>
      <c r="B13025" s="588"/>
      <c r="C13025" s="589"/>
      <c r="D13025" s="588"/>
    </row>
    <row r="13026" spans="1:4" ht="15" x14ac:dyDescent="0.25">
      <c r="A13026" s="588"/>
      <c r="B13026" s="588"/>
      <c r="C13026" s="589"/>
      <c r="D13026" s="588"/>
    </row>
    <row r="13027" spans="1:4" ht="15" x14ac:dyDescent="0.25">
      <c r="A13027" s="588"/>
      <c r="B13027" s="588"/>
      <c r="C13027" s="589"/>
      <c r="D13027" s="588"/>
    </row>
    <row r="13028" spans="1:4" ht="15" x14ac:dyDescent="0.25">
      <c r="A13028" s="588"/>
      <c r="B13028" s="588"/>
      <c r="C13028" s="589"/>
      <c r="D13028" s="588"/>
    </row>
    <row r="13029" spans="1:4" ht="15" x14ac:dyDescent="0.25">
      <c r="A13029" s="588"/>
      <c r="B13029" s="588"/>
      <c r="C13029" s="589"/>
      <c r="D13029" s="588"/>
    </row>
    <row r="13030" spans="1:4" ht="15" x14ac:dyDescent="0.25">
      <c r="A13030" s="588"/>
      <c r="B13030" s="588"/>
      <c r="C13030" s="589"/>
      <c r="D13030" s="588"/>
    </row>
    <row r="13031" spans="1:4" ht="15" x14ac:dyDescent="0.25">
      <c r="A13031" s="588"/>
      <c r="B13031" s="588"/>
      <c r="C13031" s="589"/>
      <c r="D13031" s="588"/>
    </row>
    <row r="13032" spans="1:4" ht="15" x14ac:dyDescent="0.25">
      <c r="A13032" s="588"/>
      <c r="B13032" s="588"/>
      <c r="C13032" s="589"/>
      <c r="D13032" s="588"/>
    </row>
    <row r="13033" spans="1:4" ht="15" x14ac:dyDescent="0.25">
      <c r="A13033" s="588"/>
      <c r="B13033" s="588"/>
      <c r="C13033" s="589"/>
      <c r="D13033" s="588"/>
    </row>
    <row r="13034" spans="1:4" ht="15" x14ac:dyDescent="0.25">
      <c r="A13034" s="588"/>
      <c r="B13034" s="588"/>
      <c r="C13034" s="589"/>
      <c r="D13034" s="588"/>
    </row>
    <row r="13035" spans="1:4" ht="15" x14ac:dyDescent="0.25">
      <c r="A13035" s="588"/>
      <c r="B13035" s="588"/>
      <c r="C13035" s="589"/>
      <c r="D13035" s="588"/>
    </row>
    <row r="13036" spans="1:4" ht="15" x14ac:dyDescent="0.25">
      <c r="A13036" s="588"/>
      <c r="B13036" s="588"/>
      <c r="C13036" s="589"/>
      <c r="D13036" s="588"/>
    </row>
    <row r="13037" spans="1:4" ht="15" x14ac:dyDescent="0.25">
      <c r="A13037" s="588"/>
      <c r="B13037" s="588"/>
      <c r="C13037" s="589"/>
      <c r="D13037" s="588"/>
    </row>
    <row r="13038" spans="1:4" ht="15" x14ac:dyDescent="0.25">
      <c r="A13038" s="588"/>
      <c r="B13038" s="588"/>
      <c r="C13038" s="589"/>
      <c r="D13038" s="588"/>
    </row>
    <row r="13039" spans="1:4" ht="15" x14ac:dyDescent="0.25">
      <c r="A13039" s="588"/>
      <c r="B13039" s="588"/>
      <c r="C13039" s="589"/>
      <c r="D13039" s="588"/>
    </row>
    <row r="13040" spans="1:4" ht="15" x14ac:dyDescent="0.25">
      <c r="A13040" s="588"/>
      <c r="B13040" s="588"/>
      <c r="C13040" s="589"/>
      <c r="D13040" s="588"/>
    </row>
    <row r="13041" spans="1:4" ht="15" x14ac:dyDescent="0.25">
      <c r="A13041" s="588"/>
      <c r="B13041" s="588"/>
      <c r="C13041" s="589"/>
      <c r="D13041" s="588"/>
    </row>
    <row r="13042" spans="1:4" ht="15" x14ac:dyDescent="0.25">
      <c r="A13042" s="588"/>
      <c r="B13042" s="588"/>
      <c r="C13042" s="589"/>
      <c r="D13042" s="588"/>
    </row>
    <row r="13043" spans="1:4" ht="15" x14ac:dyDescent="0.25">
      <c r="A13043" s="588"/>
      <c r="B13043" s="588"/>
      <c r="C13043" s="589"/>
      <c r="D13043" s="588"/>
    </row>
    <row r="13044" spans="1:4" ht="15" x14ac:dyDescent="0.25">
      <c r="A13044" s="588"/>
      <c r="B13044" s="588"/>
      <c r="C13044" s="589"/>
      <c r="D13044" s="588"/>
    </row>
    <row r="13045" spans="1:4" ht="15" x14ac:dyDescent="0.25">
      <c r="A13045" s="588"/>
      <c r="B13045" s="588"/>
      <c r="C13045" s="589"/>
      <c r="D13045" s="588"/>
    </row>
    <row r="13046" spans="1:4" ht="15" x14ac:dyDescent="0.25">
      <c r="A13046" s="588"/>
      <c r="B13046" s="588"/>
      <c r="C13046" s="589"/>
      <c r="D13046" s="588"/>
    </row>
    <row r="13047" spans="1:4" ht="15" x14ac:dyDescent="0.25">
      <c r="A13047" s="588"/>
      <c r="B13047" s="588"/>
      <c r="C13047" s="589"/>
      <c r="D13047" s="588"/>
    </row>
    <row r="13048" spans="1:4" ht="15" x14ac:dyDescent="0.25">
      <c r="A13048" s="588"/>
      <c r="B13048" s="588"/>
      <c r="C13048" s="589"/>
      <c r="D13048" s="588"/>
    </row>
    <row r="13049" spans="1:4" ht="15" x14ac:dyDescent="0.25">
      <c r="A13049" s="588"/>
      <c r="B13049" s="588"/>
      <c r="C13049" s="589"/>
      <c r="D13049" s="588"/>
    </row>
    <row r="13050" spans="1:4" ht="15" x14ac:dyDescent="0.25">
      <c r="A13050" s="588"/>
      <c r="B13050" s="588"/>
      <c r="C13050" s="589"/>
      <c r="D13050" s="588"/>
    </row>
    <row r="13051" spans="1:4" ht="15" x14ac:dyDescent="0.25">
      <c r="A13051" s="588"/>
      <c r="B13051" s="588"/>
      <c r="C13051" s="589"/>
      <c r="D13051" s="588"/>
    </row>
    <row r="13052" spans="1:4" ht="15" x14ac:dyDescent="0.25">
      <c r="A13052" s="588"/>
      <c r="B13052" s="588"/>
      <c r="C13052" s="589"/>
      <c r="D13052" s="588"/>
    </row>
    <row r="13053" spans="1:4" ht="15" x14ac:dyDescent="0.25">
      <c r="A13053" s="588"/>
      <c r="B13053" s="588"/>
      <c r="C13053" s="589"/>
      <c r="D13053" s="588"/>
    </row>
    <row r="13054" spans="1:4" ht="15" x14ac:dyDescent="0.25">
      <c r="A13054" s="588"/>
      <c r="B13054" s="588"/>
      <c r="C13054" s="589"/>
      <c r="D13054" s="588"/>
    </row>
    <row r="13055" spans="1:4" ht="15" x14ac:dyDescent="0.25">
      <c r="A13055" s="588"/>
      <c r="B13055" s="588"/>
      <c r="C13055" s="589"/>
      <c r="D13055" s="588"/>
    </row>
    <row r="13056" spans="1:4" ht="15" x14ac:dyDescent="0.25">
      <c r="A13056" s="588"/>
      <c r="B13056" s="588"/>
      <c r="C13056" s="589"/>
      <c r="D13056" s="588"/>
    </row>
    <row r="13057" spans="1:4" ht="15" x14ac:dyDescent="0.25">
      <c r="A13057" s="588"/>
      <c r="B13057" s="588"/>
      <c r="C13057" s="589"/>
      <c r="D13057" s="588"/>
    </row>
    <row r="13058" spans="1:4" ht="15" x14ac:dyDescent="0.25">
      <c r="A13058" s="588"/>
      <c r="B13058" s="588"/>
      <c r="C13058" s="589"/>
      <c r="D13058" s="588"/>
    </row>
    <row r="13059" spans="1:4" ht="15" x14ac:dyDescent="0.25">
      <c r="A13059" s="588"/>
      <c r="B13059" s="588"/>
      <c r="C13059" s="589"/>
      <c r="D13059" s="588"/>
    </row>
    <row r="13060" spans="1:4" ht="15" x14ac:dyDescent="0.25">
      <c r="A13060" s="588"/>
      <c r="B13060" s="588"/>
      <c r="C13060" s="589"/>
      <c r="D13060" s="588"/>
    </row>
    <row r="13061" spans="1:4" ht="15" x14ac:dyDescent="0.25">
      <c r="A13061" s="588"/>
      <c r="B13061" s="588"/>
      <c r="C13061" s="589"/>
      <c r="D13061" s="588"/>
    </row>
    <row r="13062" spans="1:4" ht="15" x14ac:dyDescent="0.25">
      <c r="A13062" s="588"/>
      <c r="B13062" s="588"/>
      <c r="C13062" s="589"/>
      <c r="D13062" s="588"/>
    </row>
    <row r="13063" spans="1:4" ht="15" x14ac:dyDescent="0.25">
      <c r="A13063" s="588"/>
      <c r="B13063" s="588"/>
      <c r="C13063" s="589"/>
      <c r="D13063" s="588"/>
    </row>
    <row r="13064" spans="1:4" ht="15" x14ac:dyDescent="0.25">
      <c r="A13064" s="588"/>
      <c r="B13064" s="588"/>
      <c r="C13064" s="589"/>
      <c r="D13064" s="588"/>
    </row>
    <row r="13065" spans="1:4" ht="15" x14ac:dyDescent="0.25">
      <c r="A13065" s="588"/>
      <c r="B13065" s="588"/>
      <c r="C13065" s="589"/>
      <c r="D13065" s="588"/>
    </row>
    <row r="13066" spans="1:4" ht="15" x14ac:dyDescent="0.25">
      <c r="A13066" s="588"/>
      <c r="B13066" s="588"/>
      <c r="C13066" s="589"/>
      <c r="D13066" s="588"/>
    </row>
    <row r="13067" spans="1:4" ht="15" x14ac:dyDescent="0.25">
      <c r="A13067" s="588"/>
      <c r="B13067" s="588"/>
      <c r="C13067" s="589"/>
      <c r="D13067" s="588"/>
    </row>
    <row r="13068" spans="1:4" ht="15" x14ac:dyDescent="0.25">
      <c r="A13068" s="588"/>
      <c r="B13068" s="588"/>
      <c r="C13068" s="589"/>
      <c r="D13068" s="588"/>
    </row>
    <row r="13069" spans="1:4" ht="15" x14ac:dyDescent="0.25">
      <c r="A13069" s="588"/>
      <c r="B13069" s="588"/>
      <c r="C13069" s="589"/>
      <c r="D13069" s="588"/>
    </row>
    <row r="13070" spans="1:4" ht="15" x14ac:dyDescent="0.25">
      <c r="A13070" s="588"/>
      <c r="B13070" s="588"/>
      <c r="C13070" s="589"/>
      <c r="D13070" s="588"/>
    </row>
    <row r="13071" spans="1:4" ht="15" x14ac:dyDescent="0.25">
      <c r="A13071" s="588"/>
      <c r="B13071" s="588"/>
      <c r="C13071" s="589"/>
      <c r="D13071" s="588"/>
    </row>
    <row r="13072" spans="1:4" ht="15" x14ac:dyDescent="0.25">
      <c r="A13072" s="588"/>
      <c r="B13072" s="588"/>
      <c r="C13072" s="589"/>
      <c r="D13072" s="588"/>
    </row>
    <row r="13073" spans="1:4" ht="15" x14ac:dyDescent="0.25">
      <c r="A13073" s="588"/>
      <c r="B13073" s="588"/>
      <c r="C13073" s="589"/>
      <c r="D13073" s="588"/>
    </row>
    <row r="13074" spans="1:4" ht="15" x14ac:dyDescent="0.25">
      <c r="A13074" s="588"/>
      <c r="B13074" s="588"/>
      <c r="C13074" s="589"/>
      <c r="D13074" s="588"/>
    </row>
    <row r="13075" spans="1:4" ht="15" x14ac:dyDescent="0.25">
      <c r="A13075" s="588"/>
      <c r="B13075" s="588"/>
      <c r="C13075" s="589"/>
      <c r="D13075" s="588"/>
    </row>
    <row r="13076" spans="1:4" ht="15" x14ac:dyDescent="0.25">
      <c r="A13076" s="588"/>
      <c r="B13076" s="588"/>
      <c r="C13076" s="589"/>
      <c r="D13076" s="588"/>
    </row>
    <row r="13077" spans="1:4" ht="15" x14ac:dyDescent="0.25">
      <c r="A13077" s="588"/>
      <c r="B13077" s="588"/>
      <c r="C13077" s="589"/>
      <c r="D13077" s="588"/>
    </row>
    <row r="13078" spans="1:4" ht="15" x14ac:dyDescent="0.25">
      <c r="A13078" s="588"/>
      <c r="B13078" s="588"/>
      <c r="C13078" s="589"/>
      <c r="D13078" s="588"/>
    </row>
    <row r="13079" spans="1:4" ht="15" x14ac:dyDescent="0.25">
      <c r="A13079" s="588"/>
      <c r="B13079" s="588"/>
      <c r="C13079" s="589"/>
      <c r="D13079" s="588"/>
    </row>
    <row r="13080" spans="1:4" ht="15" x14ac:dyDescent="0.25">
      <c r="A13080" s="588"/>
      <c r="B13080" s="588"/>
      <c r="C13080" s="589"/>
      <c r="D13080" s="588"/>
    </row>
    <row r="13081" spans="1:4" ht="15" x14ac:dyDescent="0.25">
      <c r="A13081" s="588"/>
      <c r="B13081" s="588"/>
      <c r="C13081" s="589"/>
      <c r="D13081" s="588"/>
    </row>
    <row r="13082" spans="1:4" ht="15" x14ac:dyDescent="0.25">
      <c r="A13082" s="588"/>
      <c r="B13082" s="588"/>
      <c r="C13082" s="589"/>
      <c r="D13082" s="588"/>
    </row>
    <row r="13083" spans="1:4" ht="15" x14ac:dyDescent="0.25">
      <c r="A13083" s="588"/>
      <c r="B13083" s="588"/>
      <c r="C13083" s="589"/>
      <c r="D13083" s="588"/>
    </row>
    <row r="13084" spans="1:4" ht="15" x14ac:dyDescent="0.25">
      <c r="A13084" s="588"/>
      <c r="B13084" s="588"/>
      <c r="C13084" s="589"/>
      <c r="D13084" s="588"/>
    </row>
    <row r="13085" spans="1:4" ht="15" x14ac:dyDescent="0.25">
      <c r="A13085" s="588"/>
      <c r="B13085" s="588"/>
      <c r="C13085" s="589"/>
      <c r="D13085" s="588"/>
    </row>
    <row r="13086" spans="1:4" ht="15" x14ac:dyDescent="0.25">
      <c r="A13086" s="588"/>
      <c r="B13086" s="588"/>
      <c r="C13086" s="589"/>
      <c r="D13086" s="588"/>
    </row>
    <row r="13087" spans="1:4" ht="15" x14ac:dyDescent="0.25">
      <c r="A13087" s="588"/>
      <c r="B13087" s="588"/>
      <c r="C13087" s="589"/>
      <c r="D13087" s="588"/>
    </row>
    <row r="13088" spans="1:4" ht="15" x14ac:dyDescent="0.25">
      <c r="A13088" s="588"/>
      <c r="B13088" s="588"/>
      <c r="C13088" s="589"/>
      <c r="D13088" s="588"/>
    </row>
    <row r="13089" spans="1:4" ht="15" x14ac:dyDescent="0.25">
      <c r="A13089" s="588"/>
      <c r="B13089" s="588"/>
      <c r="C13089" s="589"/>
      <c r="D13089" s="588"/>
    </row>
    <row r="13090" spans="1:4" ht="15" x14ac:dyDescent="0.25">
      <c r="A13090" s="588"/>
      <c r="B13090" s="588"/>
      <c r="C13090" s="589"/>
      <c r="D13090" s="588"/>
    </row>
    <row r="13091" spans="1:4" ht="15" x14ac:dyDescent="0.25">
      <c r="A13091" s="588"/>
      <c r="B13091" s="588"/>
      <c r="C13091" s="589"/>
      <c r="D13091" s="588"/>
    </row>
    <row r="13092" spans="1:4" ht="15" x14ac:dyDescent="0.25">
      <c r="A13092" s="588"/>
      <c r="B13092" s="588"/>
      <c r="C13092" s="589"/>
      <c r="D13092" s="588"/>
    </row>
    <row r="13093" spans="1:4" ht="15" x14ac:dyDescent="0.25">
      <c r="A13093" s="588"/>
      <c r="B13093" s="588"/>
      <c r="C13093" s="589"/>
      <c r="D13093" s="588"/>
    </row>
    <row r="13094" spans="1:4" ht="15" x14ac:dyDescent="0.25">
      <c r="A13094" s="588"/>
      <c r="B13094" s="588"/>
      <c r="C13094" s="589"/>
      <c r="D13094" s="588"/>
    </row>
    <row r="13095" spans="1:4" ht="15" x14ac:dyDescent="0.25">
      <c r="A13095" s="588"/>
      <c r="B13095" s="588"/>
      <c r="C13095" s="589"/>
      <c r="D13095" s="588"/>
    </row>
    <row r="13096" spans="1:4" ht="15" x14ac:dyDescent="0.25">
      <c r="A13096" s="588"/>
      <c r="B13096" s="588"/>
      <c r="C13096" s="589"/>
      <c r="D13096" s="588"/>
    </row>
    <row r="13097" spans="1:4" ht="15" x14ac:dyDescent="0.25">
      <c r="A13097" s="588"/>
      <c r="B13097" s="588"/>
      <c r="C13097" s="589"/>
      <c r="D13097" s="588"/>
    </row>
    <row r="13098" spans="1:4" ht="15" x14ac:dyDescent="0.25">
      <c r="A13098" s="588"/>
      <c r="B13098" s="588"/>
      <c r="C13098" s="589"/>
      <c r="D13098" s="588"/>
    </row>
    <row r="13099" spans="1:4" ht="15" x14ac:dyDescent="0.25">
      <c r="A13099" s="588"/>
      <c r="B13099" s="588"/>
      <c r="C13099" s="589"/>
      <c r="D13099" s="588"/>
    </row>
    <row r="13100" spans="1:4" ht="15" x14ac:dyDescent="0.25">
      <c r="A13100" s="588"/>
      <c r="B13100" s="588"/>
      <c r="C13100" s="589"/>
      <c r="D13100" s="588"/>
    </row>
    <row r="13101" spans="1:4" ht="15" x14ac:dyDescent="0.25">
      <c r="A13101" s="588"/>
      <c r="B13101" s="588"/>
      <c r="C13101" s="589"/>
      <c r="D13101" s="588"/>
    </row>
    <row r="13102" spans="1:4" ht="15" x14ac:dyDescent="0.25">
      <c r="A13102" s="588"/>
      <c r="B13102" s="588"/>
      <c r="C13102" s="589"/>
      <c r="D13102" s="588"/>
    </row>
    <row r="13103" spans="1:4" ht="15" x14ac:dyDescent="0.25">
      <c r="A13103" s="588"/>
      <c r="B13103" s="588"/>
      <c r="C13103" s="589"/>
      <c r="D13103" s="588"/>
    </row>
    <row r="13104" spans="1:4" ht="15" x14ac:dyDescent="0.25">
      <c r="A13104" s="588"/>
      <c r="B13104" s="588"/>
      <c r="C13104" s="589"/>
      <c r="D13104" s="588"/>
    </row>
    <row r="13105" spans="1:4" ht="15" x14ac:dyDescent="0.25">
      <c r="A13105" s="588"/>
      <c r="B13105" s="588"/>
      <c r="C13105" s="589"/>
      <c r="D13105" s="588"/>
    </row>
    <row r="13106" spans="1:4" ht="15" x14ac:dyDescent="0.25">
      <c r="A13106" s="588"/>
      <c r="B13106" s="588"/>
      <c r="C13106" s="589"/>
      <c r="D13106" s="588"/>
    </row>
    <row r="13107" spans="1:4" ht="15" x14ac:dyDescent="0.25">
      <c r="A13107" s="588"/>
      <c r="B13107" s="588"/>
      <c r="C13107" s="589"/>
      <c r="D13107" s="588"/>
    </row>
    <row r="13108" spans="1:4" ht="15" x14ac:dyDescent="0.25">
      <c r="A13108" s="588"/>
      <c r="B13108" s="588"/>
      <c r="C13108" s="589"/>
      <c r="D13108" s="588"/>
    </row>
    <row r="13109" spans="1:4" ht="15" x14ac:dyDescent="0.25">
      <c r="A13109" s="588"/>
      <c r="B13109" s="588"/>
      <c r="C13109" s="589"/>
      <c r="D13109" s="588"/>
    </row>
    <row r="13110" spans="1:4" ht="15" x14ac:dyDescent="0.25">
      <c r="A13110" s="588"/>
      <c r="B13110" s="588"/>
      <c r="C13110" s="589"/>
      <c r="D13110" s="588"/>
    </row>
    <row r="13111" spans="1:4" ht="15" x14ac:dyDescent="0.25">
      <c r="A13111" s="588"/>
      <c r="B13111" s="588"/>
      <c r="C13111" s="589"/>
      <c r="D13111" s="588"/>
    </row>
    <row r="13112" spans="1:4" ht="15" x14ac:dyDescent="0.25">
      <c r="A13112" s="588"/>
      <c r="B13112" s="588"/>
      <c r="C13112" s="589"/>
      <c r="D13112" s="588"/>
    </row>
    <row r="13113" spans="1:4" ht="15" x14ac:dyDescent="0.25">
      <c r="A13113" s="588"/>
      <c r="B13113" s="588"/>
      <c r="C13113" s="589"/>
      <c r="D13113" s="588"/>
    </row>
    <row r="13114" spans="1:4" ht="15" x14ac:dyDescent="0.25">
      <c r="A13114" s="588"/>
      <c r="B13114" s="588"/>
      <c r="C13114" s="589"/>
      <c r="D13114" s="588"/>
    </row>
    <row r="13115" spans="1:4" ht="15" x14ac:dyDescent="0.25">
      <c r="A13115" s="588"/>
      <c r="B13115" s="588"/>
      <c r="C13115" s="589"/>
      <c r="D13115" s="588"/>
    </row>
    <row r="13116" spans="1:4" ht="15" x14ac:dyDescent="0.25">
      <c r="A13116" s="588"/>
      <c r="B13116" s="588"/>
      <c r="C13116" s="589"/>
      <c r="D13116" s="588"/>
    </row>
    <row r="13117" spans="1:4" ht="15" x14ac:dyDescent="0.25">
      <c r="A13117" s="588"/>
      <c r="B13117" s="588"/>
      <c r="C13117" s="589"/>
      <c r="D13117" s="588"/>
    </row>
    <row r="13118" spans="1:4" ht="15" x14ac:dyDescent="0.25">
      <c r="A13118" s="588"/>
      <c r="B13118" s="588"/>
      <c r="C13118" s="589"/>
      <c r="D13118" s="588"/>
    </row>
    <row r="13119" spans="1:4" ht="15" x14ac:dyDescent="0.25">
      <c r="A13119" s="588"/>
      <c r="B13119" s="588"/>
      <c r="C13119" s="589"/>
      <c r="D13119" s="588"/>
    </row>
    <row r="13120" spans="1:4" ht="15" x14ac:dyDescent="0.25">
      <c r="A13120" s="588"/>
      <c r="B13120" s="588"/>
      <c r="C13120" s="589"/>
      <c r="D13120" s="588"/>
    </row>
    <row r="13121" spans="1:4" ht="15" x14ac:dyDescent="0.25">
      <c r="A13121" s="588"/>
      <c r="B13121" s="588"/>
      <c r="C13121" s="589"/>
      <c r="D13121" s="588"/>
    </row>
    <row r="13122" spans="1:4" ht="15" x14ac:dyDescent="0.25">
      <c r="A13122" s="588"/>
      <c r="B13122" s="588"/>
      <c r="C13122" s="589"/>
      <c r="D13122" s="588"/>
    </row>
    <row r="13123" spans="1:4" ht="15" x14ac:dyDescent="0.25">
      <c r="A13123" s="588"/>
      <c r="B13123" s="588"/>
      <c r="C13123" s="589"/>
      <c r="D13123" s="588"/>
    </row>
    <row r="13124" spans="1:4" ht="15" x14ac:dyDescent="0.25">
      <c r="A13124" s="588"/>
      <c r="B13124" s="588"/>
      <c r="C13124" s="589"/>
      <c r="D13124" s="588"/>
    </row>
    <row r="13125" spans="1:4" ht="15" x14ac:dyDescent="0.25">
      <c r="A13125" s="588"/>
      <c r="B13125" s="588"/>
      <c r="C13125" s="589"/>
      <c r="D13125" s="588"/>
    </row>
    <row r="13126" spans="1:4" ht="15" x14ac:dyDescent="0.25">
      <c r="A13126" s="588"/>
      <c r="B13126" s="588"/>
      <c r="C13126" s="589"/>
      <c r="D13126" s="588"/>
    </row>
    <row r="13127" spans="1:4" ht="15" x14ac:dyDescent="0.25">
      <c r="A13127" s="588"/>
      <c r="B13127" s="588"/>
      <c r="C13127" s="589"/>
      <c r="D13127" s="588"/>
    </row>
    <row r="13128" spans="1:4" ht="15" x14ac:dyDescent="0.25">
      <c r="A13128" s="588"/>
      <c r="B13128" s="588"/>
      <c r="C13128" s="589"/>
      <c r="D13128" s="588"/>
    </row>
    <row r="13129" spans="1:4" ht="15" x14ac:dyDescent="0.25">
      <c r="A13129" s="588"/>
      <c r="B13129" s="588"/>
      <c r="C13129" s="589"/>
      <c r="D13129" s="588"/>
    </row>
    <row r="13130" spans="1:4" ht="15" x14ac:dyDescent="0.25">
      <c r="A13130" s="588"/>
      <c r="B13130" s="588"/>
      <c r="C13130" s="589"/>
      <c r="D13130" s="588"/>
    </row>
    <row r="13131" spans="1:4" ht="15" x14ac:dyDescent="0.25">
      <c r="A13131" s="588"/>
      <c r="B13131" s="588"/>
      <c r="C13131" s="589"/>
      <c r="D13131" s="588"/>
    </row>
    <row r="13132" spans="1:4" ht="15" x14ac:dyDescent="0.25">
      <c r="A13132" s="588"/>
      <c r="B13132" s="588"/>
      <c r="C13132" s="589"/>
      <c r="D13132" s="588"/>
    </row>
    <row r="13133" spans="1:4" ht="15" x14ac:dyDescent="0.25">
      <c r="A13133" s="588"/>
      <c r="B13133" s="588"/>
      <c r="C13133" s="589"/>
      <c r="D13133" s="588"/>
    </row>
    <row r="13134" spans="1:4" ht="15" x14ac:dyDescent="0.25">
      <c r="A13134" s="588"/>
      <c r="B13134" s="588"/>
      <c r="C13134" s="589"/>
      <c r="D13134" s="588"/>
    </row>
    <row r="13135" spans="1:4" ht="15" x14ac:dyDescent="0.25">
      <c r="A13135" s="588"/>
      <c r="B13135" s="588"/>
      <c r="C13135" s="589"/>
      <c r="D13135" s="588"/>
    </row>
    <row r="13136" spans="1:4" ht="15" x14ac:dyDescent="0.25">
      <c r="A13136" s="588"/>
      <c r="B13136" s="588"/>
      <c r="C13136" s="589"/>
      <c r="D13136" s="588"/>
    </row>
    <row r="13137" spans="1:4" ht="15" x14ac:dyDescent="0.25">
      <c r="A13137" s="588"/>
      <c r="B13137" s="588"/>
      <c r="C13137" s="589"/>
      <c r="D13137" s="588"/>
    </row>
    <row r="13138" spans="1:4" ht="15" x14ac:dyDescent="0.25">
      <c r="A13138" s="588"/>
      <c r="B13138" s="588"/>
      <c r="C13138" s="589"/>
      <c r="D13138" s="588"/>
    </row>
    <row r="13139" spans="1:4" ht="15" x14ac:dyDescent="0.25">
      <c r="A13139" s="588"/>
      <c r="B13139" s="588"/>
      <c r="C13139" s="589"/>
      <c r="D13139" s="588"/>
    </row>
    <row r="13140" spans="1:4" ht="15" x14ac:dyDescent="0.25">
      <c r="A13140" s="588"/>
      <c r="B13140" s="588"/>
      <c r="C13140" s="589"/>
      <c r="D13140" s="588"/>
    </row>
    <row r="13141" spans="1:4" ht="15" x14ac:dyDescent="0.25">
      <c r="A13141" s="588"/>
      <c r="B13141" s="588"/>
      <c r="C13141" s="589"/>
      <c r="D13141" s="588"/>
    </row>
    <row r="13142" spans="1:4" ht="15" x14ac:dyDescent="0.25">
      <c r="A13142" s="588"/>
      <c r="B13142" s="588"/>
      <c r="C13142" s="589"/>
      <c r="D13142" s="588"/>
    </row>
    <row r="13143" spans="1:4" ht="15" x14ac:dyDescent="0.25">
      <c r="A13143" s="588"/>
      <c r="B13143" s="588"/>
      <c r="C13143" s="589"/>
      <c r="D13143" s="588"/>
    </row>
    <row r="13144" spans="1:4" ht="15" x14ac:dyDescent="0.25">
      <c r="A13144" s="588"/>
      <c r="B13144" s="588"/>
      <c r="C13144" s="589"/>
      <c r="D13144" s="588"/>
    </row>
    <row r="13145" spans="1:4" ht="15" x14ac:dyDescent="0.25">
      <c r="A13145" s="588"/>
      <c r="B13145" s="588"/>
      <c r="C13145" s="589"/>
      <c r="D13145" s="588"/>
    </row>
    <row r="13146" spans="1:4" ht="15" x14ac:dyDescent="0.25">
      <c r="A13146" s="588"/>
      <c r="B13146" s="588"/>
      <c r="C13146" s="589"/>
      <c r="D13146" s="588"/>
    </row>
    <row r="13147" spans="1:4" ht="15" x14ac:dyDescent="0.25">
      <c r="A13147" s="588"/>
      <c r="B13147" s="588"/>
      <c r="C13147" s="589"/>
      <c r="D13147" s="588"/>
    </row>
    <row r="13148" spans="1:4" ht="15" x14ac:dyDescent="0.25">
      <c r="A13148" s="588"/>
      <c r="B13148" s="588"/>
      <c r="C13148" s="589"/>
      <c r="D13148" s="588"/>
    </row>
    <row r="13149" spans="1:4" ht="15" x14ac:dyDescent="0.25">
      <c r="A13149" s="588"/>
      <c r="B13149" s="588"/>
      <c r="C13149" s="589"/>
      <c r="D13149" s="588"/>
    </row>
    <row r="13150" spans="1:4" ht="15" x14ac:dyDescent="0.25">
      <c r="A13150" s="588"/>
      <c r="B13150" s="588"/>
      <c r="C13150" s="589"/>
      <c r="D13150" s="588"/>
    </row>
    <row r="13151" spans="1:4" ht="15" x14ac:dyDescent="0.25">
      <c r="A13151" s="588"/>
      <c r="B13151" s="588"/>
      <c r="C13151" s="589"/>
      <c r="D13151" s="588"/>
    </row>
    <row r="13152" spans="1:4" ht="15" x14ac:dyDescent="0.25">
      <c r="A13152" s="588"/>
      <c r="B13152" s="588"/>
      <c r="C13152" s="589"/>
      <c r="D13152" s="588"/>
    </row>
    <row r="13153" spans="1:4" ht="15" x14ac:dyDescent="0.25">
      <c r="A13153" s="588"/>
      <c r="B13153" s="588"/>
      <c r="C13153" s="589"/>
      <c r="D13153" s="588"/>
    </row>
    <row r="13154" spans="1:4" ht="15" x14ac:dyDescent="0.25">
      <c r="A13154" s="588"/>
      <c r="B13154" s="588"/>
      <c r="C13154" s="589"/>
      <c r="D13154" s="588"/>
    </row>
    <row r="13155" spans="1:4" ht="15" x14ac:dyDescent="0.25">
      <c r="A13155" s="588"/>
      <c r="B13155" s="588"/>
      <c r="C13155" s="589"/>
      <c r="D13155" s="588"/>
    </row>
    <row r="13156" spans="1:4" ht="15" x14ac:dyDescent="0.25">
      <c r="A13156" s="588"/>
      <c r="B13156" s="588"/>
      <c r="C13156" s="589"/>
      <c r="D13156" s="588"/>
    </row>
    <row r="13157" spans="1:4" ht="15" x14ac:dyDescent="0.25">
      <c r="A13157" s="588"/>
      <c r="B13157" s="588"/>
      <c r="C13157" s="589"/>
      <c r="D13157" s="588"/>
    </row>
    <row r="13158" spans="1:4" ht="15" x14ac:dyDescent="0.25">
      <c r="A13158" s="588"/>
      <c r="B13158" s="588"/>
      <c r="C13158" s="589"/>
      <c r="D13158" s="588"/>
    </row>
    <row r="13159" spans="1:4" ht="15" x14ac:dyDescent="0.25">
      <c r="A13159" s="588"/>
      <c r="B13159" s="588"/>
      <c r="C13159" s="589"/>
      <c r="D13159" s="588"/>
    </row>
    <row r="13160" spans="1:4" ht="15" x14ac:dyDescent="0.25">
      <c r="A13160" s="588"/>
      <c r="B13160" s="588"/>
      <c r="C13160" s="589"/>
      <c r="D13160" s="588"/>
    </row>
    <row r="13161" spans="1:4" ht="15" x14ac:dyDescent="0.25">
      <c r="A13161" s="588"/>
      <c r="B13161" s="588"/>
      <c r="C13161" s="589"/>
      <c r="D13161" s="588"/>
    </row>
    <row r="13162" spans="1:4" ht="15" x14ac:dyDescent="0.25">
      <c r="A13162" s="588"/>
      <c r="B13162" s="588"/>
      <c r="C13162" s="589"/>
      <c r="D13162" s="588"/>
    </row>
    <row r="13163" spans="1:4" ht="15" x14ac:dyDescent="0.25">
      <c r="A13163" s="588"/>
      <c r="B13163" s="588"/>
      <c r="C13163" s="589"/>
      <c r="D13163" s="588"/>
    </row>
    <row r="13164" spans="1:4" ht="15" x14ac:dyDescent="0.25">
      <c r="A13164" s="588"/>
      <c r="B13164" s="588"/>
      <c r="C13164" s="589"/>
      <c r="D13164" s="588"/>
    </row>
    <row r="13165" spans="1:4" ht="15" x14ac:dyDescent="0.25">
      <c r="A13165" s="588"/>
      <c r="B13165" s="588"/>
      <c r="C13165" s="589"/>
      <c r="D13165" s="588"/>
    </row>
    <row r="13166" spans="1:4" ht="15" x14ac:dyDescent="0.25">
      <c r="A13166" s="588"/>
      <c r="B13166" s="588"/>
      <c r="C13166" s="589"/>
      <c r="D13166" s="588"/>
    </row>
    <row r="13167" spans="1:4" ht="15" x14ac:dyDescent="0.25">
      <c r="A13167" s="588"/>
      <c r="B13167" s="588"/>
      <c r="C13167" s="589"/>
      <c r="D13167" s="588"/>
    </row>
    <row r="13168" spans="1:4" ht="15" x14ac:dyDescent="0.25">
      <c r="A13168" s="588"/>
      <c r="B13168" s="588"/>
      <c r="C13168" s="589"/>
      <c r="D13168" s="588"/>
    </row>
    <row r="13169" spans="1:4" ht="15" x14ac:dyDescent="0.25">
      <c r="A13169" s="588"/>
      <c r="B13169" s="588"/>
      <c r="C13169" s="589"/>
      <c r="D13169" s="588"/>
    </row>
    <row r="13170" spans="1:4" ht="15" x14ac:dyDescent="0.25">
      <c r="A13170" s="588"/>
      <c r="B13170" s="588"/>
      <c r="C13170" s="589"/>
      <c r="D13170" s="588"/>
    </row>
    <row r="13171" spans="1:4" ht="15" x14ac:dyDescent="0.25">
      <c r="A13171" s="588"/>
      <c r="B13171" s="588"/>
      <c r="C13171" s="589"/>
      <c r="D13171" s="588"/>
    </row>
    <row r="13172" spans="1:4" ht="15" x14ac:dyDescent="0.25">
      <c r="A13172" s="588"/>
      <c r="B13172" s="588"/>
      <c r="C13172" s="589"/>
      <c r="D13172" s="588"/>
    </row>
    <row r="13173" spans="1:4" ht="15" x14ac:dyDescent="0.25">
      <c r="A13173" s="588"/>
      <c r="B13173" s="588"/>
      <c r="C13173" s="589"/>
      <c r="D13173" s="588"/>
    </row>
    <row r="13174" spans="1:4" ht="15" x14ac:dyDescent="0.25">
      <c r="A13174" s="588"/>
      <c r="B13174" s="588"/>
      <c r="C13174" s="589"/>
      <c r="D13174" s="588"/>
    </row>
    <row r="13175" spans="1:4" ht="15" x14ac:dyDescent="0.25">
      <c r="A13175" s="588"/>
      <c r="B13175" s="588"/>
      <c r="C13175" s="589"/>
      <c r="D13175" s="588"/>
    </row>
    <row r="13176" spans="1:4" ht="15" x14ac:dyDescent="0.25">
      <c r="A13176" s="588"/>
      <c r="B13176" s="588"/>
      <c r="C13176" s="589"/>
      <c r="D13176" s="588"/>
    </row>
    <row r="13177" spans="1:4" ht="15" x14ac:dyDescent="0.25">
      <c r="A13177" s="588"/>
      <c r="B13177" s="588"/>
      <c r="C13177" s="589"/>
      <c r="D13177" s="588"/>
    </row>
    <row r="13178" spans="1:4" ht="15" x14ac:dyDescent="0.25">
      <c r="A13178" s="588"/>
      <c r="B13178" s="588"/>
      <c r="C13178" s="589"/>
      <c r="D13178" s="588"/>
    </row>
    <row r="13179" spans="1:4" ht="15" x14ac:dyDescent="0.25">
      <c r="A13179" s="588"/>
      <c r="B13179" s="588"/>
      <c r="C13179" s="589"/>
      <c r="D13179" s="588"/>
    </row>
    <row r="13180" spans="1:4" ht="15" x14ac:dyDescent="0.25">
      <c r="A13180" s="588"/>
      <c r="B13180" s="588"/>
      <c r="C13180" s="589"/>
      <c r="D13180" s="588"/>
    </row>
    <row r="13181" spans="1:4" ht="15" x14ac:dyDescent="0.25">
      <c r="A13181" s="588"/>
      <c r="B13181" s="588"/>
      <c r="C13181" s="589"/>
      <c r="D13181" s="588"/>
    </row>
    <row r="13182" spans="1:4" ht="15" x14ac:dyDescent="0.25">
      <c r="A13182" s="588"/>
      <c r="B13182" s="588"/>
      <c r="C13182" s="589"/>
      <c r="D13182" s="588"/>
    </row>
    <row r="13183" spans="1:4" ht="15" x14ac:dyDescent="0.25">
      <c r="A13183" s="588"/>
      <c r="B13183" s="588"/>
      <c r="C13183" s="589"/>
      <c r="D13183" s="588"/>
    </row>
    <row r="13184" spans="1:4" ht="15" x14ac:dyDescent="0.25">
      <c r="A13184" s="588"/>
      <c r="B13184" s="588"/>
      <c r="C13184" s="589"/>
      <c r="D13184" s="588"/>
    </row>
    <row r="13185" spans="1:4" ht="15" x14ac:dyDescent="0.25">
      <c r="A13185" s="588"/>
      <c r="B13185" s="588"/>
      <c r="C13185" s="589"/>
      <c r="D13185" s="588"/>
    </row>
    <row r="13186" spans="1:4" ht="15" x14ac:dyDescent="0.25">
      <c r="A13186" s="588"/>
      <c r="B13186" s="588"/>
      <c r="C13186" s="589"/>
      <c r="D13186" s="588"/>
    </row>
    <row r="13187" spans="1:4" ht="15" x14ac:dyDescent="0.25">
      <c r="A13187" s="588"/>
      <c r="B13187" s="588"/>
      <c r="C13187" s="589"/>
      <c r="D13187" s="588"/>
    </row>
    <row r="13188" spans="1:4" ht="15" x14ac:dyDescent="0.25">
      <c r="A13188" s="588"/>
      <c r="B13188" s="588"/>
      <c r="C13188" s="589"/>
      <c r="D13188" s="588"/>
    </row>
    <row r="13189" spans="1:4" ht="15" x14ac:dyDescent="0.25">
      <c r="A13189" s="588"/>
      <c r="B13189" s="588"/>
      <c r="C13189" s="589"/>
      <c r="D13189" s="588"/>
    </row>
    <row r="13190" spans="1:4" ht="15" x14ac:dyDescent="0.25">
      <c r="A13190" s="588"/>
      <c r="B13190" s="588"/>
      <c r="C13190" s="589"/>
      <c r="D13190" s="588"/>
    </row>
    <row r="13191" spans="1:4" ht="15" x14ac:dyDescent="0.25">
      <c r="A13191" s="588"/>
      <c r="B13191" s="588"/>
      <c r="C13191" s="589"/>
      <c r="D13191" s="588"/>
    </row>
    <row r="13192" spans="1:4" ht="15" x14ac:dyDescent="0.25">
      <c r="A13192" s="588"/>
      <c r="B13192" s="588"/>
      <c r="C13192" s="589"/>
      <c r="D13192" s="588"/>
    </row>
    <row r="13193" spans="1:4" ht="15" x14ac:dyDescent="0.25">
      <c r="A13193" s="588"/>
      <c r="B13193" s="588"/>
      <c r="C13193" s="589"/>
      <c r="D13193" s="588"/>
    </row>
    <row r="13194" spans="1:4" ht="15" x14ac:dyDescent="0.25">
      <c r="A13194" s="588"/>
      <c r="B13194" s="588"/>
      <c r="C13194" s="589"/>
      <c r="D13194" s="588"/>
    </row>
    <row r="13195" spans="1:4" ht="15" x14ac:dyDescent="0.25">
      <c r="A13195" s="588"/>
      <c r="B13195" s="588"/>
      <c r="C13195" s="589"/>
      <c r="D13195" s="588"/>
    </row>
    <row r="13196" spans="1:4" ht="15" x14ac:dyDescent="0.25">
      <c r="A13196" s="588"/>
      <c r="B13196" s="588"/>
      <c r="C13196" s="589"/>
      <c r="D13196" s="588"/>
    </row>
    <row r="13197" spans="1:4" ht="15" x14ac:dyDescent="0.25">
      <c r="A13197" s="588"/>
      <c r="B13197" s="588"/>
      <c r="C13197" s="589"/>
      <c r="D13197" s="588"/>
    </row>
    <row r="13198" spans="1:4" ht="15" x14ac:dyDescent="0.25">
      <c r="A13198" s="588"/>
      <c r="B13198" s="588"/>
      <c r="C13198" s="589"/>
      <c r="D13198" s="588"/>
    </row>
    <row r="13199" spans="1:4" ht="15" x14ac:dyDescent="0.25">
      <c r="A13199" s="588"/>
      <c r="B13199" s="588"/>
      <c r="C13199" s="589"/>
      <c r="D13199" s="588"/>
    </row>
    <row r="13200" spans="1:4" ht="15" x14ac:dyDescent="0.25">
      <c r="A13200" s="588"/>
      <c r="B13200" s="588"/>
      <c r="C13200" s="589"/>
      <c r="D13200" s="588"/>
    </row>
    <row r="13201" spans="1:4" ht="15" x14ac:dyDescent="0.25">
      <c r="A13201" s="588"/>
      <c r="B13201" s="588"/>
      <c r="C13201" s="589"/>
      <c r="D13201" s="588"/>
    </row>
    <row r="13202" spans="1:4" ht="15" x14ac:dyDescent="0.25">
      <c r="A13202" s="588"/>
      <c r="B13202" s="588"/>
      <c r="C13202" s="589"/>
      <c r="D13202" s="588"/>
    </row>
    <row r="13203" spans="1:4" ht="15" x14ac:dyDescent="0.25">
      <c r="A13203" s="588"/>
      <c r="B13203" s="588"/>
      <c r="C13203" s="589"/>
      <c r="D13203" s="588"/>
    </row>
    <row r="13204" spans="1:4" ht="15" x14ac:dyDescent="0.25">
      <c r="A13204" s="588"/>
      <c r="B13204" s="588"/>
      <c r="C13204" s="589"/>
      <c r="D13204" s="588"/>
    </row>
    <row r="13205" spans="1:4" ht="15" x14ac:dyDescent="0.25">
      <c r="A13205" s="588"/>
      <c r="B13205" s="588"/>
      <c r="C13205" s="589"/>
      <c r="D13205" s="588"/>
    </row>
    <row r="13206" spans="1:4" ht="15" x14ac:dyDescent="0.25">
      <c r="A13206" s="588"/>
      <c r="B13206" s="588"/>
      <c r="C13206" s="589"/>
      <c r="D13206" s="588"/>
    </row>
    <row r="13207" spans="1:4" ht="15" x14ac:dyDescent="0.25">
      <c r="A13207" s="588"/>
      <c r="B13207" s="588"/>
      <c r="C13207" s="589"/>
      <c r="D13207" s="588"/>
    </row>
    <row r="13208" spans="1:4" ht="15" x14ac:dyDescent="0.25">
      <c r="A13208" s="588"/>
      <c r="B13208" s="588"/>
      <c r="C13208" s="589"/>
      <c r="D13208" s="588"/>
    </row>
    <row r="13209" spans="1:4" ht="15" x14ac:dyDescent="0.25">
      <c r="A13209" s="588"/>
      <c r="B13209" s="588"/>
      <c r="C13209" s="589"/>
      <c r="D13209" s="588"/>
    </row>
    <row r="13210" spans="1:4" ht="15" x14ac:dyDescent="0.25">
      <c r="A13210" s="588"/>
      <c r="B13210" s="588"/>
      <c r="C13210" s="589"/>
      <c r="D13210" s="588"/>
    </row>
    <row r="13211" spans="1:4" ht="15" x14ac:dyDescent="0.25">
      <c r="A13211" s="588"/>
      <c r="B13211" s="588"/>
      <c r="C13211" s="589"/>
      <c r="D13211" s="588"/>
    </row>
    <row r="13212" spans="1:4" ht="15" x14ac:dyDescent="0.25">
      <c r="A13212" s="588"/>
      <c r="B13212" s="588"/>
      <c r="C13212" s="589"/>
      <c r="D13212" s="588"/>
    </row>
    <row r="13213" spans="1:4" ht="15" x14ac:dyDescent="0.25">
      <c r="A13213" s="588"/>
      <c r="B13213" s="588"/>
      <c r="C13213" s="589"/>
      <c r="D13213" s="588"/>
    </row>
    <row r="13214" spans="1:4" ht="15" x14ac:dyDescent="0.25">
      <c r="A13214" s="588"/>
      <c r="B13214" s="588"/>
      <c r="C13214" s="589"/>
      <c r="D13214" s="588"/>
    </row>
    <row r="13215" spans="1:4" ht="15" x14ac:dyDescent="0.25">
      <c r="A13215" s="588"/>
      <c r="B13215" s="588"/>
      <c r="C13215" s="589"/>
      <c r="D13215" s="588"/>
    </row>
    <row r="13216" spans="1:4" ht="15" x14ac:dyDescent="0.25">
      <c r="A13216" s="588"/>
      <c r="B13216" s="588"/>
      <c r="C13216" s="589"/>
      <c r="D13216" s="588"/>
    </row>
    <row r="13217" spans="1:4" ht="15" x14ac:dyDescent="0.25">
      <c r="A13217" s="588"/>
      <c r="B13217" s="588"/>
      <c r="C13217" s="589"/>
      <c r="D13217" s="588"/>
    </row>
    <row r="13218" spans="1:4" ht="15" x14ac:dyDescent="0.25">
      <c r="A13218" s="588"/>
      <c r="B13218" s="588"/>
      <c r="C13218" s="589"/>
      <c r="D13218" s="588"/>
    </row>
    <row r="13219" spans="1:4" ht="15" x14ac:dyDescent="0.25">
      <c r="A13219" s="588"/>
      <c r="B13219" s="588"/>
      <c r="C13219" s="589"/>
      <c r="D13219" s="588"/>
    </row>
    <row r="13220" spans="1:4" ht="15" x14ac:dyDescent="0.25">
      <c r="A13220" s="588"/>
      <c r="B13220" s="588"/>
      <c r="C13220" s="589"/>
      <c r="D13220" s="588"/>
    </row>
    <row r="13221" spans="1:4" ht="15" x14ac:dyDescent="0.25">
      <c r="A13221" s="588"/>
      <c r="B13221" s="588"/>
      <c r="C13221" s="589"/>
      <c r="D13221" s="588"/>
    </row>
    <row r="13222" spans="1:4" ht="15" x14ac:dyDescent="0.25">
      <c r="A13222" s="588"/>
      <c r="B13222" s="588"/>
      <c r="C13222" s="589"/>
      <c r="D13222" s="588"/>
    </row>
    <row r="13223" spans="1:4" ht="15" x14ac:dyDescent="0.25">
      <c r="A13223" s="588"/>
      <c r="B13223" s="588"/>
      <c r="C13223" s="589"/>
      <c r="D13223" s="588"/>
    </row>
    <row r="13224" spans="1:4" ht="15" x14ac:dyDescent="0.25">
      <c r="A13224" s="588"/>
      <c r="B13224" s="588"/>
      <c r="C13224" s="589"/>
      <c r="D13224" s="588"/>
    </row>
    <row r="13225" spans="1:4" ht="15" x14ac:dyDescent="0.25">
      <c r="A13225" s="588"/>
      <c r="B13225" s="588"/>
      <c r="C13225" s="589"/>
      <c r="D13225" s="588"/>
    </row>
    <row r="13226" spans="1:4" ht="15" x14ac:dyDescent="0.25">
      <c r="A13226" s="588"/>
      <c r="B13226" s="588"/>
      <c r="C13226" s="589"/>
      <c r="D13226" s="588"/>
    </row>
    <row r="13227" spans="1:4" ht="15" x14ac:dyDescent="0.25">
      <c r="A13227" s="588"/>
      <c r="B13227" s="588"/>
      <c r="C13227" s="589"/>
      <c r="D13227" s="588"/>
    </row>
    <row r="13228" spans="1:4" ht="15" x14ac:dyDescent="0.25">
      <c r="A13228" s="588"/>
      <c r="B13228" s="588"/>
      <c r="C13228" s="589"/>
      <c r="D13228" s="588"/>
    </row>
    <row r="13229" spans="1:4" ht="15" x14ac:dyDescent="0.25">
      <c r="A13229" s="588"/>
      <c r="B13229" s="588"/>
      <c r="C13229" s="589"/>
      <c r="D13229" s="588"/>
    </row>
    <row r="13230" spans="1:4" ht="15" x14ac:dyDescent="0.25">
      <c r="A13230" s="588"/>
      <c r="B13230" s="588"/>
      <c r="C13230" s="589"/>
      <c r="D13230" s="588"/>
    </row>
    <row r="13231" spans="1:4" ht="15" x14ac:dyDescent="0.25">
      <c r="A13231" s="588"/>
      <c r="B13231" s="588"/>
      <c r="C13231" s="589"/>
      <c r="D13231" s="588"/>
    </row>
    <row r="13232" spans="1:4" ht="15" x14ac:dyDescent="0.25">
      <c r="A13232" s="588"/>
      <c r="B13232" s="588"/>
      <c r="C13232" s="589"/>
      <c r="D13232" s="588"/>
    </row>
    <row r="13233" spans="1:4" ht="15" x14ac:dyDescent="0.25">
      <c r="A13233" s="588"/>
      <c r="B13233" s="588"/>
      <c r="C13233" s="589"/>
      <c r="D13233" s="588"/>
    </row>
    <row r="13234" spans="1:4" ht="15" x14ac:dyDescent="0.25">
      <c r="A13234" s="588"/>
      <c r="B13234" s="588"/>
      <c r="C13234" s="589"/>
      <c r="D13234" s="588"/>
    </row>
    <row r="13235" spans="1:4" ht="15" x14ac:dyDescent="0.25">
      <c r="A13235" s="588"/>
      <c r="B13235" s="588"/>
      <c r="C13235" s="589"/>
      <c r="D13235" s="588"/>
    </row>
    <row r="13236" spans="1:4" ht="15" x14ac:dyDescent="0.25">
      <c r="A13236" s="588"/>
      <c r="B13236" s="588"/>
      <c r="C13236" s="589"/>
      <c r="D13236" s="588"/>
    </row>
    <row r="13237" spans="1:4" ht="15" x14ac:dyDescent="0.25">
      <c r="A13237" s="588"/>
      <c r="B13237" s="588"/>
      <c r="C13237" s="589"/>
      <c r="D13237" s="588"/>
    </row>
    <row r="13238" spans="1:4" ht="15" x14ac:dyDescent="0.25">
      <c r="A13238" s="588"/>
      <c r="B13238" s="588"/>
      <c r="C13238" s="589"/>
      <c r="D13238" s="588"/>
    </row>
    <row r="13239" spans="1:4" ht="15" x14ac:dyDescent="0.25">
      <c r="A13239" s="588"/>
      <c r="B13239" s="588"/>
      <c r="C13239" s="589"/>
      <c r="D13239" s="588"/>
    </row>
    <row r="13240" spans="1:4" ht="15" x14ac:dyDescent="0.25">
      <c r="A13240" s="588"/>
      <c r="B13240" s="588"/>
      <c r="C13240" s="589"/>
      <c r="D13240" s="588"/>
    </row>
    <row r="13241" spans="1:4" ht="15" x14ac:dyDescent="0.25">
      <c r="A13241" s="588"/>
      <c r="B13241" s="588"/>
      <c r="C13241" s="589"/>
      <c r="D13241" s="588"/>
    </row>
    <row r="13242" spans="1:4" ht="15" x14ac:dyDescent="0.25">
      <c r="A13242" s="588"/>
      <c r="B13242" s="588"/>
      <c r="C13242" s="589"/>
      <c r="D13242" s="588"/>
    </row>
    <row r="13243" spans="1:4" ht="15" x14ac:dyDescent="0.25">
      <c r="A13243" s="588"/>
      <c r="B13243" s="588"/>
      <c r="C13243" s="589"/>
      <c r="D13243" s="588"/>
    </row>
    <row r="13244" spans="1:4" ht="15" x14ac:dyDescent="0.25">
      <c r="A13244" s="588"/>
      <c r="B13244" s="588"/>
      <c r="C13244" s="589"/>
      <c r="D13244" s="588"/>
    </row>
    <row r="13245" spans="1:4" ht="15" x14ac:dyDescent="0.25">
      <c r="A13245" s="588"/>
      <c r="B13245" s="588"/>
      <c r="C13245" s="589"/>
      <c r="D13245" s="588"/>
    </row>
    <row r="13246" spans="1:4" ht="15" x14ac:dyDescent="0.25">
      <c r="A13246" s="588"/>
      <c r="B13246" s="588"/>
      <c r="C13246" s="589"/>
      <c r="D13246" s="588"/>
    </row>
    <row r="13247" spans="1:4" ht="15" x14ac:dyDescent="0.25">
      <c r="A13247" s="588"/>
      <c r="B13247" s="588"/>
      <c r="C13247" s="589"/>
      <c r="D13247" s="588"/>
    </row>
    <row r="13248" spans="1:4" ht="15" x14ac:dyDescent="0.25">
      <c r="A13248" s="588"/>
      <c r="B13248" s="588"/>
      <c r="C13248" s="589"/>
      <c r="D13248" s="588"/>
    </row>
    <row r="13249" spans="1:4" ht="15" x14ac:dyDescent="0.25">
      <c r="A13249" s="588"/>
      <c r="B13249" s="588"/>
      <c r="C13249" s="589"/>
      <c r="D13249" s="588"/>
    </row>
    <row r="13250" spans="1:4" ht="15" x14ac:dyDescent="0.25">
      <c r="A13250" s="588"/>
      <c r="B13250" s="588"/>
      <c r="C13250" s="589"/>
      <c r="D13250" s="588"/>
    </row>
    <row r="13251" spans="1:4" ht="15" x14ac:dyDescent="0.25">
      <c r="A13251" s="588"/>
      <c r="B13251" s="588"/>
      <c r="C13251" s="589"/>
      <c r="D13251" s="588"/>
    </row>
    <row r="13252" spans="1:4" ht="15" x14ac:dyDescent="0.25">
      <c r="A13252" s="588"/>
      <c r="B13252" s="588"/>
      <c r="C13252" s="589"/>
      <c r="D13252" s="588"/>
    </row>
    <row r="13253" spans="1:4" ht="15" x14ac:dyDescent="0.25">
      <c r="A13253" s="588"/>
      <c r="B13253" s="588"/>
      <c r="C13253" s="589"/>
      <c r="D13253" s="588"/>
    </row>
    <row r="13254" spans="1:4" ht="15" x14ac:dyDescent="0.25">
      <c r="A13254" s="588"/>
      <c r="B13254" s="588"/>
      <c r="C13254" s="589"/>
      <c r="D13254" s="588"/>
    </row>
    <row r="13255" spans="1:4" ht="15" x14ac:dyDescent="0.25">
      <c r="A13255" s="588"/>
      <c r="B13255" s="588"/>
      <c r="C13255" s="589"/>
      <c r="D13255" s="588"/>
    </row>
    <row r="13256" spans="1:4" ht="15" x14ac:dyDescent="0.25">
      <c r="A13256" s="588"/>
      <c r="B13256" s="588"/>
      <c r="C13256" s="589"/>
      <c r="D13256" s="588"/>
    </row>
    <row r="13257" spans="1:4" ht="15" x14ac:dyDescent="0.25">
      <c r="A13257" s="588"/>
      <c r="B13257" s="588"/>
      <c r="C13257" s="589"/>
      <c r="D13257" s="588"/>
    </row>
    <row r="13258" spans="1:4" ht="15" x14ac:dyDescent="0.25">
      <c r="A13258" s="588"/>
      <c r="B13258" s="588"/>
      <c r="C13258" s="589"/>
      <c r="D13258" s="588"/>
    </row>
    <row r="13259" spans="1:4" ht="15" x14ac:dyDescent="0.25">
      <c r="A13259" s="588"/>
      <c r="B13259" s="588"/>
      <c r="C13259" s="589"/>
      <c r="D13259" s="588"/>
    </row>
    <row r="13260" spans="1:4" ht="15" x14ac:dyDescent="0.25">
      <c r="A13260" s="588"/>
      <c r="B13260" s="588"/>
      <c r="C13260" s="589"/>
      <c r="D13260" s="588"/>
    </row>
    <row r="13261" spans="1:4" ht="15" x14ac:dyDescent="0.25">
      <c r="A13261" s="588"/>
      <c r="B13261" s="588"/>
      <c r="C13261" s="589"/>
      <c r="D13261" s="588"/>
    </row>
    <row r="13262" spans="1:4" ht="15" x14ac:dyDescent="0.25">
      <c r="A13262" s="588"/>
      <c r="B13262" s="588"/>
      <c r="C13262" s="589"/>
      <c r="D13262" s="588"/>
    </row>
    <row r="13263" spans="1:4" ht="15" x14ac:dyDescent="0.25">
      <c r="A13263" s="588"/>
      <c r="B13263" s="588"/>
      <c r="C13263" s="589"/>
      <c r="D13263" s="588"/>
    </row>
    <row r="13264" spans="1:4" ht="15" x14ac:dyDescent="0.25">
      <c r="A13264" s="588"/>
      <c r="B13264" s="588"/>
      <c r="C13264" s="589"/>
      <c r="D13264" s="588"/>
    </row>
    <row r="13265" spans="1:4" ht="15" x14ac:dyDescent="0.25">
      <c r="A13265" s="588"/>
      <c r="B13265" s="588"/>
      <c r="C13265" s="589"/>
      <c r="D13265" s="588"/>
    </row>
    <row r="13266" spans="1:4" ht="15" x14ac:dyDescent="0.25">
      <c r="A13266" s="588"/>
      <c r="B13266" s="588"/>
      <c r="C13266" s="589"/>
      <c r="D13266" s="588"/>
    </row>
    <row r="13267" spans="1:4" ht="15" x14ac:dyDescent="0.25">
      <c r="A13267" s="588"/>
      <c r="B13267" s="588"/>
      <c r="C13267" s="589"/>
      <c r="D13267" s="588"/>
    </row>
    <row r="13268" spans="1:4" ht="15" x14ac:dyDescent="0.25">
      <c r="A13268" s="588"/>
      <c r="B13268" s="588"/>
      <c r="C13268" s="589"/>
      <c r="D13268" s="588"/>
    </row>
    <row r="13269" spans="1:4" ht="15" x14ac:dyDescent="0.25">
      <c r="A13269" s="588"/>
      <c r="B13269" s="588"/>
      <c r="C13269" s="589"/>
      <c r="D13269" s="588"/>
    </row>
    <row r="13270" spans="1:4" ht="15" x14ac:dyDescent="0.25">
      <c r="A13270" s="588"/>
      <c r="B13270" s="588"/>
      <c r="C13270" s="589"/>
      <c r="D13270" s="588"/>
    </row>
    <row r="13271" spans="1:4" ht="15" x14ac:dyDescent="0.25">
      <c r="A13271" s="588"/>
      <c r="B13271" s="588"/>
      <c r="C13271" s="589"/>
      <c r="D13271" s="588"/>
    </row>
    <row r="13272" spans="1:4" ht="15" x14ac:dyDescent="0.25">
      <c r="A13272" s="588"/>
      <c r="B13272" s="588"/>
      <c r="C13272" s="589"/>
      <c r="D13272" s="588"/>
    </row>
    <row r="13273" spans="1:4" ht="15" x14ac:dyDescent="0.25">
      <c r="A13273" s="588"/>
      <c r="B13273" s="588"/>
      <c r="C13273" s="589"/>
      <c r="D13273" s="588"/>
    </row>
    <row r="13274" spans="1:4" ht="15" x14ac:dyDescent="0.25">
      <c r="A13274" s="588"/>
      <c r="B13274" s="588"/>
      <c r="C13274" s="589"/>
      <c r="D13274" s="588"/>
    </row>
    <row r="13275" spans="1:4" ht="15" x14ac:dyDescent="0.25">
      <c r="A13275" s="588"/>
      <c r="B13275" s="588"/>
      <c r="C13275" s="589"/>
      <c r="D13275" s="588"/>
    </row>
    <row r="13276" spans="1:4" ht="15" x14ac:dyDescent="0.25">
      <c r="A13276" s="588"/>
      <c r="B13276" s="588"/>
      <c r="C13276" s="589"/>
      <c r="D13276" s="588"/>
    </row>
    <row r="13277" spans="1:4" ht="15" x14ac:dyDescent="0.25">
      <c r="A13277" s="588"/>
      <c r="B13277" s="588"/>
      <c r="C13277" s="589"/>
      <c r="D13277" s="588"/>
    </row>
    <row r="13278" spans="1:4" ht="15" x14ac:dyDescent="0.25">
      <c r="A13278" s="588"/>
      <c r="B13278" s="588"/>
      <c r="C13278" s="589"/>
      <c r="D13278" s="588"/>
    </row>
    <row r="13279" spans="1:4" ht="15" x14ac:dyDescent="0.25">
      <c r="A13279" s="588"/>
      <c r="B13279" s="588"/>
      <c r="C13279" s="589"/>
      <c r="D13279" s="588"/>
    </row>
    <row r="13280" spans="1:4" ht="15" x14ac:dyDescent="0.25">
      <c r="A13280" s="588"/>
      <c r="B13280" s="588"/>
      <c r="C13280" s="589"/>
      <c r="D13280" s="588"/>
    </row>
    <row r="13281" spans="1:4" ht="15" x14ac:dyDescent="0.25">
      <c r="A13281" s="588"/>
      <c r="B13281" s="588"/>
      <c r="C13281" s="589"/>
      <c r="D13281" s="588"/>
    </row>
    <row r="13282" spans="1:4" ht="15" x14ac:dyDescent="0.25">
      <c r="A13282" s="588"/>
      <c r="B13282" s="588"/>
      <c r="C13282" s="589"/>
      <c r="D13282" s="588"/>
    </row>
    <row r="13283" spans="1:4" ht="15" x14ac:dyDescent="0.25">
      <c r="A13283" s="588"/>
      <c r="B13283" s="588"/>
      <c r="C13283" s="589"/>
      <c r="D13283" s="588"/>
    </row>
    <row r="13284" spans="1:4" ht="15" x14ac:dyDescent="0.25">
      <c r="A13284" s="588"/>
      <c r="B13284" s="588"/>
      <c r="C13284" s="589"/>
      <c r="D13284" s="588"/>
    </row>
    <row r="13285" spans="1:4" ht="15" x14ac:dyDescent="0.25">
      <c r="A13285" s="588"/>
      <c r="B13285" s="588"/>
      <c r="C13285" s="589"/>
      <c r="D13285" s="588"/>
    </row>
    <row r="13286" spans="1:4" ht="15" x14ac:dyDescent="0.25">
      <c r="A13286" s="588"/>
      <c r="B13286" s="588"/>
      <c r="C13286" s="589"/>
      <c r="D13286" s="588"/>
    </row>
    <row r="13287" spans="1:4" ht="15" x14ac:dyDescent="0.25">
      <c r="A13287" s="588"/>
      <c r="B13287" s="588"/>
      <c r="C13287" s="589"/>
      <c r="D13287" s="588"/>
    </row>
    <row r="13288" spans="1:4" ht="15" x14ac:dyDescent="0.25">
      <c r="A13288" s="588"/>
      <c r="B13288" s="588"/>
      <c r="C13288" s="589"/>
      <c r="D13288" s="588"/>
    </row>
    <row r="13289" spans="1:4" ht="15" x14ac:dyDescent="0.25">
      <c r="A13289" s="588"/>
      <c r="B13289" s="588"/>
      <c r="C13289" s="589"/>
      <c r="D13289" s="588"/>
    </row>
    <row r="13290" spans="1:4" ht="15" x14ac:dyDescent="0.25">
      <c r="A13290" s="588"/>
      <c r="B13290" s="588"/>
      <c r="C13290" s="589"/>
      <c r="D13290" s="588"/>
    </row>
    <row r="13291" spans="1:4" ht="15" x14ac:dyDescent="0.25">
      <c r="A13291" s="588"/>
      <c r="B13291" s="588"/>
      <c r="C13291" s="589"/>
      <c r="D13291" s="588"/>
    </row>
    <row r="13292" spans="1:4" ht="15" x14ac:dyDescent="0.25">
      <c r="A13292" s="588"/>
      <c r="B13292" s="588"/>
      <c r="C13292" s="589"/>
      <c r="D13292" s="588"/>
    </row>
    <row r="13293" spans="1:4" ht="15" x14ac:dyDescent="0.25">
      <c r="A13293" s="588"/>
      <c r="B13293" s="588"/>
      <c r="C13293" s="589"/>
      <c r="D13293" s="588"/>
    </row>
    <row r="13294" spans="1:4" ht="15" x14ac:dyDescent="0.25">
      <c r="A13294" s="588"/>
      <c r="B13294" s="588"/>
      <c r="C13294" s="589"/>
      <c r="D13294" s="588"/>
    </row>
    <row r="13295" spans="1:4" ht="15" x14ac:dyDescent="0.25">
      <c r="A13295" s="588"/>
      <c r="B13295" s="588"/>
      <c r="C13295" s="589"/>
      <c r="D13295" s="588"/>
    </row>
    <row r="13296" spans="1:4" ht="15" x14ac:dyDescent="0.25">
      <c r="A13296" s="588"/>
      <c r="B13296" s="588"/>
      <c r="C13296" s="589"/>
      <c r="D13296" s="588"/>
    </row>
    <row r="13297" spans="1:4" ht="15" x14ac:dyDescent="0.25">
      <c r="A13297" s="588"/>
      <c r="B13297" s="588"/>
      <c r="C13297" s="589"/>
      <c r="D13297" s="588"/>
    </row>
    <row r="13298" spans="1:4" ht="15" x14ac:dyDescent="0.25">
      <c r="A13298" s="588"/>
      <c r="B13298" s="588"/>
      <c r="C13298" s="589"/>
      <c r="D13298" s="588"/>
    </row>
    <row r="13299" spans="1:4" ht="15" x14ac:dyDescent="0.25">
      <c r="A13299" s="588"/>
      <c r="B13299" s="588"/>
      <c r="C13299" s="589"/>
      <c r="D13299" s="588"/>
    </row>
    <row r="13300" spans="1:4" ht="15" x14ac:dyDescent="0.25">
      <c r="A13300" s="588"/>
      <c r="B13300" s="588"/>
      <c r="C13300" s="589"/>
      <c r="D13300" s="588"/>
    </row>
    <row r="13301" spans="1:4" ht="15" x14ac:dyDescent="0.25">
      <c r="A13301" s="588"/>
      <c r="B13301" s="588"/>
      <c r="C13301" s="589"/>
      <c r="D13301" s="588"/>
    </row>
    <row r="13302" spans="1:4" ht="15" x14ac:dyDescent="0.25">
      <c r="A13302" s="588"/>
      <c r="B13302" s="588"/>
      <c r="C13302" s="589"/>
      <c r="D13302" s="588"/>
    </row>
    <row r="13303" spans="1:4" ht="15" x14ac:dyDescent="0.25">
      <c r="A13303" s="588"/>
      <c r="B13303" s="588"/>
      <c r="C13303" s="589"/>
      <c r="D13303" s="588"/>
    </row>
    <row r="13304" spans="1:4" ht="15" x14ac:dyDescent="0.25">
      <c r="A13304" s="588"/>
      <c r="B13304" s="588"/>
      <c r="C13304" s="589"/>
      <c r="D13304" s="588"/>
    </row>
    <row r="13305" spans="1:4" ht="15" x14ac:dyDescent="0.25">
      <c r="A13305" s="588"/>
      <c r="B13305" s="588"/>
      <c r="C13305" s="589"/>
      <c r="D13305" s="588"/>
    </row>
    <row r="13306" spans="1:4" ht="15" x14ac:dyDescent="0.25">
      <c r="A13306" s="588"/>
      <c r="B13306" s="588"/>
      <c r="C13306" s="589"/>
      <c r="D13306" s="588"/>
    </row>
    <row r="13307" spans="1:4" ht="15" x14ac:dyDescent="0.25">
      <c r="A13307" s="588"/>
      <c r="B13307" s="588"/>
      <c r="C13307" s="589"/>
      <c r="D13307" s="588"/>
    </row>
    <row r="13308" spans="1:4" ht="15" x14ac:dyDescent="0.25">
      <c r="A13308" s="588"/>
      <c r="B13308" s="588"/>
      <c r="C13308" s="589"/>
      <c r="D13308" s="588"/>
    </row>
    <row r="13309" spans="1:4" ht="15" x14ac:dyDescent="0.25">
      <c r="A13309" s="588"/>
      <c r="B13309" s="588"/>
      <c r="C13309" s="589"/>
      <c r="D13309" s="588"/>
    </row>
    <row r="13310" spans="1:4" ht="15" x14ac:dyDescent="0.25">
      <c r="A13310" s="588"/>
      <c r="B13310" s="588"/>
      <c r="C13310" s="589"/>
      <c r="D13310" s="588"/>
    </row>
    <row r="13311" spans="1:4" ht="15" x14ac:dyDescent="0.25">
      <c r="A13311" s="588"/>
      <c r="B13311" s="588"/>
      <c r="C13311" s="589"/>
      <c r="D13311" s="588"/>
    </row>
    <row r="13312" spans="1:4" ht="15" x14ac:dyDescent="0.25">
      <c r="A13312" s="588"/>
      <c r="B13312" s="588"/>
      <c r="C13312" s="589"/>
      <c r="D13312" s="588"/>
    </row>
    <row r="13313" spans="1:4" ht="15" x14ac:dyDescent="0.25">
      <c r="A13313" s="588"/>
      <c r="B13313" s="588"/>
      <c r="C13313" s="589"/>
      <c r="D13313" s="588"/>
    </row>
    <row r="13314" spans="1:4" ht="15" x14ac:dyDescent="0.25">
      <c r="A13314" s="588"/>
      <c r="B13314" s="588"/>
      <c r="C13314" s="589"/>
      <c r="D13314" s="588"/>
    </row>
    <row r="13315" spans="1:4" ht="15" x14ac:dyDescent="0.25">
      <c r="A13315" s="588"/>
      <c r="B13315" s="588"/>
      <c r="C13315" s="589"/>
      <c r="D13315" s="588"/>
    </row>
    <row r="13316" spans="1:4" ht="15" x14ac:dyDescent="0.25">
      <c r="A13316" s="588"/>
      <c r="B13316" s="588"/>
      <c r="C13316" s="589"/>
      <c r="D13316" s="588"/>
    </row>
    <row r="13317" spans="1:4" ht="15" x14ac:dyDescent="0.25">
      <c r="A13317" s="588"/>
      <c r="B13317" s="588"/>
      <c r="C13317" s="589"/>
      <c r="D13317" s="588"/>
    </row>
    <row r="13318" spans="1:4" ht="15" x14ac:dyDescent="0.25">
      <c r="A13318" s="588"/>
      <c r="B13318" s="588"/>
      <c r="C13318" s="589"/>
      <c r="D13318" s="588"/>
    </row>
    <row r="13319" spans="1:4" ht="15" x14ac:dyDescent="0.25">
      <c r="A13319" s="588"/>
      <c r="B13319" s="588"/>
      <c r="C13319" s="589"/>
      <c r="D13319" s="588"/>
    </row>
    <row r="13320" spans="1:4" ht="15" x14ac:dyDescent="0.25">
      <c r="A13320" s="588"/>
      <c r="B13320" s="588"/>
      <c r="C13320" s="589"/>
      <c r="D13320" s="588"/>
    </row>
    <row r="13321" spans="1:4" ht="15" x14ac:dyDescent="0.25">
      <c r="A13321" s="588"/>
      <c r="B13321" s="588"/>
      <c r="C13321" s="589"/>
      <c r="D13321" s="588"/>
    </row>
    <row r="13322" spans="1:4" ht="15" x14ac:dyDescent="0.25">
      <c r="A13322" s="588"/>
      <c r="B13322" s="588"/>
      <c r="C13322" s="589"/>
      <c r="D13322" s="588"/>
    </row>
    <row r="13323" spans="1:4" ht="15" x14ac:dyDescent="0.25">
      <c r="A13323" s="588"/>
      <c r="B13323" s="588"/>
      <c r="C13323" s="589"/>
      <c r="D13323" s="588"/>
    </row>
    <row r="13324" spans="1:4" ht="15" x14ac:dyDescent="0.25">
      <c r="A13324" s="588"/>
      <c r="B13324" s="588"/>
      <c r="C13324" s="589"/>
      <c r="D13324" s="588"/>
    </row>
    <row r="13325" spans="1:4" ht="15" x14ac:dyDescent="0.25">
      <c r="A13325" s="588"/>
      <c r="B13325" s="588"/>
      <c r="C13325" s="589"/>
      <c r="D13325" s="588"/>
    </row>
    <row r="13326" spans="1:4" ht="15" x14ac:dyDescent="0.25">
      <c r="A13326" s="588"/>
      <c r="B13326" s="588"/>
      <c r="C13326" s="589"/>
      <c r="D13326" s="588"/>
    </row>
    <row r="13327" spans="1:4" ht="15" x14ac:dyDescent="0.25">
      <c r="A13327" s="588"/>
      <c r="B13327" s="588"/>
      <c r="C13327" s="589"/>
      <c r="D13327" s="588"/>
    </row>
    <row r="13328" spans="1:4" ht="15" x14ac:dyDescent="0.25">
      <c r="A13328" s="588"/>
      <c r="B13328" s="588"/>
      <c r="C13328" s="589"/>
      <c r="D13328" s="588"/>
    </row>
    <row r="13329" spans="1:4" ht="15" x14ac:dyDescent="0.25">
      <c r="A13329" s="588"/>
      <c r="B13329" s="588"/>
      <c r="C13329" s="589"/>
      <c r="D13329" s="588"/>
    </row>
    <row r="13330" spans="1:4" ht="15" x14ac:dyDescent="0.25">
      <c r="A13330" s="588"/>
      <c r="B13330" s="588"/>
      <c r="C13330" s="589"/>
      <c r="D13330" s="588"/>
    </row>
    <row r="13331" spans="1:4" ht="15" x14ac:dyDescent="0.25">
      <c r="A13331" s="588"/>
      <c r="B13331" s="588"/>
      <c r="C13331" s="589"/>
      <c r="D13331" s="588"/>
    </row>
    <row r="13332" spans="1:4" ht="15" x14ac:dyDescent="0.25">
      <c r="A13332" s="588"/>
      <c r="B13332" s="588"/>
      <c r="C13332" s="589"/>
      <c r="D13332" s="588"/>
    </row>
    <row r="13333" spans="1:4" ht="15" x14ac:dyDescent="0.25">
      <c r="A13333" s="588"/>
      <c r="B13333" s="588"/>
      <c r="C13333" s="589"/>
      <c r="D13333" s="588"/>
    </row>
    <row r="13334" spans="1:4" ht="15" x14ac:dyDescent="0.25">
      <c r="A13334" s="588"/>
      <c r="B13334" s="588"/>
      <c r="C13334" s="589"/>
      <c r="D13334" s="588"/>
    </row>
    <row r="13335" spans="1:4" ht="15" x14ac:dyDescent="0.25">
      <c r="A13335" s="588"/>
      <c r="B13335" s="588"/>
      <c r="C13335" s="589"/>
      <c r="D13335" s="588"/>
    </row>
    <row r="13336" spans="1:4" ht="15" x14ac:dyDescent="0.25">
      <c r="A13336" s="588"/>
      <c r="B13336" s="588"/>
      <c r="C13336" s="589"/>
      <c r="D13336" s="588"/>
    </row>
    <row r="13337" spans="1:4" ht="15" x14ac:dyDescent="0.25">
      <c r="A13337" s="588"/>
      <c r="B13337" s="588"/>
      <c r="C13337" s="589"/>
      <c r="D13337" s="588"/>
    </row>
    <row r="13338" spans="1:4" ht="15" x14ac:dyDescent="0.25">
      <c r="A13338" s="588"/>
      <c r="B13338" s="588"/>
      <c r="C13338" s="589"/>
      <c r="D13338" s="588"/>
    </row>
    <row r="13339" spans="1:4" ht="15" x14ac:dyDescent="0.25">
      <c r="A13339" s="588"/>
      <c r="B13339" s="588"/>
      <c r="C13339" s="589"/>
      <c r="D13339" s="588"/>
    </row>
    <row r="13340" spans="1:4" ht="15" x14ac:dyDescent="0.25">
      <c r="A13340" s="588"/>
      <c r="B13340" s="588"/>
      <c r="C13340" s="589"/>
      <c r="D13340" s="588"/>
    </row>
    <row r="13341" spans="1:4" ht="15" x14ac:dyDescent="0.25">
      <c r="A13341" s="588"/>
      <c r="B13341" s="588"/>
      <c r="C13341" s="589"/>
      <c r="D13341" s="588"/>
    </row>
    <row r="13342" spans="1:4" ht="15" x14ac:dyDescent="0.25">
      <c r="A13342" s="588"/>
      <c r="B13342" s="588"/>
      <c r="C13342" s="589"/>
      <c r="D13342" s="588"/>
    </row>
    <row r="13343" spans="1:4" ht="15" x14ac:dyDescent="0.25">
      <c r="A13343" s="588"/>
      <c r="B13343" s="588"/>
      <c r="C13343" s="589"/>
      <c r="D13343" s="588"/>
    </row>
    <row r="13344" spans="1:4" ht="15" x14ac:dyDescent="0.25">
      <c r="A13344" s="588"/>
      <c r="B13344" s="588"/>
      <c r="C13344" s="589"/>
      <c r="D13344" s="588"/>
    </row>
    <row r="13345" spans="1:4" ht="15" x14ac:dyDescent="0.25">
      <c r="A13345" s="588"/>
      <c r="B13345" s="588"/>
      <c r="C13345" s="589"/>
      <c r="D13345" s="588"/>
    </row>
    <row r="13346" spans="1:4" ht="15" x14ac:dyDescent="0.25">
      <c r="A13346" s="588"/>
      <c r="B13346" s="588"/>
      <c r="C13346" s="589"/>
      <c r="D13346" s="588"/>
    </row>
    <row r="13347" spans="1:4" ht="15" x14ac:dyDescent="0.25">
      <c r="A13347" s="588"/>
      <c r="B13347" s="588"/>
      <c r="C13347" s="589"/>
      <c r="D13347" s="588"/>
    </row>
    <row r="13348" spans="1:4" ht="15" x14ac:dyDescent="0.25">
      <c r="A13348" s="588"/>
      <c r="B13348" s="588"/>
      <c r="C13348" s="589"/>
      <c r="D13348" s="588"/>
    </row>
    <row r="13349" spans="1:4" ht="15" x14ac:dyDescent="0.25">
      <c r="A13349" s="588"/>
      <c r="B13349" s="588"/>
      <c r="C13349" s="589"/>
      <c r="D13349" s="588"/>
    </row>
    <row r="13350" spans="1:4" ht="15" x14ac:dyDescent="0.25">
      <c r="A13350" s="588"/>
      <c r="B13350" s="588"/>
      <c r="C13350" s="589"/>
      <c r="D13350" s="588"/>
    </row>
    <row r="13351" spans="1:4" ht="15" x14ac:dyDescent="0.25">
      <c r="A13351" s="588"/>
      <c r="B13351" s="588"/>
      <c r="C13351" s="589"/>
      <c r="D13351" s="588"/>
    </row>
    <row r="13352" spans="1:4" ht="15" x14ac:dyDescent="0.25">
      <c r="A13352" s="588"/>
      <c r="B13352" s="588"/>
      <c r="C13352" s="589"/>
      <c r="D13352" s="588"/>
    </row>
    <row r="13353" spans="1:4" ht="15" x14ac:dyDescent="0.25">
      <c r="A13353" s="588"/>
      <c r="B13353" s="588"/>
      <c r="C13353" s="589"/>
      <c r="D13353" s="588"/>
    </row>
    <row r="13354" spans="1:4" ht="15" x14ac:dyDescent="0.25">
      <c r="A13354" s="588"/>
      <c r="B13354" s="588"/>
      <c r="C13354" s="589"/>
      <c r="D13354" s="588"/>
    </row>
    <row r="13355" spans="1:4" ht="15" x14ac:dyDescent="0.25">
      <c r="A13355" s="588"/>
      <c r="B13355" s="588"/>
      <c r="C13355" s="589"/>
      <c r="D13355" s="588"/>
    </row>
    <row r="13356" spans="1:4" ht="15" x14ac:dyDescent="0.25">
      <c r="A13356" s="588"/>
      <c r="B13356" s="588"/>
      <c r="C13356" s="589"/>
      <c r="D13356" s="588"/>
    </row>
    <row r="13357" spans="1:4" ht="15" x14ac:dyDescent="0.25">
      <c r="A13357" s="588"/>
      <c r="B13357" s="588"/>
      <c r="C13357" s="589"/>
      <c r="D13357" s="588"/>
    </row>
    <row r="13358" spans="1:4" ht="15" x14ac:dyDescent="0.25">
      <c r="A13358" s="588"/>
      <c r="B13358" s="588"/>
      <c r="C13358" s="589"/>
      <c r="D13358" s="588"/>
    </row>
    <row r="13359" spans="1:4" ht="15" x14ac:dyDescent="0.25">
      <c r="A13359" s="588"/>
      <c r="B13359" s="588"/>
      <c r="C13359" s="589"/>
      <c r="D13359" s="588"/>
    </row>
    <row r="13360" spans="1:4" ht="15" x14ac:dyDescent="0.25">
      <c r="A13360" s="588"/>
      <c r="B13360" s="588"/>
      <c r="C13360" s="589"/>
      <c r="D13360" s="588"/>
    </row>
    <row r="13361" spans="1:4" ht="15" x14ac:dyDescent="0.25">
      <c r="A13361" s="588"/>
      <c r="B13361" s="588"/>
      <c r="C13361" s="589"/>
      <c r="D13361" s="588"/>
    </row>
    <row r="13362" spans="1:4" ht="15" x14ac:dyDescent="0.25">
      <c r="A13362" s="588"/>
      <c r="B13362" s="588"/>
      <c r="C13362" s="589"/>
      <c r="D13362" s="588"/>
    </row>
    <row r="13363" spans="1:4" ht="15" x14ac:dyDescent="0.25">
      <c r="A13363" s="588"/>
      <c r="B13363" s="588"/>
      <c r="C13363" s="589"/>
      <c r="D13363" s="588"/>
    </row>
    <row r="13364" spans="1:4" ht="15" x14ac:dyDescent="0.25">
      <c r="A13364" s="588"/>
      <c r="B13364" s="588"/>
      <c r="C13364" s="589"/>
      <c r="D13364" s="588"/>
    </row>
    <row r="13365" spans="1:4" ht="15" x14ac:dyDescent="0.25">
      <c r="A13365" s="588"/>
      <c r="B13365" s="588"/>
      <c r="C13365" s="589"/>
      <c r="D13365" s="588"/>
    </row>
    <row r="13366" spans="1:4" ht="15" x14ac:dyDescent="0.25">
      <c r="A13366" s="588"/>
      <c r="B13366" s="588"/>
      <c r="C13366" s="589"/>
      <c r="D13366" s="588"/>
    </row>
    <row r="13367" spans="1:4" ht="15" x14ac:dyDescent="0.25">
      <c r="A13367" s="588"/>
      <c r="B13367" s="588"/>
      <c r="C13367" s="589"/>
      <c r="D13367" s="588"/>
    </row>
    <row r="13368" spans="1:4" ht="15" x14ac:dyDescent="0.25">
      <c r="A13368" s="588"/>
      <c r="B13368" s="588"/>
      <c r="C13368" s="589"/>
      <c r="D13368" s="588"/>
    </row>
    <row r="13369" spans="1:4" ht="15" x14ac:dyDescent="0.25">
      <c r="A13369" s="588"/>
      <c r="B13369" s="588"/>
      <c r="C13369" s="589"/>
      <c r="D13369" s="588"/>
    </row>
    <row r="13370" spans="1:4" ht="15" x14ac:dyDescent="0.25">
      <c r="A13370" s="588"/>
      <c r="B13370" s="588"/>
      <c r="C13370" s="589"/>
      <c r="D13370" s="588"/>
    </row>
    <row r="13371" spans="1:4" ht="15" x14ac:dyDescent="0.25">
      <c r="A13371" s="588"/>
      <c r="B13371" s="588"/>
      <c r="C13371" s="589"/>
      <c r="D13371" s="588"/>
    </row>
    <row r="13372" spans="1:4" ht="15" x14ac:dyDescent="0.25">
      <c r="A13372" s="588"/>
      <c r="B13372" s="588"/>
      <c r="C13372" s="589"/>
      <c r="D13372" s="588"/>
    </row>
    <row r="13373" spans="1:4" ht="15" x14ac:dyDescent="0.25">
      <c r="A13373" s="588"/>
      <c r="B13373" s="588"/>
      <c r="C13373" s="589"/>
      <c r="D13373" s="588"/>
    </row>
    <row r="13374" spans="1:4" ht="15" x14ac:dyDescent="0.25">
      <c r="A13374" s="588"/>
      <c r="B13374" s="588"/>
      <c r="C13374" s="589"/>
      <c r="D13374" s="588"/>
    </row>
    <row r="13375" spans="1:4" ht="15" x14ac:dyDescent="0.25">
      <c r="A13375" s="588"/>
      <c r="B13375" s="588"/>
      <c r="C13375" s="589"/>
      <c r="D13375" s="588"/>
    </row>
    <row r="13376" spans="1:4" ht="15" x14ac:dyDescent="0.25">
      <c r="A13376" s="588"/>
      <c r="B13376" s="588"/>
      <c r="C13376" s="589"/>
      <c r="D13376" s="588"/>
    </row>
    <row r="13377" spans="1:4" ht="15" x14ac:dyDescent="0.25">
      <c r="A13377" s="588"/>
      <c r="B13377" s="588"/>
      <c r="C13377" s="589"/>
      <c r="D13377" s="588"/>
    </row>
    <row r="13378" spans="1:4" ht="15" x14ac:dyDescent="0.25">
      <c r="A13378" s="588"/>
      <c r="B13378" s="588"/>
      <c r="C13378" s="589"/>
      <c r="D13378" s="588"/>
    </row>
    <row r="13379" spans="1:4" ht="15" x14ac:dyDescent="0.25">
      <c r="A13379" s="588"/>
      <c r="B13379" s="588"/>
      <c r="C13379" s="589"/>
      <c r="D13379" s="588"/>
    </row>
    <row r="13380" spans="1:4" ht="15" x14ac:dyDescent="0.25">
      <c r="A13380" s="588"/>
      <c r="B13380" s="588"/>
      <c r="C13380" s="589"/>
      <c r="D13380" s="588"/>
    </row>
    <row r="13381" spans="1:4" ht="15" x14ac:dyDescent="0.25">
      <c r="A13381" s="588"/>
      <c r="B13381" s="588"/>
      <c r="C13381" s="589"/>
      <c r="D13381" s="588"/>
    </row>
    <row r="13382" spans="1:4" ht="15" x14ac:dyDescent="0.25">
      <c r="A13382" s="588"/>
      <c r="B13382" s="588"/>
      <c r="C13382" s="589"/>
      <c r="D13382" s="588"/>
    </row>
    <row r="13383" spans="1:4" ht="15" x14ac:dyDescent="0.25">
      <c r="A13383" s="588"/>
      <c r="B13383" s="588"/>
      <c r="C13383" s="589"/>
      <c r="D13383" s="588"/>
    </row>
    <row r="13384" spans="1:4" ht="15" x14ac:dyDescent="0.25">
      <c r="A13384" s="588"/>
      <c r="B13384" s="588"/>
      <c r="C13384" s="589"/>
      <c r="D13384" s="588"/>
    </row>
    <row r="13385" spans="1:4" ht="15" x14ac:dyDescent="0.25">
      <c r="A13385" s="588"/>
      <c r="B13385" s="588"/>
      <c r="C13385" s="589"/>
      <c r="D13385" s="588"/>
    </row>
    <row r="13386" spans="1:4" ht="15" x14ac:dyDescent="0.25">
      <c r="A13386" s="588"/>
      <c r="B13386" s="588"/>
      <c r="C13386" s="589"/>
      <c r="D13386" s="588"/>
    </row>
    <row r="13387" spans="1:4" ht="15" x14ac:dyDescent="0.25">
      <c r="A13387" s="588"/>
      <c r="B13387" s="588"/>
      <c r="C13387" s="589"/>
      <c r="D13387" s="588"/>
    </row>
    <row r="13388" spans="1:4" ht="15" x14ac:dyDescent="0.25">
      <c r="A13388" s="588"/>
      <c r="B13388" s="588"/>
      <c r="C13388" s="589"/>
      <c r="D13388" s="588"/>
    </row>
    <row r="13389" spans="1:4" ht="15" x14ac:dyDescent="0.25">
      <c r="A13389" s="588"/>
      <c r="B13389" s="588"/>
      <c r="C13389" s="589"/>
      <c r="D13389" s="588"/>
    </row>
    <row r="13390" spans="1:4" ht="15" x14ac:dyDescent="0.25">
      <c r="A13390" s="588"/>
      <c r="B13390" s="588"/>
      <c r="C13390" s="589"/>
      <c r="D13390" s="588"/>
    </row>
    <row r="13391" spans="1:4" ht="15" x14ac:dyDescent="0.25">
      <c r="A13391" s="588"/>
      <c r="B13391" s="588"/>
      <c r="C13391" s="589"/>
      <c r="D13391" s="588"/>
    </row>
    <row r="13392" spans="1:4" ht="15" x14ac:dyDescent="0.25">
      <c r="A13392" s="588"/>
      <c r="B13392" s="588"/>
      <c r="C13392" s="589"/>
      <c r="D13392" s="588"/>
    </row>
    <row r="13393" spans="1:4" ht="15" x14ac:dyDescent="0.25">
      <c r="A13393" s="588"/>
      <c r="B13393" s="588"/>
      <c r="C13393" s="589"/>
      <c r="D13393" s="588"/>
    </row>
    <row r="13394" spans="1:4" ht="15" x14ac:dyDescent="0.25">
      <c r="A13394" s="588"/>
      <c r="B13394" s="588"/>
      <c r="C13394" s="589"/>
      <c r="D13394" s="588"/>
    </row>
    <row r="13395" spans="1:4" ht="15" x14ac:dyDescent="0.25">
      <c r="A13395" s="588"/>
      <c r="B13395" s="588"/>
      <c r="C13395" s="589"/>
      <c r="D13395" s="588"/>
    </row>
    <row r="13396" spans="1:4" ht="15" x14ac:dyDescent="0.25">
      <c r="A13396" s="588"/>
      <c r="B13396" s="588"/>
      <c r="C13396" s="589"/>
      <c r="D13396" s="588"/>
    </row>
    <row r="13397" spans="1:4" ht="15" x14ac:dyDescent="0.25">
      <c r="A13397" s="588"/>
      <c r="B13397" s="588"/>
      <c r="C13397" s="589"/>
      <c r="D13397" s="588"/>
    </row>
    <row r="13398" spans="1:4" ht="15" x14ac:dyDescent="0.25">
      <c r="A13398" s="588"/>
      <c r="B13398" s="588"/>
      <c r="C13398" s="589"/>
      <c r="D13398" s="588"/>
    </row>
    <row r="13399" spans="1:4" ht="15" x14ac:dyDescent="0.25">
      <c r="A13399" s="588"/>
      <c r="B13399" s="588"/>
      <c r="C13399" s="589"/>
      <c r="D13399" s="588"/>
    </row>
    <row r="13400" spans="1:4" ht="15" x14ac:dyDescent="0.25">
      <c r="A13400" s="588"/>
      <c r="B13400" s="588"/>
      <c r="C13400" s="589"/>
      <c r="D13400" s="588"/>
    </row>
    <row r="13401" spans="1:4" ht="15" x14ac:dyDescent="0.25">
      <c r="A13401" s="588"/>
      <c r="B13401" s="588"/>
      <c r="C13401" s="589"/>
      <c r="D13401" s="588"/>
    </row>
    <row r="13402" spans="1:4" ht="15" x14ac:dyDescent="0.25">
      <c r="A13402" s="588"/>
      <c r="B13402" s="588"/>
      <c r="C13402" s="589"/>
      <c r="D13402" s="588"/>
    </row>
    <row r="13403" spans="1:4" ht="15" x14ac:dyDescent="0.25">
      <c r="A13403" s="588"/>
      <c r="B13403" s="588"/>
      <c r="C13403" s="589"/>
      <c r="D13403" s="588"/>
    </row>
    <row r="13404" spans="1:4" ht="15" x14ac:dyDescent="0.25">
      <c r="A13404" s="588"/>
      <c r="B13404" s="588"/>
      <c r="C13404" s="589"/>
      <c r="D13404" s="588"/>
    </row>
    <row r="13405" spans="1:4" ht="15" x14ac:dyDescent="0.25">
      <c r="A13405" s="588"/>
      <c r="B13405" s="588"/>
      <c r="C13405" s="589"/>
      <c r="D13405" s="588"/>
    </row>
    <row r="13406" spans="1:4" ht="15" x14ac:dyDescent="0.25">
      <c r="A13406" s="588"/>
      <c r="B13406" s="588"/>
      <c r="C13406" s="589"/>
      <c r="D13406" s="588"/>
    </row>
    <row r="13407" spans="1:4" ht="15" x14ac:dyDescent="0.25">
      <c r="A13407" s="588"/>
      <c r="B13407" s="588"/>
      <c r="C13407" s="589"/>
      <c r="D13407" s="588"/>
    </row>
    <row r="13408" spans="1:4" ht="15" x14ac:dyDescent="0.25">
      <c r="A13408" s="588"/>
      <c r="B13408" s="588"/>
      <c r="C13408" s="589"/>
      <c r="D13408" s="588"/>
    </row>
    <row r="13409" spans="1:4" ht="15" x14ac:dyDescent="0.25">
      <c r="A13409" s="588"/>
      <c r="B13409" s="588"/>
      <c r="C13409" s="589"/>
      <c r="D13409" s="588"/>
    </row>
    <row r="13410" spans="1:4" ht="15" x14ac:dyDescent="0.25">
      <c r="A13410" s="588"/>
      <c r="B13410" s="588"/>
      <c r="C13410" s="589"/>
      <c r="D13410" s="588"/>
    </row>
    <row r="13411" spans="1:4" ht="15" x14ac:dyDescent="0.25">
      <c r="A13411" s="588"/>
      <c r="B13411" s="588"/>
      <c r="C13411" s="589"/>
      <c r="D13411" s="588"/>
    </row>
    <row r="13412" spans="1:4" ht="15" x14ac:dyDescent="0.25">
      <c r="A13412" s="588"/>
      <c r="B13412" s="588"/>
      <c r="C13412" s="589"/>
      <c r="D13412" s="588"/>
    </row>
    <row r="13413" spans="1:4" ht="15" x14ac:dyDescent="0.25">
      <c r="A13413" s="588"/>
      <c r="B13413" s="588"/>
      <c r="C13413" s="589"/>
      <c r="D13413" s="588"/>
    </row>
    <row r="13414" spans="1:4" ht="15" x14ac:dyDescent="0.25">
      <c r="A13414" s="588"/>
      <c r="B13414" s="588"/>
      <c r="C13414" s="589"/>
      <c r="D13414" s="588"/>
    </row>
    <row r="13415" spans="1:4" ht="15" x14ac:dyDescent="0.25">
      <c r="A13415" s="588"/>
      <c r="B13415" s="588"/>
      <c r="C13415" s="589"/>
      <c r="D13415" s="588"/>
    </row>
    <row r="13416" spans="1:4" ht="15" x14ac:dyDescent="0.25">
      <c r="A13416" s="588"/>
      <c r="B13416" s="588"/>
      <c r="C13416" s="589"/>
      <c r="D13416" s="588"/>
    </row>
    <row r="13417" spans="1:4" ht="15" x14ac:dyDescent="0.25">
      <c r="A13417" s="588"/>
      <c r="B13417" s="588"/>
      <c r="C13417" s="589"/>
      <c r="D13417" s="588"/>
    </row>
    <row r="13418" spans="1:4" ht="15" x14ac:dyDescent="0.25">
      <c r="A13418" s="588"/>
      <c r="B13418" s="588"/>
      <c r="C13418" s="589"/>
      <c r="D13418" s="588"/>
    </row>
    <row r="13419" spans="1:4" ht="15" x14ac:dyDescent="0.25">
      <c r="A13419" s="588"/>
      <c r="B13419" s="588"/>
      <c r="C13419" s="589"/>
      <c r="D13419" s="588"/>
    </row>
    <row r="13420" spans="1:4" ht="15" x14ac:dyDescent="0.25">
      <c r="A13420" s="588"/>
      <c r="B13420" s="588"/>
      <c r="C13420" s="589"/>
      <c r="D13420" s="588"/>
    </row>
    <row r="13421" spans="1:4" ht="15" x14ac:dyDescent="0.25">
      <c r="A13421" s="588"/>
      <c r="B13421" s="588"/>
      <c r="C13421" s="589"/>
      <c r="D13421" s="588"/>
    </row>
    <row r="13422" spans="1:4" ht="15" x14ac:dyDescent="0.25">
      <c r="A13422" s="588"/>
      <c r="B13422" s="588"/>
      <c r="C13422" s="589"/>
      <c r="D13422" s="588"/>
    </row>
    <row r="13423" spans="1:4" ht="15" x14ac:dyDescent="0.25">
      <c r="A13423" s="588"/>
      <c r="B13423" s="588"/>
      <c r="C13423" s="589"/>
      <c r="D13423" s="588"/>
    </row>
    <row r="13424" spans="1:4" ht="15" x14ac:dyDescent="0.25">
      <c r="A13424" s="588"/>
      <c r="B13424" s="588"/>
      <c r="C13424" s="589"/>
      <c r="D13424" s="588"/>
    </row>
    <row r="13425" spans="1:4" ht="15" x14ac:dyDescent="0.25">
      <c r="A13425" s="588"/>
      <c r="B13425" s="588"/>
      <c r="C13425" s="589"/>
      <c r="D13425" s="588"/>
    </row>
    <row r="13426" spans="1:4" ht="15" x14ac:dyDescent="0.25">
      <c r="A13426" s="588"/>
      <c r="B13426" s="588"/>
      <c r="C13426" s="589"/>
      <c r="D13426" s="588"/>
    </row>
    <row r="13427" spans="1:4" ht="15" x14ac:dyDescent="0.25">
      <c r="A13427" s="588"/>
      <c r="B13427" s="588"/>
      <c r="C13427" s="589"/>
      <c r="D13427" s="588"/>
    </row>
    <row r="13428" spans="1:4" ht="15" x14ac:dyDescent="0.25">
      <c r="A13428" s="588"/>
      <c r="B13428" s="588"/>
      <c r="C13428" s="589"/>
      <c r="D13428" s="588"/>
    </row>
    <row r="13429" spans="1:4" ht="15" x14ac:dyDescent="0.25">
      <c r="A13429" s="588"/>
      <c r="B13429" s="588"/>
      <c r="C13429" s="589"/>
      <c r="D13429" s="588"/>
    </row>
    <row r="13430" spans="1:4" ht="15" x14ac:dyDescent="0.25">
      <c r="A13430" s="588"/>
      <c r="B13430" s="588"/>
      <c r="C13430" s="589"/>
      <c r="D13430" s="588"/>
    </row>
    <row r="13431" spans="1:4" ht="15" x14ac:dyDescent="0.25">
      <c r="A13431" s="588"/>
      <c r="B13431" s="588"/>
      <c r="C13431" s="589"/>
      <c r="D13431" s="588"/>
    </row>
    <row r="13432" spans="1:4" ht="15" x14ac:dyDescent="0.25">
      <c r="A13432" s="588"/>
      <c r="B13432" s="588"/>
      <c r="C13432" s="589"/>
      <c r="D13432" s="588"/>
    </row>
    <row r="13433" spans="1:4" ht="15" x14ac:dyDescent="0.25">
      <c r="A13433" s="588"/>
      <c r="B13433" s="588"/>
      <c r="C13433" s="589"/>
      <c r="D13433" s="588"/>
    </row>
    <row r="13434" spans="1:4" ht="15" x14ac:dyDescent="0.25">
      <c r="A13434" s="588"/>
      <c r="B13434" s="588"/>
      <c r="C13434" s="589"/>
      <c r="D13434" s="588"/>
    </row>
    <row r="13435" spans="1:4" ht="15" x14ac:dyDescent="0.25">
      <c r="A13435" s="588"/>
      <c r="B13435" s="588"/>
      <c r="C13435" s="589"/>
      <c r="D13435" s="588"/>
    </row>
    <row r="13436" spans="1:4" ht="15" x14ac:dyDescent="0.25">
      <c r="A13436" s="588"/>
      <c r="B13436" s="588"/>
      <c r="C13436" s="589"/>
      <c r="D13436" s="588"/>
    </row>
    <row r="13437" spans="1:4" ht="15" x14ac:dyDescent="0.25">
      <c r="A13437" s="588"/>
      <c r="B13437" s="588"/>
      <c r="C13437" s="589"/>
      <c r="D13437" s="588"/>
    </row>
    <row r="13438" spans="1:4" ht="15" x14ac:dyDescent="0.25">
      <c r="A13438" s="588"/>
      <c r="B13438" s="588"/>
      <c r="C13438" s="589"/>
      <c r="D13438" s="588"/>
    </row>
    <row r="13439" spans="1:4" ht="15" x14ac:dyDescent="0.25">
      <c r="A13439" s="588"/>
      <c r="B13439" s="588"/>
      <c r="C13439" s="589"/>
      <c r="D13439" s="588"/>
    </row>
    <row r="13440" spans="1:4" ht="15" x14ac:dyDescent="0.25">
      <c r="A13440" s="588"/>
      <c r="B13440" s="588"/>
      <c r="C13440" s="589"/>
      <c r="D13440" s="588"/>
    </row>
    <row r="13441" spans="1:4" ht="15" x14ac:dyDescent="0.25">
      <c r="A13441" s="588"/>
      <c r="B13441" s="588"/>
      <c r="C13441" s="589"/>
      <c r="D13441" s="588"/>
    </row>
    <row r="13442" spans="1:4" ht="15" x14ac:dyDescent="0.25">
      <c r="A13442" s="588"/>
      <c r="B13442" s="588"/>
      <c r="C13442" s="589"/>
      <c r="D13442" s="588"/>
    </row>
    <row r="13443" spans="1:4" ht="15" x14ac:dyDescent="0.25">
      <c r="A13443" s="588"/>
      <c r="B13443" s="588"/>
      <c r="C13443" s="589"/>
      <c r="D13443" s="588"/>
    </row>
    <row r="13444" spans="1:4" ht="15" x14ac:dyDescent="0.25">
      <c r="A13444" s="588"/>
      <c r="B13444" s="588"/>
      <c r="C13444" s="589"/>
      <c r="D13444" s="588"/>
    </row>
    <row r="13445" spans="1:4" ht="15" x14ac:dyDescent="0.25">
      <c r="A13445" s="588"/>
      <c r="B13445" s="588"/>
      <c r="C13445" s="589"/>
      <c r="D13445" s="588"/>
    </row>
    <row r="13446" spans="1:4" ht="15" x14ac:dyDescent="0.25">
      <c r="A13446" s="588"/>
      <c r="B13446" s="588"/>
      <c r="C13446" s="589"/>
      <c r="D13446" s="588"/>
    </row>
    <row r="13447" spans="1:4" ht="15" x14ac:dyDescent="0.25">
      <c r="A13447" s="588"/>
      <c r="B13447" s="588"/>
      <c r="C13447" s="589"/>
      <c r="D13447" s="588"/>
    </row>
    <row r="13448" spans="1:4" ht="15" x14ac:dyDescent="0.25">
      <c r="A13448" s="588"/>
      <c r="B13448" s="588"/>
      <c r="C13448" s="589"/>
      <c r="D13448" s="588"/>
    </row>
    <row r="13449" spans="1:4" ht="15" x14ac:dyDescent="0.25">
      <c r="A13449" s="588"/>
      <c r="B13449" s="588"/>
      <c r="C13449" s="589"/>
      <c r="D13449" s="588"/>
    </row>
    <row r="13450" spans="1:4" ht="15" x14ac:dyDescent="0.25">
      <c r="A13450" s="588"/>
      <c r="B13450" s="588"/>
      <c r="C13450" s="589"/>
      <c r="D13450" s="588"/>
    </row>
    <row r="13451" spans="1:4" ht="15" x14ac:dyDescent="0.25">
      <c r="A13451" s="588"/>
      <c r="B13451" s="588"/>
      <c r="C13451" s="589"/>
      <c r="D13451" s="588"/>
    </row>
    <row r="13452" spans="1:4" ht="15" x14ac:dyDescent="0.25">
      <c r="A13452" s="588"/>
      <c r="B13452" s="588"/>
      <c r="C13452" s="589"/>
      <c r="D13452" s="588"/>
    </row>
    <row r="13453" spans="1:4" ht="15" x14ac:dyDescent="0.25">
      <c r="A13453" s="588"/>
      <c r="B13453" s="588"/>
      <c r="C13453" s="589"/>
      <c r="D13453" s="588"/>
    </row>
    <row r="13454" spans="1:4" ht="15" x14ac:dyDescent="0.25">
      <c r="A13454" s="588"/>
      <c r="B13454" s="588"/>
      <c r="C13454" s="589"/>
      <c r="D13454" s="588"/>
    </row>
    <row r="13455" spans="1:4" ht="15" x14ac:dyDescent="0.25">
      <c r="A13455" s="588"/>
      <c r="B13455" s="588"/>
      <c r="C13455" s="589"/>
      <c r="D13455" s="588"/>
    </row>
    <row r="13456" spans="1:4" ht="15" x14ac:dyDescent="0.25">
      <c r="A13456" s="588"/>
      <c r="B13456" s="588"/>
      <c r="C13456" s="589"/>
      <c r="D13456" s="588"/>
    </row>
    <row r="13457" spans="1:4" ht="15" x14ac:dyDescent="0.25">
      <c r="A13457" s="588"/>
      <c r="B13457" s="588"/>
      <c r="C13457" s="589"/>
      <c r="D13457" s="588"/>
    </row>
    <row r="13458" spans="1:4" ht="15" x14ac:dyDescent="0.25">
      <c r="A13458" s="588"/>
      <c r="B13458" s="588"/>
      <c r="C13458" s="589"/>
      <c r="D13458" s="588"/>
    </row>
    <row r="13459" spans="1:4" ht="15" x14ac:dyDescent="0.25">
      <c r="A13459" s="588"/>
      <c r="B13459" s="588"/>
      <c r="C13459" s="589"/>
      <c r="D13459" s="588"/>
    </row>
    <row r="13460" spans="1:4" ht="15" x14ac:dyDescent="0.25">
      <c r="A13460" s="588"/>
      <c r="B13460" s="588"/>
      <c r="C13460" s="589"/>
      <c r="D13460" s="588"/>
    </row>
    <row r="13461" spans="1:4" ht="15" x14ac:dyDescent="0.25">
      <c r="A13461" s="588"/>
      <c r="B13461" s="588"/>
      <c r="C13461" s="589"/>
      <c r="D13461" s="588"/>
    </row>
    <row r="13462" spans="1:4" ht="15" x14ac:dyDescent="0.25">
      <c r="A13462" s="588"/>
      <c r="B13462" s="588"/>
      <c r="C13462" s="589"/>
      <c r="D13462" s="588"/>
    </row>
    <row r="13463" spans="1:4" ht="15" x14ac:dyDescent="0.25">
      <c r="A13463" s="588"/>
      <c r="B13463" s="588"/>
      <c r="C13463" s="589"/>
      <c r="D13463" s="588"/>
    </row>
    <row r="13464" spans="1:4" ht="15" x14ac:dyDescent="0.25">
      <c r="A13464" s="588"/>
      <c r="B13464" s="588"/>
      <c r="C13464" s="589"/>
      <c r="D13464" s="588"/>
    </row>
    <row r="13465" spans="1:4" ht="15" x14ac:dyDescent="0.25">
      <c r="A13465" s="588"/>
      <c r="B13465" s="588"/>
      <c r="C13465" s="589"/>
      <c r="D13465" s="588"/>
    </row>
    <row r="13466" spans="1:4" ht="15" x14ac:dyDescent="0.25">
      <c r="A13466" s="588"/>
      <c r="B13466" s="588"/>
      <c r="C13466" s="589"/>
      <c r="D13466" s="588"/>
    </row>
    <row r="13467" spans="1:4" ht="15" x14ac:dyDescent="0.25">
      <c r="A13467" s="588"/>
      <c r="B13467" s="588"/>
      <c r="C13467" s="589"/>
      <c r="D13467" s="588"/>
    </row>
    <row r="13468" spans="1:4" ht="15" x14ac:dyDescent="0.25">
      <c r="A13468" s="588"/>
      <c r="B13468" s="588"/>
      <c r="C13468" s="589"/>
      <c r="D13468" s="588"/>
    </row>
    <row r="13469" spans="1:4" ht="15" x14ac:dyDescent="0.25">
      <c r="A13469" s="588"/>
      <c r="B13469" s="588"/>
      <c r="C13469" s="589"/>
      <c r="D13469" s="588"/>
    </row>
    <row r="13470" spans="1:4" ht="15" x14ac:dyDescent="0.25">
      <c r="A13470" s="588"/>
      <c r="B13470" s="588"/>
      <c r="C13470" s="589"/>
      <c r="D13470" s="588"/>
    </row>
    <row r="13471" spans="1:4" ht="15" x14ac:dyDescent="0.25">
      <c r="A13471" s="588"/>
      <c r="B13471" s="588"/>
      <c r="C13471" s="589"/>
      <c r="D13471" s="588"/>
    </row>
    <row r="13472" spans="1:4" ht="15" x14ac:dyDescent="0.25">
      <c r="A13472" s="588"/>
      <c r="B13472" s="588"/>
      <c r="C13472" s="589"/>
      <c r="D13472" s="588"/>
    </row>
    <row r="13473" spans="1:4" ht="15" x14ac:dyDescent="0.25">
      <c r="A13473" s="588"/>
      <c r="B13473" s="588"/>
      <c r="C13473" s="589"/>
      <c r="D13473" s="588"/>
    </row>
    <row r="13474" spans="1:4" ht="15" x14ac:dyDescent="0.25">
      <c r="A13474" s="588"/>
      <c r="B13474" s="588"/>
      <c r="C13474" s="589"/>
      <c r="D13474" s="588"/>
    </row>
    <row r="13475" spans="1:4" ht="15" x14ac:dyDescent="0.25">
      <c r="A13475" s="588"/>
      <c r="B13475" s="588"/>
      <c r="C13475" s="589"/>
      <c r="D13475" s="588"/>
    </row>
    <row r="13476" spans="1:4" ht="15" x14ac:dyDescent="0.25">
      <c r="A13476" s="588"/>
      <c r="B13476" s="588"/>
      <c r="C13476" s="589"/>
      <c r="D13476" s="588"/>
    </row>
    <row r="13477" spans="1:4" ht="15" x14ac:dyDescent="0.25">
      <c r="A13477" s="588"/>
      <c r="B13477" s="588"/>
      <c r="C13477" s="589"/>
      <c r="D13477" s="588"/>
    </row>
    <row r="13478" spans="1:4" ht="15" x14ac:dyDescent="0.25">
      <c r="A13478" s="588"/>
      <c r="B13478" s="588"/>
      <c r="C13478" s="589"/>
      <c r="D13478" s="588"/>
    </row>
    <row r="13479" spans="1:4" ht="15" x14ac:dyDescent="0.25">
      <c r="A13479" s="588"/>
      <c r="B13479" s="588"/>
      <c r="C13479" s="589"/>
      <c r="D13479" s="588"/>
    </row>
    <row r="13480" spans="1:4" ht="15" x14ac:dyDescent="0.25">
      <c r="A13480" s="588"/>
      <c r="B13480" s="588"/>
      <c r="C13480" s="589"/>
      <c r="D13480" s="588"/>
    </row>
    <row r="13481" spans="1:4" ht="15" x14ac:dyDescent="0.25">
      <c r="A13481" s="588"/>
      <c r="B13481" s="588"/>
      <c r="C13481" s="589"/>
      <c r="D13481" s="588"/>
    </row>
    <row r="13482" spans="1:4" ht="15" x14ac:dyDescent="0.25">
      <c r="A13482" s="588"/>
      <c r="B13482" s="588"/>
      <c r="C13482" s="589"/>
      <c r="D13482" s="588"/>
    </row>
    <row r="13483" spans="1:4" ht="15" x14ac:dyDescent="0.25">
      <c r="A13483" s="588"/>
      <c r="B13483" s="588"/>
      <c r="C13483" s="589"/>
      <c r="D13483" s="588"/>
    </row>
    <row r="13484" spans="1:4" ht="15" x14ac:dyDescent="0.25">
      <c r="A13484" s="588"/>
      <c r="B13484" s="588"/>
      <c r="C13484" s="589"/>
      <c r="D13484" s="588"/>
    </row>
    <row r="13485" spans="1:4" ht="15" x14ac:dyDescent="0.25">
      <c r="A13485" s="588"/>
      <c r="B13485" s="588"/>
      <c r="C13485" s="589"/>
      <c r="D13485" s="588"/>
    </row>
    <row r="13486" spans="1:4" ht="15" x14ac:dyDescent="0.25">
      <c r="A13486" s="588"/>
      <c r="B13486" s="588"/>
      <c r="C13486" s="589"/>
      <c r="D13486" s="588"/>
    </row>
    <row r="13487" spans="1:4" ht="15" x14ac:dyDescent="0.25">
      <c r="A13487" s="588"/>
      <c r="B13487" s="588"/>
      <c r="C13487" s="589"/>
      <c r="D13487" s="588"/>
    </row>
    <row r="13488" spans="1:4" ht="15" x14ac:dyDescent="0.25">
      <c r="A13488" s="588"/>
      <c r="B13488" s="588"/>
      <c r="C13488" s="589"/>
      <c r="D13488" s="588"/>
    </row>
    <row r="13489" spans="1:4" ht="15" x14ac:dyDescent="0.25">
      <c r="A13489" s="588"/>
      <c r="B13489" s="588"/>
      <c r="C13489" s="589"/>
      <c r="D13489" s="588"/>
    </row>
    <row r="13490" spans="1:4" ht="15" x14ac:dyDescent="0.25">
      <c r="A13490" s="588"/>
      <c r="B13490" s="588"/>
      <c r="C13490" s="589"/>
      <c r="D13490" s="588"/>
    </row>
    <row r="13491" spans="1:4" ht="15" x14ac:dyDescent="0.25">
      <c r="A13491" s="588"/>
      <c r="B13491" s="588"/>
      <c r="C13491" s="589"/>
      <c r="D13491" s="588"/>
    </row>
    <row r="13492" spans="1:4" ht="15" x14ac:dyDescent="0.25">
      <c r="A13492" s="588"/>
      <c r="B13492" s="588"/>
      <c r="C13492" s="589"/>
      <c r="D13492" s="588"/>
    </row>
    <row r="13493" spans="1:4" ht="15" x14ac:dyDescent="0.25">
      <c r="A13493" s="588"/>
      <c r="B13493" s="588"/>
      <c r="C13493" s="589"/>
      <c r="D13493" s="588"/>
    </row>
    <row r="13494" spans="1:4" ht="15" x14ac:dyDescent="0.25">
      <c r="A13494" s="588"/>
      <c r="B13494" s="588"/>
      <c r="C13494" s="589"/>
      <c r="D13494" s="588"/>
    </row>
    <row r="13495" spans="1:4" ht="15" x14ac:dyDescent="0.25">
      <c r="A13495" s="588"/>
      <c r="B13495" s="588"/>
      <c r="C13495" s="589"/>
      <c r="D13495" s="588"/>
    </row>
    <row r="13496" spans="1:4" ht="15" x14ac:dyDescent="0.25">
      <c r="A13496" s="588"/>
      <c r="B13496" s="588"/>
      <c r="C13496" s="589"/>
      <c r="D13496" s="588"/>
    </row>
    <row r="13497" spans="1:4" ht="15" x14ac:dyDescent="0.25">
      <c r="A13497" s="588"/>
      <c r="B13497" s="588"/>
      <c r="C13497" s="589"/>
      <c r="D13497" s="588"/>
    </row>
    <row r="13498" spans="1:4" ht="15" x14ac:dyDescent="0.25">
      <c r="A13498" s="588"/>
      <c r="B13498" s="588"/>
      <c r="C13498" s="589"/>
      <c r="D13498" s="588"/>
    </row>
    <row r="13499" spans="1:4" ht="15" x14ac:dyDescent="0.25">
      <c r="A13499" s="588"/>
      <c r="B13499" s="588"/>
      <c r="C13499" s="589"/>
      <c r="D13499" s="588"/>
    </row>
    <row r="13500" spans="1:4" ht="15" x14ac:dyDescent="0.25">
      <c r="A13500" s="588"/>
      <c r="B13500" s="588"/>
      <c r="C13500" s="589"/>
      <c r="D13500" s="588"/>
    </row>
    <row r="13501" spans="1:4" ht="15" x14ac:dyDescent="0.25">
      <c r="A13501" s="588"/>
      <c r="B13501" s="588"/>
      <c r="C13501" s="589"/>
      <c r="D13501" s="588"/>
    </row>
    <row r="13502" spans="1:4" ht="15" x14ac:dyDescent="0.25">
      <c r="A13502" s="588"/>
      <c r="B13502" s="588"/>
      <c r="C13502" s="589"/>
      <c r="D13502" s="588"/>
    </row>
    <row r="13503" spans="1:4" ht="15" x14ac:dyDescent="0.25">
      <c r="A13503" s="588"/>
      <c r="B13503" s="588"/>
      <c r="C13503" s="589"/>
      <c r="D13503" s="588"/>
    </row>
    <row r="13504" spans="1:4" ht="15" x14ac:dyDescent="0.25">
      <c r="A13504" s="588"/>
      <c r="B13504" s="588"/>
      <c r="C13504" s="589"/>
      <c r="D13504" s="588"/>
    </row>
    <row r="13505" spans="1:4" ht="15" x14ac:dyDescent="0.25">
      <c r="A13505" s="588"/>
      <c r="B13505" s="588"/>
      <c r="C13505" s="589"/>
      <c r="D13505" s="588"/>
    </row>
    <row r="13506" spans="1:4" ht="15" x14ac:dyDescent="0.25">
      <c r="A13506" s="588"/>
      <c r="B13506" s="588"/>
      <c r="C13506" s="589"/>
      <c r="D13506" s="588"/>
    </row>
    <row r="13507" spans="1:4" ht="15" x14ac:dyDescent="0.25">
      <c r="A13507" s="588"/>
      <c r="B13507" s="588"/>
      <c r="C13507" s="589"/>
      <c r="D13507" s="588"/>
    </row>
    <row r="13508" spans="1:4" ht="15" x14ac:dyDescent="0.25">
      <c r="A13508" s="588"/>
      <c r="B13508" s="588"/>
      <c r="C13508" s="589"/>
      <c r="D13508" s="588"/>
    </row>
    <row r="13509" spans="1:4" ht="15" x14ac:dyDescent="0.25">
      <c r="A13509" s="588"/>
      <c r="B13509" s="588"/>
      <c r="C13509" s="589"/>
      <c r="D13509" s="588"/>
    </row>
    <row r="13510" spans="1:4" ht="15" x14ac:dyDescent="0.25">
      <c r="A13510" s="588"/>
      <c r="B13510" s="588"/>
      <c r="C13510" s="589"/>
      <c r="D13510" s="588"/>
    </row>
    <row r="13511" spans="1:4" ht="15" x14ac:dyDescent="0.25">
      <c r="A13511" s="588"/>
      <c r="B13511" s="588"/>
      <c r="C13511" s="589"/>
      <c r="D13511" s="588"/>
    </row>
    <row r="13512" spans="1:4" ht="15" x14ac:dyDescent="0.25">
      <c r="A13512" s="588"/>
      <c r="B13512" s="588"/>
      <c r="C13512" s="589"/>
      <c r="D13512" s="588"/>
    </row>
    <row r="13513" spans="1:4" ht="15" x14ac:dyDescent="0.25">
      <c r="A13513" s="588"/>
      <c r="B13513" s="588"/>
      <c r="C13513" s="589"/>
      <c r="D13513" s="588"/>
    </row>
    <row r="13514" spans="1:4" ht="15" x14ac:dyDescent="0.25">
      <c r="A13514" s="588"/>
      <c r="B13514" s="588"/>
      <c r="C13514" s="589"/>
      <c r="D13514" s="588"/>
    </row>
    <row r="13515" spans="1:4" ht="15" x14ac:dyDescent="0.25">
      <c r="A13515" s="588"/>
      <c r="B13515" s="588"/>
      <c r="C13515" s="589"/>
      <c r="D13515" s="588"/>
    </row>
    <row r="13516" spans="1:4" ht="15" x14ac:dyDescent="0.25">
      <c r="A13516" s="588"/>
      <c r="B13516" s="588"/>
      <c r="C13516" s="589"/>
      <c r="D13516" s="588"/>
    </row>
    <row r="13517" spans="1:4" ht="15" x14ac:dyDescent="0.25">
      <c r="A13517" s="588"/>
      <c r="B13517" s="588"/>
      <c r="C13517" s="589"/>
      <c r="D13517" s="588"/>
    </row>
    <row r="13518" spans="1:4" ht="15" x14ac:dyDescent="0.25">
      <c r="A13518" s="588"/>
      <c r="B13518" s="588"/>
      <c r="C13518" s="589"/>
      <c r="D13518" s="588"/>
    </row>
    <row r="13519" spans="1:4" ht="15" x14ac:dyDescent="0.25">
      <c r="A13519" s="588"/>
      <c r="B13519" s="588"/>
      <c r="C13519" s="589"/>
      <c r="D13519" s="588"/>
    </row>
    <row r="13520" spans="1:4" ht="15" x14ac:dyDescent="0.25">
      <c r="A13520" s="588"/>
      <c r="B13520" s="588"/>
      <c r="C13520" s="589"/>
      <c r="D13520" s="588"/>
    </row>
    <row r="13521" spans="1:4" ht="15" x14ac:dyDescent="0.25">
      <c r="A13521" s="588"/>
      <c r="B13521" s="588"/>
      <c r="C13521" s="589"/>
      <c r="D13521" s="588"/>
    </row>
    <row r="13522" spans="1:4" ht="15" x14ac:dyDescent="0.25">
      <c r="A13522" s="588"/>
      <c r="B13522" s="588"/>
      <c r="C13522" s="589"/>
      <c r="D13522" s="588"/>
    </row>
    <row r="13523" spans="1:4" ht="15" x14ac:dyDescent="0.25">
      <c r="A13523" s="588"/>
      <c r="B13523" s="588"/>
      <c r="C13523" s="589"/>
      <c r="D13523" s="588"/>
    </row>
    <row r="13524" spans="1:4" ht="15" x14ac:dyDescent="0.25">
      <c r="A13524" s="588"/>
      <c r="B13524" s="588"/>
      <c r="C13524" s="589"/>
      <c r="D13524" s="588"/>
    </row>
    <row r="13525" spans="1:4" ht="15" x14ac:dyDescent="0.25">
      <c r="A13525" s="588"/>
      <c r="B13525" s="588"/>
      <c r="C13525" s="589"/>
      <c r="D13525" s="588"/>
    </row>
    <row r="13526" spans="1:4" ht="15" x14ac:dyDescent="0.25">
      <c r="A13526" s="588"/>
      <c r="B13526" s="588"/>
      <c r="C13526" s="589"/>
      <c r="D13526" s="588"/>
    </row>
    <row r="13527" spans="1:4" ht="15" x14ac:dyDescent="0.25">
      <c r="A13527" s="588"/>
      <c r="B13527" s="588"/>
      <c r="C13527" s="589"/>
      <c r="D13527" s="588"/>
    </row>
    <row r="13528" spans="1:4" ht="15" x14ac:dyDescent="0.25">
      <c r="A13528" s="588"/>
      <c r="B13528" s="588"/>
      <c r="C13528" s="589"/>
      <c r="D13528" s="588"/>
    </row>
    <row r="13529" spans="1:4" ht="15" x14ac:dyDescent="0.25">
      <c r="A13529" s="588"/>
      <c r="B13529" s="588"/>
      <c r="C13529" s="589"/>
      <c r="D13529" s="588"/>
    </row>
    <row r="13530" spans="1:4" ht="15" x14ac:dyDescent="0.25">
      <c r="A13530" s="588"/>
      <c r="B13530" s="588"/>
      <c r="C13530" s="589"/>
      <c r="D13530" s="588"/>
    </row>
    <row r="13531" spans="1:4" ht="15" x14ac:dyDescent="0.25">
      <c r="A13531" s="588"/>
      <c r="B13531" s="588"/>
      <c r="C13531" s="589"/>
      <c r="D13531" s="588"/>
    </row>
    <row r="13532" spans="1:4" ht="15" x14ac:dyDescent="0.25">
      <c r="A13532" s="588"/>
      <c r="B13532" s="588"/>
      <c r="C13532" s="589"/>
      <c r="D13532" s="588"/>
    </row>
    <row r="13533" spans="1:4" ht="15" x14ac:dyDescent="0.25">
      <c r="A13533" s="588"/>
      <c r="B13533" s="588"/>
      <c r="C13533" s="589"/>
      <c r="D13533" s="588"/>
    </row>
    <row r="13534" spans="1:4" ht="15" x14ac:dyDescent="0.25">
      <c r="A13534" s="588"/>
      <c r="B13534" s="588"/>
      <c r="C13534" s="589"/>
      <c r="D13534" s="588"/>
    </row>
    <row r="13535" spans="1:4" ht="15" x14ac:dyDescent="0.25">
      <c r="A13535" s="588"/>
      <c r="B13535" s="588"/>
      <c r="C13535" s="589"/>
      <c r="D13535" s="588"/>
    </row>
    <row r="13536" spans="1:4" ht="15" x14ac:dyDescent="0.25">
      <c r="A13536" s="588"/>
      <c r="B13536" s="588"/>
      <c r="C13536" s="589"/>
      <c r="D13536" s="588"/>
    </row>
    <row r="13537" spans="1:4" ht="15" x14ac:dyDescent="0.25">
      <c r="A13537" s="588"/>
      <c r="B13537" s="588"/>
      <c r="C13537" s="589"/>
      <c r="D13537" s="588"/>
    </row>
    <row r="13538" spans="1:4" ht="15" x14ac:dyDescent="0.25">
      <c r="A13538" s="588"/>
      <c r="B13538" s="588"/>
      <c r="C13538" s="589"/>
      <c r="D13538" s="588"/>
    </row>
    <row r="13539" spans="1:4" ht="15" x14ac:dyDescent="0.25">
      <c r="A13539" s="588"/>
      <c r="B13539" s="588"/>
      <c r="C13539" s="589"/>
      <c r="D13539" s="588"/>
    </row>
    <row r="13540" spans="1:4" ht="15" x14ac:dyDescent="0.25">
      <c r="A13540" s="588"/>
      <c r="B13540" s="588"/>
      <c r="C13540" s="589"/>
      <c r="D13540" s="588"/>
    </row>
    <row r="13541" spans="1:4" ht="15" x14ac:dyDescent="0.25">
      <c r="A13541" s="588"/>
      <c r="B13541" s="588"/>
      <c r="C13541" s="589"/>
      <c r="D13541" s="588"/>
    </row>
    <row r="13542" spans="1:4" ht="15" x14ac:dyDescent="0.25">
      <c r="A13542" s="588"/>
      <c r="B13542" s="588"/>
      <c r="C13542" s="589"/>
      <c r="D13542" s="588"/>
    </row>
    <row r="13543" spans="1:4" ht="15" x14ac:dyDescent="0.25">
      <c r="A13543" s="588"/>
      <c r="B13543" s="588"/>
      <c r="C13543" s="589"/>
      <c r="D13543" s="588"/>
    </row>
    <row r="13544" spans="1:4" ht="15" x14ac:dyDescent="0.25">
      <c r="A13544" s="588"/>
      <c r="B13544" s="588"/>
      <c r="C13544" s="589"/>
      <c r="D13544" s="588"/>
    </row>
    <row r="13545" spans="1:4" ht="15" x14ac:dyDescent="0.25">
      <c r="A13545" s="588"/>
      <c r="B13545" s="588"/>
      <c r="C13545" s="589"/>
      <c r="D13545" s="588"/>
    </row>
    <row r="13546" spans="1:4" ht="15" x14ac:dyDescent="0.25">
      <c r="A13546" s="588"/>
      <c r="B13546" s="588"/>
      <c r="C13546" s="589"/>
      <c r="D13546" s="588"/>
    </row>
    <row r="13547" spans="1:4" ht="15" x14ac:dyDescent="0.25">
      <c r="A13547" s="588"/>
      <c r="B13547" s="588"/>
      <c r="C13547" s="589"/>
      <c r="D13547" s="588"/>
    </row>
    <row r="13548" spans="1:4" ht="15" x14ac:dyDescent="0.25">
      <c r="A13548" s="588"/>
      <c r="B13548" s="588"/>
      <c r="C13548" s="589"/>
      <c r="D13548" s="588"/>
    </row>
    <row r="13549" spans="1:4" ht="15" x14ac:dyDescent="0.25">
      <c r="A13549" s="588"/>
      <c r="B13549" s="588"/>
      <c r="C13549" s="589"/>
      <c r="D13549" s="588"/>
    </row>
    <row r="13550" spans="1:4" ht="15" x14ac:dyDescent="0.25">
      <c r="A13550" s="588"/>
      <c r="B13550" s="588"/>
      <c r="C13550" s="589"/>
      <c r="D13550" s="588"/>
    </row>
    <row r="13551" spans="1:4" ht="15" x14ac:dyDescent="0.25">
      <c r="A13551" s="588"/>
      <c r="B13551" s="588"/>
      <c r="C13551" s="589"/>
      <c r="D13551" s="588"/>
    </row>
    <row r="13552" spans="1:4" ht="15" x14ac:dyDescent="0.25">
      <c r="A13552" s="588"/>
      <c r="B13552" s="588"/>
      <c r="C13552" s="589"/>
      <c r="D13552" s="588"/>
    </row>
    <row r="13553" spans="1:4" ht="15" x14ac:dyDescent="0.25">
      <c r="A13553" s="588"/>
      <c r="B13553" s="588"/>
      <c r="C13553" s="589"/>
      <c r="D13553" s="588"/>
    </row>
    <row r="13554" spans="1:4" ht="15" x14ac:dyDescent="0.25">
      <c r="A13554" s="588"/>
      <c r="B13554" s="588"/>
      <c r="C13554" s="589"/>
      <c r="D13554" s="588"/>
    </row>
    <row r="13555" spans="1:4" ht="15" x14ac:dyDescent="0.25">
      <c r="A13555" s="588"/>
      <c r="B13555" s="588"/>
      <c r="C13555" s="589"/>
      <c r="D13555" s="588"/>
    </row>
    <row r="13556" spans="1:4" ht="15" x14ac:dyDescent="0.25">
      <c r="A13556" s="588"/>
      <c r="B13556" s="588"/>
      <c r="C13556" s="589"/>
      <c r="D13556" s="588"/>
    </row>
    <row r="13557" spans="1:4" ht="15" x14ac:dyDescent="0.25">
      <c r="A13557" s="588"/>
      <c r="B13557" s="588"/>
      <c r="C13557" s="589"/>
      <c r="D13557" s="588"/>
    </row>
    <row r="13558" spans="1:4" ht="15" x14ac:dyDescent="0.25">
      <c r="A13558" s="588"/>
      <c r="B13558" s="588"/>
      <c r="C13558" s="589"/>
      <c r="D13558" s="588"/>
    </row>
    <row r="13559" spans="1:4" ht="15" x14ac:dyDescent="0.25">
      <c r="A13559" s="588"/>
      <c r="B13559" s="588"/>
      <c r="C13559" s="589"/>
      <c r="D13559" s="588"/>
    </row>
    <row r="13560" spans="1:4" ht="15" x14ac:dyDescent="0.25">
      <c r="A13560" s="588"/>
      <c r="B13560" s="588"/>
      <c r="C13560" s="589"/>
      <c r="D13560" s="588"/>
    </row>
    <row r="13561" spans="1:4" ht="15" x14ac:dyDescent="0.25">
      <c r="A13561" s="588"/>
      <c r="B13561" s="588"/>
      <c r="C13561" s="589"/>
      <c r="D13561" s="588"/>
    </row>
    <row r="13562" spans="1:4" ht="15" x14ac:dyDescent="0.25">
      <c r="A13562" s="588"/>
      <c r="B13562" s="588"/>
      <c r="C13562" s="589"/>
      <c r="D13562" s="588"/>
    </row>
    <row r="13563" spans="1:4" ht="15" x14ac:dyDescent="0.25">
      <c r="A13563" s="588"/>
      <c r="B13563" s="588"/>
      <c r="C13563" s="589"/>
      <c r="D13563" s="588"/>
    </row>
    <row r="13564" spans="1:4" ht="15" x14ac:dyDescent="0.25">
      <c r="A13564" s="588"/>
      <c r="B13564" s="588"/>
      <c r="C13564" s="589"/>
      <c r="D13564" s="588"/>
    </row>
    <row r="13565" spans="1:4" ht="15" x14ac:dyDescent="0.25">
      <c r="A13565" s="588"/>
      <c r="B13565" s="588"/>
      <c r="C13565" s="589"/>
      <c r="D13565" s="588"/>
    </row>
    <row r="13566" spans="1:4" ht="15" x14ac:dyDescent="0.25">
      <c r="A13566" s="588"/>
      <c r="B13566" s="588"/>
      <c r="C13566" s="589"/>
      <c r="D13566" s="588"/>
    </row>
    <row r="13567" spans="1:4" ht="15" x14ac:dyDescent="0.25">
      <c r="A13567" s="588"/>
      <c r="B13567" s="588"/>
      <c r="C13567" s="589"/>
      <c r="D13567" s="588"/>
    </row>
    <row r="13568" spans="1:4" ht="15" x14ac:dyDescent="0.25">
      <c r="A13568" s="588"/>
      <c r="B13568" s="588"/>
      <c r="C13568" s="589"/>
      <c r="D13568" s="588"/>
    </row>
    <row r="13569" spans="1:4" ht="15" x14ac:dyDescent="0.25">
      <c r="A13569" s="588"/>
      <c r="B13569" s="588"/>
      <c r="C13569" s="589"/>
      <c r="D13569" s="588"/>
    </row>
    <row r="13570" spans="1:4" ht="15" x14ac:dyDescent="0.25">
      <c r="A13570" s="588"/>
      <c r="B13570" s="588"/>
      <c r="C13570" s="589"/>
      <c r="D13570" s="588"/>
    </row>
    <row r="13571" spans="1:4" ht="15" x14ac:dyDescent="0.25">
      <c r="A13571" s="588"/>
      <c r="B13571" s="588"/>
      <c r="C13571" s="589"/>
      <c r="D13571" s="588"/>
    </row>
    <row r="13572" spans="1:4" ht="15" x14ac:dyDescent="0.25">
      <c r="A13572" s="588"/>
      <c r="B13572" s="588"/>
      <c r="C13572" s="589"/>
      <c r="D13572" s="588"/>
    </row>
    <row r="13573" spans="1:4" ht="15" x14ac:dyDescent="0.25">
      <c r="A13573" s="588"/>
      <c r="B13573" s="588"/>
      <c r="C13573" s="589"/>
      <c r="D13573" s="588"/>
    </row>
    <row r="13574" spans="1:4" ht="15" x14ac:dyDescent="0.25">
      <c r="A13574" s="588"/>
      <c r="B13574" s="588"/>
      <c r="C13574" s="589"/>
      <c r="D13574" s="588"/>
    </row>
    <row r="13575" spans="1:4" ht="15" x14ac:dyDescent="0.25">
      <c r="A13575" s="588"/>
      <c r="B13575" s="588"/>
      <c r="C13575" s="589"/>
      <c r="D13575" s="588"/>
    </row>
    <row r="13576" spans="1:4" ht="15" x14ac:dyDescent="0.25">
      <c r="A13576" s="588"/>
      <c r="B13576" s="588"/>
      <c r="C13576" s="589"/>
      <c r="D13576" s="588"/>
    </row>
    <row r="13577" spans="1:4" ht="15" x14ac:dyDescent="0.25">
      <c r="A13577" s="588"/>
      <c r="B13577" s="588"/>
      <c r="C13577" s="589"/>
      <c r="D13577" s="588"/>
    </row>
    <row r="13578" spans="1:4" ht="15" x14ac:dyDescent="0.25">
      <c r="A13578" s="588"/>
      <c r="B13578" s="588"/>
      <c r="C13578" s="589"/>
      <c r="D13578" s="588"/>
    </row>
    <row r="13579" spans="1:4" ht="15" x14ac:dyDescent="0.25">
      <c r="A13579" s="588"/>
      <c r="B13579" s="588"/>
      <c r="C13579" s="589"/>
      <c r="D13579" s="588"/>
    </row>
    <row r="13580" spans="1:4" ht="15" x14ac:dyDescent="0.25">
      <c r="A13580" s="588"/>
      <c r="B13580" s="588"/>
      <c r="C13580" s="589"/>
      <c r="D13580" s="588"/>
    </row>
    <row r="13581" spans="1:4" ht="15" x14ac:dyDescent="0.25">
      <c r="A13581" s="588"/>
      <c r="B13581" s="588"/>
      <c r="C13581" s="589"/>
      <c r="D13581" s="588"/>
    </row>
    <row r="13582" spans="1:4" ht="15" x14ac:dyDescent="0.25">
      <c r="A13582" s="588"/>
      <c r="B13582" s="588"/>
      <c r="C13582" s="589"/>
      <c r="D13582" s="588"/>
    </row>
    <row r="13583" spans="1:4" ht="15" x14ac:dyDescent="0.25">
      <c r="A13583" s="588"/>
      <c r="B13583" s="588"/>
      <c r="C13583" s="589"/>
      <c r="D13583" s="588"/>
    </row>
    <row r="13584" spans="1:4" ht="15" x14ac:dyDescent="0.25">
      <c r="A13584" s="588"/>
      <c r="B13584" s="588"/>
      <c r="C13584" s="589"/>
      <c r="D13584" s="588"/>
    </row>
    <row r="13585" spans="1:4" ht="15" x14ac:dyDescent="0.25">
      <c r="A13585" s="588"/>
      <c r="B13585" s="588"/>
      <c r="C13585" s="589"/>
      <c r="D13585" s="588"/>
    </row>
    <row r="13586" spans="1:4" ht="15" x14ac:dyDescent="0.25">
      <c r="A13586" s="588"/>
      <c r="B13586" s="588"/>
      <c r="C13586" s="589"/>
      <c r="D13586" s="588"/>
    </row>
    <row r="13587" spans="1:4" ht="15" x14ac:dyDescent="0.25">
      <c r="A13587" s="588"/>
      <c r="B13587" s="588"/>
      <c r="C13587" s="589"/>
      <c r="D13587" s="588"/>
    </row>
    <row r="13588" spans="1:4" ht="15" x14ac:dyDescent="0.25">
      <c r="A13588" s="588"/>
      <c r="B13588" s="588"/>
      <c r="C13588" s="589"/>
      <c r="D13588" s="588"/>
    </row>
    <row r="13589" spans="1:4" ht="15" x14ac:dyDescent="0.25">
      <c r="A13589" s="588"/>
      <c r="B13589" s="588"/>
      <c r="C13589" s="589"/>
      <c r="D13589" s="588"/>
    </row>
    <row r="13590" spans="1:4" ht="15" x14ac:dyDescent="0.25">
      <c r="A13590" s="588"/>
      <c r="B13590" s="588"/>
      <c r="C13590" s="589"/>
      <c r="D13590" s="588"/>
    </row>
    <row r="13591" spans="1:4" ht="15" x14ac:dyDescent="0.25">
      <c r="A13591" s="588"/>
      <c r="B13591" s="588"/>
      <c r="C13591" s="589"/>
      <c r="D13591" s="588"/>
    </row>
    <row r="13592" spans="1:4" ht="15" x14ac:dyDescent="0.25">
      <c r="A13592" s="588"/>
      <c r="B13592" s="588"/>
      <c r="C13592" s="589"/>
      <c r="D13592" s="588"/>
    </row>
    <row r="13593" spans="1:4" ht="15" x14ac:dyDescent="0.25">
      <c r="A13593" s="588"/>
      <c r="B13593" s="588"/>
      <c r="C13593" s="589"/>
      <c r="D13593" s="588"/>
    </row>
    <row r="13594" spans="1:4" ht="15" x14ac:dyDescent="0.25">
      <c r="A13594" s="588"/>
      <c r="B13594" s="588"/>
      <c r="C13594" s="589"/>
      <c r="D13594" s="588"/>
    </row>
    <row r="13595" spans="1:4" ht="15" x14ac:dyDescent="0.25">
      <c r="A13595" s="588"/>
      <c r="B13595" s="588"/>
      <c r="C13595" s="589"/>
      <c r="D13595" s="588"/>
    </row>
    <row r="13596" spans="1:4" ht="15" x14ac:dyDescent="0.25">
      <c r="A13596" s="588"/>
      <c r="B13596" s="588"/>
      <c r="C13596" s="589"/>
      <c r="D13596" s="588"/>
    </row>
    <row r="13597" spans="1:4" ht="15" x14ac:dyDescent="0.25">
      <c r="A13597" s="588"/>
      <c r="B13597" s="588"/>
      <c r="C13597" s="589"/>
      <c r="D13597" s="588"/>
    </row>
    <row r="13598" spans="1:4" ht="15" x14ac:dyDescent="0.25">
      <c r="A13598" s="588"/>
      <c r="B13598" s="588"/>
      <c r="C13598" s="589"/>
      <c r="D13598" s="588"/>
    </row>
    <row r="13599" spans="1:4" ht="15" x14ac:dyDescent="0.25">
      <c r="A13599" s="588"/>
      <c r="B13599" s="588"/>
      <c r="C13599" s="589"/>
      <c r="D13599" s="588"/>
    </row>
    <row r="13600" spans="1:4" ht="15" x14ac:dyDescent="0.25">
      <c r="A13600" s="588"/>
      <c r="B13600" s="588"/>
      <c r="C13600" s="589"/>
      <c r="D13600" s="588"/>
    </row>
    <row r="13601" spans="1:4" ht="15" x14ac:dyDescent="0.25">
      <c r="A13601" s="588"/>
      <c r="B13601" s="588"/>
      <c r="C13601" s="589"/>
      <c r="D13601" s="588"/>
    </row>
    <row r="13602" spans="1:4" ht="15" x14ac:dyDescent="0.25">
      <c r="A13602" s="588"/>
      <c r="B13602" s="588"/>
      <c r="C13602" s="589"/>
      <c r="D13602" s="588"/>
    </row>
    <row r="13603" spans="1:4" ht="15" x14ac:dyDescent="0.25">
      <c r="A13603" s="588"/>
      <c r="B13603" s="588"/>
      <c r="C13603" s="589"/>
      <c r="D13603" s="588"/>
    </row>
    <row r="13604" spans="1:4" ht="15" x14ac:dyDescent="0.25">
      <c r="A13604" s="588"/>
      <c r="B13604" s="588"/>
      <c r="C13604" s="589"/>
      <c r="D13604" s="588"/>
    </row>
    <row r="13605" spans="1:4" ht="15" x14ac:dyDescent="0.25">
      <c r="A13605" s="588"/>
      <c r="B13605" s="588"/>
      <c r="C13605" s="589"/>
      <c r="D13605" s="588"/>
    </row>
    <row r="13606" spans="1:4" ht="15" x14ac:dyDescent="0.25">
      <c r="A13606" s="588"/>
      <c r="B13606" s="588"/>
      <c r="C13606" s="589"/>
      <c r="D13606" s="588"/>
    </row>
    <row r="13607" spans="1:4" ht="15" x14ac:dyDescent="0.25">
      <c r="A13607" s="588"/>
      <c r="B13607" s="588"/>
      <c r="C13607" s="589"/>
      <c r="D13607" s="588"/>
    </row>
    <row r="13608" spans="1:4" ht="15" x14ac:dyDescent="0.25">
      <c r="A13608" s="588"/>
      <c r="B13608" s="588"/>
      <c r="C13608" s="589"/>
      <c r="D13608" s="588"/>
    </row>
    <row r="13609" spans="1:4" ht="15" x14ac:dyDescent="0.25">
      <c r="A13609" s="588"/>
      <c r="B13609" s="588"/>
      <c r="C13609" s="589"/>
      <c r="D13609" s="588"/>
    </row>
    <row r="13610" spans="1:4" ht="15" x14ac:dyDescent="0.25">
      <c r="A13610" s="588"/>
      <c r="B13610" s="588"/>
      <c r="C13610" s="589"/>
      <c r="D13610" s="588"/>
    </row>
    <row r="13611" spans="1:4" ht="15" x14ac:dyDescent="0.25">
      <c r="A13611" s="588"/>
      <c r="B13611" s="588"/>
      <c r="C13611" s="589"/>
      <c r="D13611" s="588"/>
    </row>
    <row r="13612" spans="1:4" ht="15" x14ac:dyDescent="0.25">
      <c r="A13612" s="588"/>
      <c r="B13612" s="588"/>
      <c r="C13612" s="589"/>
      <c r="D13612" s="588"/>
    </row>
    <row r="13613" spans="1:4" ht="15" x14ac:dyDescent="0.25">
      <c r="A13613" s="588"/>
      <c r="B13613" s="588"/>
      <c r="C13613" s="589"/>
      <c r="D13613" s="588"/>
    </row>
    <row r="13614" spans="1:4" ht="15" x14ac:dyDescent="0.25">
      <c r="A13614" s="588"/>
      <c r="B13614" s="588"/>
      <c r="C13614" s="589"/>
      <c r="D13614" s="588"/>
    </row>
    <row r="13615" spans="1:4" ht="15" x14ac:dyDescent="0.25">
      <c r="A13615" s="588"/>
      <c r="B13615" s="588"/>
      <c r="C13615" s="589"/>
      <c r="D13615" s="588"/>
    </row>
    <row r="13616" spans="1:4" ht="15" x14ac:dyDescent="0.25">
      <c r="A13616" s="588"/>
      <c r="B13616" s="588"/>
      <c r="C13616" s="589"/>
      <c r="D13616" s="588"/>
    </row>
    <row r="13617" spans="1:4" ht="15" x14ac:dyDescent="0.25">
      <c r="A13617" s="588"/>
      <c r="B13617" s="588"/>
      <c r="C13617" s="589"/>
      <c r="D13617" s="588"/>
    </row>
    <row r="13618" spans="1:4" ht="15" x14ac:dyDescent="0.25">
      <c r="A13618" s="588"/>
      <c r="B13618" s="588"/>
      <c r="C13618" s="589"/>
      <c r="D13618" s="588"/>
    </row>
    <row r="13619" spans="1:4" ht="15" x14ac:dyDescent="0.25">
      <c r="A13619" s="588"/>
      <c r="B13619" s="588"/>
      <c r="C13619" s="589"/>
      <c r="D13619" s="588"/>
    </row>
    <row r="13620" spans="1:4" ht="15" x14ac:dyDescent="0.25">
      <c r="A13620" s="588"/>
      <c r="B13620" s="588"/>
      <c r="C13620" s="589"/>
      <c r="D13620" s="588"/>
    </row>
    <row r="13621" spans="1:4" ht="15" x14ac:dyDescent="0.25">
      <c r="A13621" s="588"/>
      <c r="B13621" s="588"/>
      <c r="C13621" s="589"/>
      <c r="D13621" s="588"/>
    </row>
    <row r="13622" spans="1:4" ht="15" x14ac:dyDescent="0.25">
      <c r="A13622" s="588"/>
      <c r="B13622" s="588"/>
      <c r="C13622" s="589"/>
      <c r="D13622" s="588"/>
    </row>
    <row r="13623" spans="1:4" ht="15" x14ac:dyDescent="0.25">
      <c r="A13623" s="588"/>
      <c r="B13623" s="588"/>
      <c r="C13623" s="589"/>
      <c r="D13623" s="588"/>
    </row>
    <row r="13624" spans="1:4" ht="15" x14ac:dyDescent="0.25">
      <c r="A13624" s="588"/>
      <c r="B13624" s="588"/>
      <c r="C13624" s="589"/>
      <c r="D13624" s="588"/>
    </row>
    <row r="13625" spans="1:4" ht="15" x14ac:dyDescent="0.25">
      <c r="A13625" s="588"/>
      <c r="B13625" s="588"/>
      <c r="C13625" s="589"/>
      <c r="D13625" s="588"/>
    </row>
    <row r="13626" spans="1:4" ht="15" x14ac:dyDescent="0.25">
      <c r="A13626" s="588"/>
      <c r="B13626" s="588"/>
      <c r="C13626" s="589"/>
      <c r="D13626" s="588"/>
    </row>
    <row r="13627" spans="1:4" ht="15" x14ac:dyDescent="0.25">
      <c r="A13627" s="588"/>
      <c r="B13627" s="588"/>
      <c r="C13627" s="589"/>
      <c r="D13627" s="588"/>
    </row>
    <row r="13628" spans="1:4" ht="15" x14ac:dyDescent="0.25">
      <c r="A13628" s="588"/>
      <c r="B13628" s="588"/>
      <c r="C13628" s="589"/>
      <c r="D13628" s="588"/>
    </row>
    <row r="13629" spans="1:4" ht="15" x14ac:dyDescent="0.25">
      <c r="A13629" s="588"/>
      <c r="B13629" s="588"/>
      <c r="C13629" s="589"/>
      <c r="D13629" s="588"/>
    </row>
    <row r="13630" spans="1:4" ht="15" x14ac:dyDescent="0.25">
      <c r="A13630" s="588"/>
      <c r="B13630" s="588"/>
      <c r="C13630" s="589"/>
      <c r="D13630" s="588"/>
    </row>
    <row r="13631" spans="1:4" ht="15" x14ac:dyDescent="0.25">
      <c r="A13631" s="588"/>
      <c r="B13631" s="588"/>
      <c r="C13631" s="589"/>
      <c r="D13631" s="588"/>
    </row>
    <row r="13632" spans="1:4" ht="15" x14ac:dyDescent="0.25">
      <c r="A13632" s="588"/>
      <c r="B13632" s="588"/>
      <c r="C13632" s="589"/>
      <c r="D13632" s="588"/>
    </row>
    <row r="13633" spans="1:4" ht="15" x14ac:dyDescent="0.25">
      <c r="A13633" s="588"/>
      <c r="B13633" s="588"/>
      <c r="C13633" s="589"/>
      <c r="D13633" s="588"/>
    </row>
    <row r="13634" spans="1:4" ht="15" x14ac:dyDescent="0.25">
      <c r="A13634" s="588"/>
      <c r="B13634" s="588"/>
      <c r="C13634" s="589"/>
      <c r="D13634" s="588"/>
    </row>
    <row r="13635" spans="1:4" ht="15" x14ac:dyDescent="0.25">
      <c r="A13635" s="588"/>
      <c r="B13635" s="588"/>
      <c r="C13635" s="589"/>
      <c r="D13635" s="588"/>
    </row>
    <row r="13636" spans="1:4" ht="15" x14ac:dyDescent="0.25">
      <c r="A13636" s="588"/>
      <c r="B13636" s="588"/>
      <c r="C13636" s="589"/>
      <c r="D13636" s="588"/>
    </row>
    <row r="13637" spans="1:4" ht="15" x14ac:dyDescent="0.25">
      <c r="A13637" s="588"/>
      <c r="B13637" s="588"/>
      <c r="C13637" s="589"/>
      <c r="D13637" s="588"/>
    </row>
    <row r="13638" spans="1:4" ht="15" x14ac:dyDescent="0.25">
      <c r="A13638" s="588"/>
      <c r="B13638" s="588"/>
      <c r="C13638" s="589"/>
      <c r="D13638" s="588"/>
    </row>
    <row r="13639" spans="1:4" ht="15" x14ac:dyDescent="0.25">
      <c r="A13639" s="588"/>
      <c r="B13639" s="588"/>
      <c r="C13639" s="589"/>
      <c r="D13639" s="588"/>
    </row>
    <row r="13640" spans="1:4" ht="15" x14ac:dyDescent="0.25">
      <c r="A13640" s="588"/>
      <c r="B13640" s="588"/>
      <c r="C13640" s="589"/>
      <c r="D13640" s="588"/>
    </row>
    <row r="13641" spans="1:4" ht="15" x14ac:dyDescent="0.25">
      <c r="A13641" s="588"/>
      <c r="B13641" s="588"/>
      <c r="C13641" s="589"/>
      <c r="D13641" s="588"/>
    </row>
    <row r="13642" spans="1:4" ht="15" x14ac:dyDescent="0.25">
      <c r="A13642" s="588"/>
      <c r="B13642" s="588"/>
      <c r="C13642" s="589"/>
      <c r="D13642" s="588"/>
    </row>
    <row r="13643" spans="1:4" ht="15" x14ac:dyDescent="0.25">
      <c r="A13643" s="588"/>
      <c r="B13643" s="588"/>
      <c r="C13643" s="589"/>
      <c r="D13643" s="588"/>
    </row>
    <row r="13644" spans="1:4" ht="15" x14ac:dyDescent="0.25">
      <c r="A13644" s="588"/>
      <c r="B13644" s="588"/>
      <c r="C13644" s="589"/>
      <c r="D13644" s="588"/>
    </row>
    <row r="13645" spans="1:4" ht="15" x14ac:dyDescent="0.25">
      <c r="A13645" s="588"/>
      <c r="B13645" s="588"/>
      <c r="C13645" s="589"/>
      <c r="D13645" s="588"/>
    </row>
    <row r="13646" spans="1:4" ht="15" x14ac:dyDescent="0.25">
      <c r="A13646" s="588"/>
      <c r="B13646" s="588"/>
      <c r="C13646" s="589"/>
      <c r="D13646" s="588"/>
    </row>
    <row r="13647" spans="1:4" ht="15" x14ac:dyDescent="0.25">
      <c r="A13647" s="588"/>
      <c r="B13647" s="588"/>
      <c r="C13647" s="589"/>
      <c r="D13647" s="588"/>
    </row>
    <row r="13648" spans="1:4" ht="15" x14ac:dyDescent="0.25">
      <c r="A13648" s="588"/>
      <c r="B13648" s="588"/>
      <c r="C13648" s="589"/>
      <c r="D13648" s="588"/>
    </row>
    <row r="13649" spans="1:4" ht="15" x14ac:dyDescent="0.25">
      <c r="A13649" s="588"/>
      <c r="B13649" s="588"/>
      <c r="C13649" s="589"/>
      <c r="D13649" s="588"/>
    </row>
    <row r="13650" spans="1:4" ht="15" x14ac:dyDescent="0.25">
      <c r="A13650" s="588"/>
      <c r="B13650" s="588"/>
      <c r="C13650" s="589"/>
      <c r="D13650" s="588"/>
    </row>
    <row r="13651" spans="1:4" ht="15" x14ac:dyDescent="0.25">
      <c r="A13651" s="588"/>
      <c r="B13651" s="588"/>
      <c r="C13651" s="589"/>
      <c r="D13651" s="588"/>
    </row>
    <row r="13652" spans="1:4" ht="15" x14ac:dyDescent="0.25">
      <c r="A13652" s="588"/>
      <c r="B13652" s="588"/>
      <c r="C13652" s="589"/>
      <c r="D13652" s="588"/>
    </row>
    <row r="13653" spans="1:4" ht="15" x14ac:dyDescent="0.25">
      <c r="A13653" s="588"/>
      <c r="B13653" s="588"/>
      <c r="C13653" s="589"/>
      <c r="D13653" s="588"/>
    </row>
    <row r="13654" spans="1:4" ht="15" x14ac:dyDescent="0.25">
      <c r="A13654" s="588"/>
      <c r="B13654" s="588"/>
      <c r="C13654" s="589"/>
      <c r="D13654" s="588"/>
    </row>
    <row r="13655" spans="1:4" ht="15" x14ac:dyDescent="0.25">
      <c r="A13655" s="588"/>
      <c r="B13655" s="588"/>
      <c r="C13655" s="589"/>
      <c r="D13655" s="588"/>
    </row>
    <row r="13656" spans="1:4" ht="15" x14ac:dyDescent="0.25">
      <c r="A13656" s="588"/>
      <c r="B13656" s="588"/>
      <c r="C13656" s="589"/>
      <c r="D13656" s="588"/>
    </row>
    <row r="13657" spans="1:4" ht="15" x14ac:dyDescent="0.25">
      <c r="A13657" s="588"/>
      <c r="B13657" s="588"/>
      <c r="C13657" s="589"/>
      <c r="D13657" s="588"/>
    </row>
    <row r="13658" spans="1:4" ht="15" x14ac:dyDescent="0.25">
      <c r="A13658" s="588"/>
      <c r="B13658" s="588"/>
      <c r="C13658" s="589"/>
      <c r="D13658" s="588"/>
    </row>
    <row r="13659" spans="1:4" ht="15" x14ac:dyDescent="0.25">
      <c r="A13659" s="588"/>
      <c r="B13659" s="588"/>
      <c r="C13659" s="589"/>
      <c r="D13659" s="588"/>
    </row>
    <row r="13660" spans="1:4" ht="15" x14ac:dyDescent="0.25">
      <c r="A13660" s="588"/>
      <c r="B13660" s="588"/>
      <c r="C13660" s="589"/>
      <c r="D13660" s="588"/>
    </row>
    <row r="13661" spans="1:4" ht="15" x14ac:dyDescent="0.25">
      <c r="A13661" s="588"/>
      <c r="B13661" s="588"/>
      <c r="C13661" s="589"/>
      <c r="D13661" s="588"/>
    </row>
    <row r="13662" spans="1:4" ht="15" x14ac:dyDescent="0.25">
      <c r="A13662" s="588"/>
      <c r="B13662" s="588"/>
      <c r="C13662" s="589"/>
      <c r="D13662" s="588"/>
    </row>
    <row r="13663" spans="1:4" ht="15" x14ac:dyDescent="0.25">
      <c r="A13663" s="588"/>
      <c r="B13663" s="588"/>
      <c r="C13663" s="589"/>
      <c r="D13663" s="588"/>
    </row>
    <row r="13664" spans="1:4" ht="15" x14ac:dyDescent="0.25">
      <c r="A13664" s="588"/>
      <c r="B13664" s="588"/>
      <c r="C13664" s="589"/>
      <c r="D13664" s="588"/>
    </row>
    <row r="13665" spans="1:4" ht="15" x14ac:dyDescent="0.25">
      <c r="A13665" s="588"/>
      <c r="B13665" s="588"/>
      <c r="C13665" s="589"/>
      <c r="D13665" s="588"/>
    </row>
    <row r="13666" spans="1:4" ht="15" x14ac:dyDescent="0.25">
      <c r="A13666" s="588"/>
      <c r="B13666" s="588"/>
      <c r="C13666" s="589"/>
      <c r="D13666" s="588"/>
    </row>
    <row r="13667" spans="1:4" ht="15" x14ac:dyDescent="0.25">
      <c r="A13667" s="588"/>
      <c r="B13667" s="588"/>
      <c r="C13667" s="589"/>
      <c r="D13667" s="588"/>
    </row>
    <row r="13668" spans="1:4" ht="15" x14ac:dyDescent="0.25">
      <c r="A13668" s="588"/>
      <c r="B13668" s="588"/>
      <c r="C13668" s="589"/>
      <c r="D13668" s="588"/>
    </row>
    <row r="13669" spans="1:4" ht="15" x14ac:dyDescent="0.25">
      <c r="A13669" s="588"/>
      <c r="B13669" s="588"/>
      <c r="C13669" s="589"/>
      <c r="D13669" s="588"/>
    </row>
    <row r="13670" spans="1:4" ht="15" x14ac:dyDescent="0.25">
      <c r="A13670" s="588"/>
      <c r="B13670" s="588"/>
      <c r="C13670" s="589"/>
      <c r="D13670" s="588"/>
    </row>
    <row r="13671" spans="1:4" ht="15" x14ac:dyDescent="0.25">
      <c r="A13671" s="588"/>
      <c r="B13671" s="588"/>
      <c r="C13671" s="589"/>
      <c r="D13671" s="588"/>
    </row>
    <row r="13672" spans="1:4" ht="15" x14ac:dyDescent="0.25">
      <c r="A13672" s="588"/>
      <c r="B13672" s="588"/>
      <c r="C13672" s="589"/>
      <c r="D13672" s="588"/>
    </row>
    <row r="13673" spans="1:4" ht="15" x14ac:dyDescent="0.25">
      <c r="A13673" s="588"/>
      <c r="B13673" s="588"/>
      <c r="C13673" s="589"/>
      <c r="D13673" s="588"/>
    </row>
    <row r="13674" spans="1:4" ht="15" x14ac:dyDescent="0.25">
      <c r="A13674" s="588"/>
      <c r="B13674" s="588"/>
      <c r="C13674" s="589"/>
      <c r="D13674" s="588"/>
    </row>
    <row r="13675" spans="1:4" ht="15" x14ac:dyDescent="0.25">
      <c r="A13675" s="588"/>
      <c r="B13675" s="588"/>
      <c r="C13675" s="589"/>
      <c r="D13675" s="588"/>
    </row>
    <row r="13676" spans="1:4" ht="15" x14ac:dyDescent="0.25">
      <c r="A13676" s="588"/>
      <c r="B13676" s="588"/>
      <c r="C13676" s="589"/>
      <c r="D13676" s="588"/>
    </row>
    <row r="13677" spans="1:4" ht="15" x14ac:dyDescent="0.25">
      <c r="A13677" s="588"/>
      <c r="B13677" s="588"/>
      <c r="C13677" s="589"/>
      <c r="D13677" s="588"/>
    </row>
    <row r="13678" spans="1:4" ht="15" x14ac:dyDescent="0.25">
      <c r="A13678" s="588"/>
      <c r="B13678" s="588"/>
      <c r="C13678" s="589"/>
      <c r="D13678" s="588"/>
    </row>
    <row r="13679" spans="1:4" ht="15" x14ac:dyDescent="0.25">
      <c r="A13679" s="588"/>
      <c r="B13679" s="588"/>
      <c r="C13679" s="589"/>
      <c r="D13679" s="588"/>
    </row>
    <row r="13680" spans="1:4" ht="15" x14ac:dyDescent="0.25">
      <c r="A13680" s="588"/>
      <c r="B13680" s="588"/>
      <c r="C13680" s="589"/>
      <c r="D13680" s="588"/>
    </row>
    <row r="13681" spans="1:4" ht="15" x14ac:dyDescent="0.25">
      <c r="A13681" s="588"/>
      <c r="B13681" s="588"/>
      <c r="C13681" s="589"/>
      <c r="D13681" s="588"/>
    </row>
    <row r="13682" spans="1:4" ht="15" x14ac:dyDescent="0.25">
      <c r="A13682" s="588"/>
      <c r="B13682" s="588"/>
      <c r="C13682" s="589"/>
      <c r="D13682" s="588"/>
    </row>
    <row r="13683" spans="1:4" ht="15" x14ac:dyDescent="0.25">
      <c r="A13683" s="588"/>
      <c r="B13683" s="588"/>
      <c r="C13683" s="589"/>
      <c r="D13683" s="588"/>
    </row>
    <row r="13684" spans="1:4" ht="15" x14ac:dyDescent="0.25">
      <c r="A13684" s="588"/>
      <c r="B13684" s="588"/>
      <c r="C13684" s="589"/>
      <c r="D13684" s="588"/>
    </row>
    <row r="13685" spans="1:4" ht="15" x14ac:dyDescent="0.25">
      <c r="A13685" s="588"/>
      <c r="B13685" s="588"/>
      <c r="C13685" s="589"/>
      <c r="D13685" s="588"/>
    </row>
    <row r="13686" spans="1:4" ht="15" x14ac:dyDescent="0.25">
      <c r="A13686" s="588"/>
      <c r="B13686" s="588"/>
      <c r="C13686" s="589"/>
      <c r="D13686" s="588"/>
    </row>
    <row r="13687" spans="1:4" ht="15" x14ac:dyDescent="0.25">
      <c r="A13687" s="588"/>
      <c r="B13687" s="588"/>
      <c r="C13687" s="589"/>
      <c r="D13687" s="588"/>
    </row>
    <row r="13688" spans="1:4" ht="15" x14ac:dyDescent="0.25">
      <c r="A13688" s="588"/>
      <c r="B13688" s="588"/>
      <c r="C13688" s="589"/>
      <c r="D13688" s="588"/>
    </row>
    <row r="13689" spans="1:4" ht="15" x14ac:dyDescent="0.25">
      <c r="A13689" s="588"/>
      <c r="B13689" s="588"/>
      <c r="C13689" s="589"/>
      <c r="D13689" s="588"/>
    </row>
    <row r="13690" spans="1:4" ht="15" x14ac:dyDescent="0.25">
      <c r="A13690" s="588"/>
      <c r="B13690" s="588"/>
      <c r="C13690" s="589"/>
      <c r="D13690" s="588"/>
    </row>
    <row r="13691" spans="1:4" ht="15" x14ac:dyDescent="0.25">
      <c r="A13691" s="588"/>
      <c r="B13691" s="588"/>
      <c r="C13691" s="589"/>
      <c r="D13691" s="588"/>
    </row>
    <row r="13692" spans="1:4" ht="15" x14ac:dyDescent="0.25">
      <c r="A13692" s="588"/>
      <c r="B13692" s="588"/>
      <c r="C13692" s="589"/>
      <c r="D13692" s="588"/>
    </row>
    <row r="13693" spans="1:4" ht="15" x14ac:dyDescent="0.25">
      <c r="A13693" s="588"/>
      <c r="B13693" s="588"/>
      <c r="C13693" s="589"/>
      <c r="D13693" s="588"/>
    </row>
    <row r="13694" spans="1:4" ht="15" x14ac:dyDescent="0.25">
      <c r="A13694" s="588"/>
      <c r="B13694" s="588"/>
      <c r="C13694" s="589"/>
      <c r="D13694" s="588"/>
    </row>
    <row r="13695" spans="1:4" ht="15" x14ac:dyDescent="0.25">
      <c r="A13695" s="588"/>
      <c r="B13695" s="588"/>
      <c r="C13695" s="589"/>
      <c r="D13695" s="588"/>
    </row>
    <row r="13696" spans="1:4" ht="15" x14ac:dyDescent="0.25">
      <c r="A13696" s="588"/>
      <c r="B13696" s="588"/>
      <c r="C13696" s="589"/>
      <c r="D13696" s="588"/>
    </row>
    <row r="13697" spans="1:4" ht="15" x14ac:dyDescent="0.25">
      <c r="A13697" s="588"/>
      <c r="B13697" s="588"/>
      <c r="C13697" s="589"/>
      <c r="D13697" s="588"/>
    </row>
    <row r="13698" spans="1:4" ht="15" x14ac:dyDescent="0.25">
      <c r="A13698" s="588"/>
      <c r="B13698" s="588"/>
      <c r="C13698" s="589"/>
      <c r="D13698" s="588"/>
    </row>
    <row r="13699" spans="1:4" ht="15" x14ac:dyDescent="0.25">
      <c r="A13699" s="588"/>
      <c r="B13699" s="588"/>
      <c r="C13699" s="589"/>
      <c r="D13699" s="588"/>
    </row>
    <row r="13700" spans="1:4" ht="15" x14ac:dyDescent="0.25">
      <c r="A13700" s="588"/>
      <c r="B13700" s="588"/>
      <c r="C13700" s="589"/>
      <c r="D13700" s="588"/>
    </row>
    <row r="13701" spans="1:4" ht="15" x14ac:dyDescent="0.25">
      <c r="A13701" s="588"/>
      <c r="B13701" s="588"/>
      <c r="C13701" s="589"/>
      <c r="D13701" s="588"/>
    </row>
    <row r="13702" spans="1:4" ht="15" x14ac:dyDescent="0.25">
      <c r="A13702" s="588"/>
      <c r="B13702" s="588"/>
      <c r="C13702" s="589"/>
      <c r="D13702" s="588"/>
    </row>
    <row r="13703" spans="1:4" ht="15" x14ac:dyDescent="0.25">
      <c r="A13703" s="588"/>
      <c r="B13703" s="588"/>
      <c r="C13703" s="589"/>
      <c r="D13703" s="588"/>
    </row>
    <row r="13704" spans="1:4" ht="15" x14ac:dyDescent="0.25">
      <c r="A13704" s="588"/>
      <c r="B13704" s="588"/>
      <c r="C13704" s="589"/>
      <c r="D13704" s="588"/>
    </row>
    <row r="13705" spans="1:4" ht="15" x14ac:dyDescent="0.25">
      <c r="A13705" s="588"/>
      <c r="B13705" s="588"/>
      <c r="C13705" s="589"/>
      <c r="D13705" s="588"/>
    </row>
    <row r="13706" spans="1:4" ht="15" x14ac:dyDescent="0.25">
      <c r="A13706" s="588"/>
      <c r="B13706" s="588"/>
      <c r="C13706" s="589"/>
      <c r="D13706" s="588"/>
    </row>
    <row r="13707" spans="1:4" ht="15" x14ac:dyDescent="0.25">
      <c r="A13707" s="588"/>
      <c r="B13707" s="588"/>
      <c r="C13707" s="589"/>
      <c r="D13707" s="588"/>
    </row>
    <row r="13708" spans="1:4" ht="15" x14ac:dyDescent="0.25">
      <c r="A13708" s="588"/>
      <c r="B13708" s="588"/>
      <c r="C13708" s="589"/>
      <c r="D13708" s="588"/>
    </row>
    <row r="13709" spans="1:4" ht="15" x14ac:dyDescent="0.25">
      <c r="A13709" s="588"/>
      <c r="B13709" s="588"/>
      <c r="C13709" s="589"/>
      <c r="D13709" s="588"/>
    </row>
    <row r="13710" spans="1:4" ht="15" x14ac:dyDescent="0.25">
      <c r="A13710" s="588"/>
      <c r="B13710" s="588"/>
      <c r="C13710" s="589"/>
      <c r="D13710" s="588"/>
    </row>
    <row r="13711" spans="1:4" ht="15" x14ac:dyDescent="0.25">
      <c r="A13711" s="588"/>
      <c r="B13711" s="588"/>
      <c r="C13711" s="589"/>
      <c r="D13711" s="588"/>
    </row>
    <row r="13712" spans="1:4" ht="15" x14ac:dyDescent="0.25">
      <c r="A13712" s="588"/>
      <c r="B13712" s="588"/>
      <c r="C13712" s="589"/>
      <c r="D13712" s="588"/>
    </row>
    <row r="13713" spans="1:4" ht="15" x14ac:dyDescent="0.25">
      <c r="A13713" s="588"/>
      <c r="B13713" s="588"/>
      <c r="C13713" s="589"/>
      <c r="D13713" s="588"/>
    </row>
    <row r="13714" spans="1:4" ht="15" x14ac:dyDescent="0.25">
      <c r="A13714" s="588"/>
      <c r="B13714" s="588"/>
      <c r="C13714" s="589"/>
      <c r="D13714" s="588"/>
    </row>
    <row r="13715" spans="1:4" ht="15" x14ac:dyDescent="0.25">
      <c r="A13715" s="588"/>
      <c r="B13715" s="588"/>
      <c r="C13715" s="589"/>
      <c r="D13715" s="588"/>
    </row>
    <row r="13716" spans="1:4" ht="15" x14ac:dyDescent="0.25">
      <c r="A13716" s="588"/>
      <c r="B13716" s="588"/>
      <c r="C13716" s="589"/>
      <c r="D13716" s="588"/>
    </row>
    <row r="13717" spans="1:4" ht="15" x14ac:dyDescent="0.25">
      <c r="A13717" s="588"/>
      <c r="B13717" s="588"/>
      <c r="C13717" s="589"/>
      <c r="D13717" s="588"/>
    </row>
    <row r="13718" spans="1:4" ht="15" x14ac:dyDescent="0.25">
      <c r="A13718" s="588"/>
      <c r="B13718" s="588"/>
      <c r="C13718" s="589"/>
      <c r="D13718" s="588"/>
    </row>
    <row r="13719" spans="1:4" ht="15" x14ac:dyDescent="0.25">
      <c r="A13719" s="588"/>
      <c r="B13719" s="588"/>
      <c r="C13719" s="589"/>
      <c r="D13719" s="588"/>
    </row>
    <row r="13720" spans="1:4" ht="15" x14ac:dyDescent="0.25">
      <c r="A13720" s="588"/>
      <c r="B13720" s="588"/>
      <c r="C13720" s="589"/>
      <c r="D13720" s="588"/>
    </row>
    <row r="13721" spans="1:4" ht="15" x14ac:dyDescent="0.25">
      <c r="A13721" s="588"/>
      <c r="B13721" s="588"/>
      <c r="C13721" s="589"/>
      <c r="D13721" s="588"/>
    </row>
    <row r="13722" spans="1:4" ht="15" x14ac:dyDescent="0.25">
      <c r="A13722" s="588"/>
      <c r="B13722" s="588"/>
      <c r="C13722" s="589"/>
      <c r="D13722" s="588"/>
    </row>
    <row r="13723" spans="1:4" ht="15" x14ac:dyDescent="0.25">
      <c r="A13723" s="588"/>
      <c r="B13723" s="588"/>
      <c r="C13723" s="589"/>
      <c r="D13723" s="588"/>
    </row>
    <row r="13724" spans="1:4" ht="15" x14ac:dyDescent="0.25">
      <c r="A13724" s="588"/>
      <c r="B13724" s="588"/>
      <c r="C13724" s="589"/>
      <c r="D13724" s="588"/>
    </row>
    <row r="13725" spans="1:4" ht="15" x14ac:dyDescent="0.25">
      <c r="A13725" s="588"/>
      <c r="B13725" s="588"/>
      <c r="C13725" s="589"/>
      <c r="D13725" s="588"/>
    </row>
    <row r="13726" spans="1:4" ht="15" x14ac:dyDescent="0.25">
      <c r="A13726" s="588"/>
      <c r="B13726" s="588"/>
      <c r="C13726" s="589"/>
      <c r="D13726" s="588"/>
    </row>
    <row r="13727" spans="1:4" ht="15" x14ac:dyDescent="0.25">
      <c r="A13727" s="588"/>
      <c r="B13727" s="588"/>
      <c r="C13727" s="589"/>
      <c r="D13727" s="588"/>
    </row>
    <row r="13728" spans="1:4" ht="15" x14ac:dyDescent="0.25">
      <c r="A13728" s="588"/>
      <c r="B13728" s="588"/>
      <c r="C13728" s="589"/>
      <c r="D13728" s="588"/>
    </row>
    <row r="13729" spans="1:4" ht="15" x14ac:dyDescent="0.25">
      <c r="A13729" s="588"/>
      <c r="B13729" s="588"/>
      <c r="C13729" s="589"/>
      <c r="D13729" s="588"/>
    </row>
    <row r="13730" spans="1:4" ht="15" x14ac:dyDescent="0.25">
      <c r="A13730" s="588"/>
      <c r="B13730" s="588"/>
      <c r="C13730" s="589"/>
      <c r="D13730" s="588"/>
    </row>
    <row r="13731" spans="1:4" ht="15" x14ac:dyDescent="0.25">
      <c r="A13731" s="588"/>
      <c r="B13731" s="588"/>
      <c r="C13731" s="589"/>
      <c r="D13731" s="588"/>
    </row>
    <row r="13732" spans="1:4" ht="15" x14ac:dyDescent="0.25">
      <c r="A13732" s="588"/>
      <c r="B13732" s="588"/>
      <c r="C13732" s="589"/>
      <c r="D13732" s="588"/>
    </row>
    <row r="13733" spans="1:4" ht="15" x14ac:dyDescent="0.25">
      <c r="A13733" s="588"/>
      <c r="B13733" s="588"/>
      <c r="C13733" s="589"/>
      <c r="D13733" s="588"/>
    </row>
    <row r="13734" spans="1:4" ht="15" x14ac:dyDescent="0.25">
      <c r="A13734" s="588"/>
      <c r="B13734" s="588"/>
      <c r="C13734" s="589"/>
      <c r="D13734" s="588"/>
    </row>
    <row r="13735" spans="1:4" ht="15" x14ac:dyDescent="0.25">
      <c r="A13735" s="588"/>
      <c r="B13735" s="588"/>
      <c r="C13735" s="589"/>
      <c r="D13735" s="588"/>
    </row>
    <row r="13736" spans="1:4" ht="15" x14ac:dyDescent="0.25">
      <c r="A13736" s="588"/>
      <c r="B13736" s="588"/>
      <c r="C13736" s="589"/>
      <c r="D13736" s="588"/>
    </row>
    <row r="13737" spans="1:4" ht="15" x14ac:dyDescent="0.25">
      <c r="A13737" s="588"/>
      <c r="B13737" s="588"/>
      <c r="C13737" s="589"/>
      <c r="D13737" s="588"/>
    </row>
    <row r="13738" spans="1:4" ht="15" x14ac:dyDescent="0.25">
      <c r="A13738" s="588"/>
      <c r="B13738" s="588"/>
      <c r="C13738" s="589"/>
      <c r="D13738" s="588"/>
    </row>
    <row r="13739" spans="1:4" ht="15" x14ac:dyDescent="0.25">
      <c r="A13739" s="588"/>
      <c r="B13739" s="588"/>
      <c r="C13739" s="589"/>
      <c r="D13739" s="588"/>
    </row>
    <row r="13740" spans="1:4" ht="15" x14ac:dyDescent="0.25">
      <c r="A13740" s="588"/>
      <c r="B13740" s="588"/>
      <c r="C13740" s="589"/>
      <c r="D13740" s="588"/>
    </row>
    <row r="13741" spans="1:4" ht="15" x14ac:dyDescent="0.25">
      <c r="A13741" s="588"/>
      <c r="B13741" s="588"/>
      <c r="C13741" s="589"/>
      <c r="D13741" s="588"/>
    </row>
    <row r="13742" spans="1:4" ht="15" x14ac:dyDescent="0.25">
      <c r="A13742" s="588"/>
      <c r="B13742" s="588"/>
      <c r="C13742" s="589"/>
      <c r="D13742" s="588"/>
    </row>
    <row r="13743" spans="1:4" ht="15" x14ac:dyDescent="0.25">
      <c r="A13743" s="588"/>
      <c r="B13743" s="588"/>
      <c r="C13743" s="589"/>
      <c r="D13743" s="588"/>
    </row>
    <row r="13744" spans="1:4" ht="15" x14ac:dyDescent="0.25">
      <c r="A13744" s="588"/>
      <c r="B13744" s="588"/>
      <c r="C13744" s="589"/>
      <c r="D13744" s="588"/>
    </row>
    <row r="13745" spans="1:4" ht="15" x14ac:dyDescent="0.25">
      <c r="A13745" s="588"/>
      <c r="B13745" s="588"/>
      <c r="C13745" s="589"/>
      <c r="D13745" s="588"/>
    </row>
    <row r="13746" spans="1:4" ht="15" x14ac:dyDescent="0.25">
      <c r="A13746" s="588"/>
      <c r="B13746" s="588"/>
      <c r="C13746" s="589"/>
      <c r="D13746" s="588"/>
    </row>
    <row r="13747" spans="1:4" ht="15" x14ac:dyDescent="0.25">
      <c r="A13747" s="588"/>
      <c r="B13747" s="588"/>
      <c r="C13747" s="589"/>
      <c r="D13747" s="588"/>
    </row>
    <row r="13748" spans="1:4" ht="15" x14ac:dyDescent="0.25">
      <c r="A13748" s="588"/>
      <c r="B13748" s="588"/>
      <c r="C13748" s="589"/>
      <c r="D13748" s="588"/>
    </row>
    <row r="13749" spans="1:4" ht="15" x14ac:dyDescent="0.25">
      <c r="A13749" s="588"/>
      <c r="B13749" s="588"/>
      <c r="C13749" s="589"/>
      <c r="D13749" s="588"/>
    </row>
    <row r="13750" spans="1:4" ht="15" x14ac:dyDescent="0.25">
      <c r="A13750" s="588"/>
      <c r="B13750" s="588"/>
      <c r="C13750" s="589"/>
      <c r="D13750" s="588"/>
    </row>
    <row r="13751" spans="1:4" ht="15" x14ac:dyDescent="0.25">
      <c r="A13751" s="588"/>
      <c r="B13751" s="588"/>
      <c r="C13751" s="589"/>
      <c r="D13751" s="588"/>
    </row>
    <row r="13752" spans="1:4" ht="15" x14ac:dyDescent="0.25">
      <c r="A13752" s="588"/>
      <c r="B13752" s="588"/>
      <c r="C13752" s="589"/>
      <c r="D13752" s="588"/>
    </row>
    <row r="13753" spans="1:4" ht="15" x14ac:dyDescent="0.25">
      <c r="A13753" s="588"/>
      <c r="B13753" s="588"/>
      <c r="C13753" s="589"/>
      <c r="D13753" s="588"/>
    </row>
    <row r="13754" spans="1:4" ht="15" x14ac:dyDescent="0.25">
      <c r="A13754" s="588"/>
      <c r="B13754" s="588"/>
      <c r="C13754" s="589"/>
      <c r="D13754" s="588"/>
    </row>
    <row r="13755" spans="1:4" ht="15" x14ac:dyDescent="0.25">
      <c r="A13755" s="588"/>
      <c r="B13755" s="588"/>
      <c r="C13755" s="589"/>
      <c r="D13755" s="588"/>
    </row>
    <row r="13756" spans="1:4" ht="15" x14ac:dyDescent="0.25">
      <c r="A13756" s="588"/>
      <c r="B13756" s="588"/>
      <c r="C13756" s="589"/>
      <c r="D13756" s="588"/>
    </row>
    <row r="13757" spans="1:4" ht="15" x14ac:dyDescent="0.25">
      <c r="A13757" s="588"/>
      <c r="B13757" s="588"/>
      <c r="C13757" s="589"/>
      <c r="D13757" s="588"/>
    </row>
    <row r="13758" spans="1:4" ht="15" x14ac:dyDescent="0.25">
      <c r="A13758" s="588"/>
      <c r="B13758" s="588"/>
      <c r="C13758" s="589"/>
      <c r="D13758" s="588"/>
    </row>
    <row r="13759" spans="1:4" ht="15" x14ac:dyDescent="0.25">
      <c r="A13759" s="588"/>
      <c r="B13759" s="588"/>
      <c r="C13759" s="589"/>
      <c r="D13759" s="588"/>
    </row>
    <row r="13760" spans="1:4" ht="15" x14ac:dyDescent="0.25">
      <c r="A13760" s="588"/>
      <c r="B13760" s="588"/>
      <c r="C13760" s="589"/>
      <c r="D13760" s="588"/>
    </row>
    <row r="13761" spans="1:4" ht="15" x14ac:dyDescent="0.25">
      <c r="A13761" s="588"/>
      <c r="B13761" s="588"/>
      <c r="C13761" s="589"/>
      <c r="D13761" s="588"/>
    </row>
    <row r="13762" spans="1:4" ht="15" x14ac:dyDescent="0.25">
      <c r="A13762" s="588"/>
      <c r="B13762" s="588"/>
      <c r="C13762" s="589"/>
      <c r="D13762" s="588"/>
    </row>
    <row r="13763" spans="1:4" ht="15" x14ac:dyDescent="0.25">
      <c r="A13763" s="588"/>
      <c r="B13763" s="588"/>
      <c r="C13763" s="589"/>
      <c r="D13763" s="588"/>
    </row>
    <row r="13764" spans="1:4" ht="15" x14ac:dyDescent="0.25">
      <c r="A13764" s="588"/>
      <c r="B13764" s="588"/>
      <c r="C13764" s="589"/>
      <c r="D13764" s="588"/>
    </row>
    <row r="13765" spans="1:4" ht="15" x14ac:dyDescent="0.25">
      <c r="A13765" s="588"/>
      <c r="B13765" s="588"/>
      <c r="C13765" s="589"/>
      <c r="D13765" s="588"/>
    </row>
    <row r="13766" spans="1:4" ht="15" x14ac:dyDescent="0.25">
      <c r="A13766" s="588"/>
      <c r="B13766" s="588"/>
      <c r="C13766" s="589"/>
      <c r="D13766" s="588"/>
    </row>
    <row r="13767" spans="1:4" ht="15" x14ac:dyDescent="0.25">
      <c r="A13767" s="588"/>
      <c r="B13767" s="588"/>
      <c r="C13767" s="589"/>
      <c r="D13767" s="588"/>
    </row>
    <row r="13768" spans="1:4" ht="15" x14ac:dyDescent="0.25">
      <c r="A13768" s="588"/>
      <c r="B13768" s="588"/>
      <c r="C13768" s="589"/>
      <c r="D13768" s="588"/>
    </row>
    <row r="13769" spans="1:4" ht="15" x14ac:dyDescent="0.25">
      <c r="A13769" s="588"/>
      <c r="B13769" s="588"/>
      <c r="C13769" s="589"/>
      <c r="D13769" s="588"/>
    </row>
    <row r="13770" spans="1:4" ht="15" x14ac:dyDescent="0.25">
      <c r="A13770" s="588"/>
      <c r="B13770" s="588"/>
      <c r="C13770" s="589"/>
      <c r="D13770" s="588"/>
    </row>
    <row r="13771" spans="1:4" ht="15" x14ac:dyDescent="0.25">
      <c r="A13771" s="588"/>
      <c r="B13771" s="588"/>
      <c r="C13771" s="589"/>
      <c r="D13771" s="588"/>
    </row>
    <row r="13772" spans="1:4" ht="15" x14ac:dyDescent="0.25">
      <c r="A13772" s="588"/>
      <c r="B13772" s="588"/>
      <c r="C13772" s="589"/>
      <c r="D13772" s="588"/>
    </row>
    <row r="13773" spans="1:4" ht="15" x14ac:dyDescent="0.25">
      <c r="A13773" s="588"/>
      <c r="B13773" s="588"/>
      <c r="C13773" s="589"/>
      <c r="D13773" s="588"/>
    </row>
    <row r="13774" spans="1:4" ht="15" x14ac:dyDescent="0.25">
      <c r="A13774" s="588"/>
      <c r="B13774" s="588"/>
      <c r="C13774" s="589"/>
      <c r="D13774" s="588"/>
    </row>
    <row r="13775" spans="1:4" ht="15" x14ac:dyDescent="0.25">
      <c r="A13775" s="588"/>
      <c r="B13775" s="588"/>
      <c r="C13775" s="589"/>
      <c r="D13775" s="588"/>
    </row>
    <row r="13776" spans="1:4" ht="15" x14ac:dyDescent="0.25">
      <c r="A13776" s="588"/>
      <c r="B13776" s="588"/>
      <c r="C13776" s="589"/>
      <c r="D13776" s="588"/>
    </row>
    <row r="13777" spans="1:4" ht="15" x14ac:dyDescent="0.25">
      <c r="A13777" s="588"/>
      <c r="B13777" s="588"/>
      <c r="C13777" s="589"/>
      <c r="D13777" s="588"/>
    </row>
    <row r="13778" spans="1:4" ht="15" x14ac:dyDescent="0.25">
      <c r="A13778" s="588"/>
      <c r="B13778" s="588"/>
      <c r="C13778" s="589"/>
      <c r="D13778" s="588"/>
    </row>
    <row r="13779" spans="1:4" ht="15" x14ac:dyDescent="0.25">
      <c r="A13779" s="588"/>
      <c r="B13779" s="588"/>
      <c r="C13779" s="589"/>
      <c r="D13779" s="588"/>
    </row>
    <row r="13780" spans="1:4" ht="15" x14ac:dyDescent="0.25">
      <c r="A13780" s="588"/>
      <c r="B13780" s="588"/>
      <c r="C13780" s="589"/>
      <c r="D13780" s="588"/>
    </row>
    <row r="13781" spans="1:4" ht="15" x14ac:dyDescent="0.25">
      <c r="A13781" s="588"/>
      <c r="B13781" s="588"/>
      <c r="C13781" s="589"/>
      <c r="D13781" s="588"/>
    </row>
    <row r="13782" spans="1:4" ht="15" x14ac:dyDescent="0.25">
      <c r="A13782" s="588"/>
      <c r="B13782" s="588"/>
      <c r="C13782" s="589"/>
      <c r="D13782" s="588"/>
    </row>
    <row r="13783" spans="1:4" ht="15" x14ac:dyDescent="0.25">
      <c r="A13783" s="588"/>
      <c r="B13783" s="588"/>
      <c r="C13783" s="589"/>
      <c r="D13783" s="588"/>
    </row>
    <row r="13784" spans="1:4" ht="15" x14ac:dyDescent="0.25">
      <c r="A13784" s="588"/>
      <c r="B13784" s="588"/>
      <c r="C13784" s="589"/>
      <c r="D13784" s="588"/>
    </row>
    <row r="13785" spans="1:4" ht="15" x14ac:dyDescent="0.25">
      <c r="A13785" s="588"/>
      <c r="B13785" s="588"/>
      <c r="C13785" s="589"/>
      <c r="D13785" s="588"/>
    </row>
    <row r="13786" spans="1:4" ht="15" x14ac:dyDescent="0.25">
      <c r="A13786" s="588"/>
      <c r="B13786" s="588"/>
      <c r="C13786" s="589"/>
      <c r="D13786" s="588"/>
    </row>
    <row r="13787" spans="1:4" ht="15" x14ac:dyDescent="0.25">
      <c r="A13787" s="588"/>
      <c r="B13787" s="588"/>
      <c r="C13787" s="589"/>
      <c r="D13787" s="588"/>
    </row>
    <row r="13788" spans="1:4" ht="15" x14ac:dyDescent="0.25">
      <c r="A13788" s="588"/>
      <c r="B13788" s="588"/>
      <c r="C13788" s="589"/>
      <c r="D13788" s="588"/>
    </row>
    <row r="13789" spans="1:4" ht="15" x14ac:dyDescent="0.25">
      <c r="A13789" s="588"/>
      <c r="B13789" s="588"/>
      <c r="C13789" s="589"/>
      <c r="D13789" s="588"/>
    </row>
    <row r="13790" spans="1:4" ht="15" x14ac:dyDescent="0.25">
      <c r="A13790" s="588"/>
      <c r="B13790" s="588"/>
      <c r="C13790" s="589"/>
      <c r="D13790" s="588"/>
    </row>
    <row r="13791" spans="1:4" ht="15" x14ac:dyDescent="0.25">
      <c r="A13791" s="588"/>
      <c r="B13791" s="588"/>
      <c r="C13791" s="589"/>
      <c r="D13791" s="588"/>
    </row>
    <row r="13792" spans="1:4" ht="15" x14ac:dyDescent="0.25">
      <c r="A13792" s="588"/>
      <c r="B13792" s="588"/>
      <c r="C13792" s="589"/>
      <c r="D13792" s="588"/>
    </row>
    <row r="13793" spans="1:4" ht="15" x14ac:dyDescent="0.25">
      <c r="A13793" s="588"/>
      <c r="B13793" s="588"/>
      <c r="C13793" s="589"/>
      <c r="D13793" s="588"/>
    </row>
    <row r="13794" spans="1:4" ht="15" x14ac:dyDescent="0.25">
      <c r="A13794" s="588"/>
      <c r="B13794" s="588"/>
      <c r="C13794" s="589"/>
      <c r="D13794" s="588"/>
    </row>
    <row r="13795" spans="1:4" ht="15" x14ac:dyDescent="0.25">
      <c r="A13795" s="588"/>
      <c r="B13795" s="588"/>
      <c r="C13795" s="589"/>
      <c r="D13795" s="588"/>
    </row>
    <row r="13796" spans="1:4" ht="15" x14ac:dyDescent="0.25">
      <c r="A13796" s="588"/>
      <c r="B13796" s="588"/>
      <c r="C13796" s="589"/>
      <c r="D13796" s="588"/>
    </row>
    <row r="13797" spans="1:4" ht="15" x14ac:dyDescent="0.25">
      <c r="A13797" s="588"/>
      <c r="B13797" s="588"/>
      <c r="C13797" s="589"/>
      <c r="D13797" s="588"/>
    </row>
    <row r="13798" spans="1:4" ht="15" x14ac:dyDescent="0.25">
      <c r="A13798" s="588"/>
      <c r="B13798" s="588"/>
      <c r="C13798" s="589"/>
      <c r="D13798" s="588"/>
    </row>
    <row r="13799" spans="1:4" ht="15" x14ac:dyDescent="0.25">
      <c r="A13799" s="588"/>
      <c r="B13799" s="588"/>
      <c r="C13799" s="589"/>
      <c r="D13799" s="588"/>
    </row>
    <row r="13800" spans="1:4" ht="15" x14ac:dyDescent="0.25">
      <c r="A13800" s="588"/>
      <c r="B13800" s="588"/>
      <c r="C13800" s="589"/>
      <c r="D13800" s="588"/>
    </row>
    <row r="13801" spans="1:4" ht="15" x14ac:dyDescent="0.25">
      <c r="A13801" s="588"/>
      <c r="B13801" s="588"/>
      <c r="C13801" s="589"/>
      <c r="D13801" s="588"/>
    </row>
    <row r="13802" spans="1:4" ht="15" x14ac:dyDescent="0.25">
      <c r="A13802" s="588"/>
      <c r="B13802" s="588"/>
      <c r="C13802" s="589"/>
      <c r="D13802" s="588"/>
    </row>
    <row r="13803" spans="1:4" ht="15" x14ac:dyDescent="0.25">
      <c r="A13803" s="588"/>
      <c r="B13803" s="588"/>
      <c r="C13803" s="589"/>
      <c r="D13803" s="588"/>
    </row>
    <row r="13804" spans="1:4" ht="15" x14ac:dyDescent="0.25">
      <c r="A13804" s="588"/>
      <c r="B13804" s="588"/>
      <c r="C13804" s="589"/>
      <c r="D13804" s="588"/>
    </row>
    <row r="13805" spans="1:4" ht="15" x14ac:dyDescent="0.25">
      <c r="A13805" s="588"/>
      <c r="B13805" s="588"/>
      <c r="C13805" s="589"/>
      <c r="D13805" s="588"/>
    </row>
    <row r="13806" spans="1:4" ht="15" x14ac:dyDescent="0.25">
      <c r="A13806" s="588"/>
      <c r="B13806" s="588"/>
      <c r="C13806" s="589"/>
      <c r="D13806" s="588"/>
    </row>
    <row r="13807" spans="1:4" ht="15" x14ac:dyDescent="0.25">
      <c r="A13807" s="588"/>
      <c r="B13807" s="588"/>
      <c r="C13807" s="589"/>
      <c r="D13807" s="588"/>
    </row>
    <row r="13808" spans="1:4" ht="15" x14ac:dyDescent="0.25">
      <c r="A13808" s="588"/>
      <c r="B13808" s="588"/>
      <c r="C13808" s="589"/>
      <c r="D13808" s="588"/>
    </row>
    <row r="13809" spans="1:4" ht="15" x14ac:dyDescent="0.25">
      <c r="A13809" s="588"/>
      <c r="B13809" s="588"/>
      <c r="C13809" s="589"/>
      <c r="D13809" s="588"/>
    </row>
    <row r="13810" spans="1:4" ht="15" x14ac:dyDescent="0.25">
      <c r="A13810" s="588"/>
      <c r="B13810" s="588"/>
      <c r="C13810" s="589"/>
      <c r="D13810" s="588"/>
    </row>
    <row r="13811" spans="1:4" ht="15" x14ac:dyDescent="0.25">
      <c r="A13811" s="588"/>
      <c r="B13811" s="588"/>
      <c r="C13811" s="589"/>
      <c r="D13811" s="588"/>
    </row>
    <row r="13812" spans="1:4" ht="15" x14ac:dyDescent="0.25">
      <c r="A13812" s="588"/>
      <c r="B13812" s="588"/>
      <c r="C13812" s="589"/>
      <c r="D13812" s="588"/>
    </row>
    <row r="13813" spans="1:4" ht="15" x14ac:dyDescent="0.25">
      <c r="A13813" s="588"/>
      <c r="B13813" s="588"/>
      <c r="C13813" s="589"/>
      <c r="D13813" s="588"/>
    </row>
    <row r="13814" spans="1:4" ht="15" x14ac:dyDescent="0.25">
      <c r="A13814" s="588"/>
      <c r="B13814" s="588"/>
      <c r="C13814" s="589"/>
      <c r="D13814" s="588"/>
    </row>
    <row r="13815" spans="1:4" ht="15" x14ac:dyDescent="0.25">
      <c r="A13815" s="588"/>
      <c r="B13815" s="588"/>
      <c r="C13815" s="589"/>
      <c r="D13815" s="588"/>
    </row>
    <row r="13816" spans="1:4" ht="15" x14ac:dyDescent="0.25">
      <c r="A13816" s="588"/>
      <c r="B13816" s="588"/>
      <c r="C13816" s="589"/>
      <c r="D13816" s="588"/>
    </row>
    <row r="13817" spans="1:4" ht="15" x14ac:dyDescent="0.25">
      <c r="A13817" s="588"/>
      <c r="B13817" s="588"/>
      <c r="C13817" s="589"/>
      <c r="D13817" s="588"/>
    </row>
    <row r="13818" spans="1:4" ht="15" x14ac:dyDescent="0.25">
      <c r="A13818" s="588"/>
      <c r="B13818" s="588"/>
      <c r="C13818" s="589"/>
      <c r="D13818" s="588"/>
    </row>
    <row r="13819" spans="1:4" ht="15" x14ac:dyDescent="0.25">
      <c r="A13819" s="588"/>
      <c r="B13819" s="588"/>
      <c r="C13819" s="589"/>
      <c r="D13819" s="588"/>
    </row>
    <row r="13820" spans="1:4" ht="15" x14ac:dyDescent="0.25">
      <c r="A13820" s="588"/>
      <c r="B13820" s="588"/>
      <c r="C13820" s="589"/>
      <c r="D13820" s="588"/>
    </row>
    <row r="13821" spans="1:4" ht="15" x14ac:dyDescent="0.25">
      <c r="A13821" s="588"/>
      <c r="B13821" s="588"/>
      <c r="C13821" s="589"/>
      <c r="D13821" s="588"/>
    </row>
    <row r="13822" spans="1:4" ht="15" x14ac:dyDescent="0.25">
      <c r="A13822" s="588"/>
      <c r="B13822" s="588"/>
      <c r="C13822" s="589"/>
      <c r="D13822" s="588"/>
    </row>
    <row r="13823" spans="1:4" ht="15" x14ac:dyDescent="0.25">
      <c r="A13823" s="588"/>
      <c r="B13823" s="588"/>
      <c r="C13823" s="589"/>
      <c r="D13823" s="588"/>
    </row>
    <row r="13824" spans="1:4" ht="15" x14ac:dyDescent="0.25">
      <c r="A13824" s="588"/>
      <c r="B13824" s="588"/>
      <c r="C13824" s="589"/>
      <c r="D13824" s="588"/>
    </row>
    <row r="13825" spans="1:4" ht="15" x14ac:dyDescent="0.25">
      <c r="A13825" s="588"/>
      <c r="B13825" s="588"/>
      <c r="C13825" s="589"/>
      <c r="D13825" s="588"/>
    </row>
    <row r="13826" spans="1:4" ht="15" x14ac:dyDescent="0.25">
      <c r="A13826" s="588"/>
      <c r="B13826" s="588"/>
      <c r="C13826" s="589"/>
      <c r="D13826" s="588"/>
    </row>
    <row r="13827" spans="1:4" ht="15" x14ac:dyDescent="0.25">
      <c r="A13827" s="588"/>
      <c r="B13827" s="588"/>
      <c r="C13827" s="589"/>
      <c r="D13827" s="588"/>
    </row>
    <row r="13828" spans="1:4" ht="15" x14ac:dyDescent="0.25">
      <c r="A13828" s="588"/>
      <c r="B13828" s="588"/>
      <c r="C13828" s="589"/>
      <c r="D13828" s="588"/>
    </row>
    <row r="13829" spans="1:4" ht="15" x14ac:dyDescent="0.25">
      <c r="A13829" s="588"/>
      <c r="B13829" s="588"/>
      <c r="C13829" s="589"/>
      <c r="D13829" s="588"/>
    </row>
    <row r="13830" spans="1:4" ht="15" x14ac:dyDescent="0.25">
      <c r="A13830" s="588"/>
      <c r="B13830" s="588"/>
      <c r="C13830" s="589"/>
      <c r="D13830" s="588"/>
    </row>
    <row r="13831" spans="1:4" ht="15" x14ac:dyDescent="0.25">
      <c r="A13831" s="588"/>
      <c r="B13831" s="588"/>
      <c r="C13831" s="589"/>
      <c r="D13831" s="588"/>
    </row>
    <row r="13832" spans="1:4" ht="15" x14ac:dyDescent="0.25">
      <c r="A13832" s="588"/>
      <c r="B13832" s="588"/>
      <c r="C13832" s="589"/>
      <c r="D13832" s="588"/>
    </row>
    <row r="13833" spans="1:4" ht="15" x14ac:dyDescent="0.25">
      <c r="A13833" s="588"/>
      <c r="B13833" s="588"/>
      <c r="C13833" s="589"/>
      <c r="D13833" s="588"/>
    </row>
    <row r="13834" spans="1:4" ht="15" x14ac:dyDescent="0.25">
      <c r="A13834" s="588"/>
      <c r="B13834" s="588"/>
      <c r="C13834" s="589"/>
      <c r="D13834" s="588"/>
    </row>
    <row r="13835" spans="1:4" ht="15" x14ac:dyDescent="0.25">
      <c r="A13835" s="588"/>
      <c r="B13835" s="588"/>
      <c r="C13835" s="589"/>
      <c r="D13835" s="588"/>
    </row>
    <row r="13836" spans="1:4" ht="15" x14ac:dyDescent="0.25">
      <c r="A13836" s="588"/>
      <c r="B13836" s="588"/>
      <c r="C13836" s="589"/>
      <c r="D13836" s="588"/>
    </row>
    <row r="13837" spans="1:4" ht="15" x14ac:dyDescent="0.25">
      <c r="A13837" s="588"/>
      <c r="B13837" s="588"/>
      <c r="C13837" s="589"/>
      <c r="D13837" s="588"/>
    </row>
    <row r="13838" spans="1:4" ht="15" x14ac:dyDescent="0.25">
      <c r="A13838" s="588"/>
      <c r="B13838" s="588"/>
      <c r="C13838" s="589"/>
      <c r="D13838" s="588"/>
    </row>
    <row r="13839" spans="1:4" ht="15" x14ac:dyDescent="0.25">
      <c r="A13839" s="588"/>
      <c r="B13839" s="588"/>
      <c r="C13839" s="589"/>
      <c r="D13839" s="588"/>
    </row>
    <row r="13840" spans="1:4" ht="15" x14ac:dyDescent="0.25">
      <c r="A13840" s="588"/>
      <c r="B13840" s="588"/>
      <c r="C13840" s="589"/>
      <c r="D13840" s="588"/>
    </row>
    <row r="13841" spans="1:4" ht="15" x14ac:dyDescent="0.25">
      <c r="A13841" s="588"/>
      <c r="B13841" s="588"/>
      <c r="C13841" s="589"/>
      <c r="D13841" s="588"/>
    </row>
    <row r="13842" spans="1:4" ht="15" x14ac:dyDescent="0.25">
      <c r="A13842" s="588"/>
      <c r="B13842" s="588"/>
      <c r="C13842" s="589"/>
      <c r="D13842" s="588"/>
    </row>
    <row r="13843" spans="1:4" ht="15" x14ac:dyDescent="0.25">
      <c r="A13843" s="588"/>
      <c r="B13843" s="588"/>
      <c r="C13843" s="589"/>
      <c r="D13843" s="588"/>
    </row>
    <row r="13844" spans="1:4" ht="15" x14ac:dyDescent="0.25">
      <c r="A13844" s="588"/>
      <c r="B13844" s="588"/>
      <c r="C13844" s="589"/>
      <c r="D13844" s="588"/>
    </row>
    <row r="13845" spans="1:4" ht="15" x14ac:dyDescent="0.25">
      <c r="A13845" s="588"/>
      <c r="B13845" s="588"/>
      <c r="C13845" s="589"/>
      <c r="D13845" s="588"/>
    </row>
    <row r="13846" spans="1:4" ht="15" x14ac:dyDescent="0.25">
      <c r="A13846" s="588"/>
      <c r="B13846" s="588"/>
      <c r="C13846" s="589"/>
      <c r="D13846" s="588"/>
    </row>
    <row r="13847" spans="1:4" ht="15" x14ac:dyDescent="0.25">
      <c r="A13847" s="588"/>
      <c r="B13847" s="588"/>
      <c r="C13847" s="589"/>
      <c r="D13847" s="588"/>
    </row>
    <row r="13848" spans="1:4" ht="15" x14ac:dyDescent="0.25">
      <c r="A13848" s="588"/>
      <c r="B13848" s="588"/>
      <c r="C13848" s="589"/>
      <c r="D13848" s="588"/>
    </row>
    <row r="13849" spans="1:4" ht="15" x14ac:dyDescent="0.25">
      <c r="A13849" s="588"/>
      <c r="B13849" s="588"/>
      <c r="C13849" s="589"/>
      <c r="D13849" s="588"/>
    </row>
    <row r="13850" spans="1:4" ht="15" x14ac:dyDescent="0.25">
      <c r="A13850" s="588"/>
      <c r="B13850" s="588"/>
      <c r="C13850" s="589"/>
      <c r="D13850" s="588"/>
    </row>
    <row r="13851" spans="1:4" ht="15" x14ac:dyDescent="0.25">
      <c r="A13851" s="588"/>
      <c r="B13851" s="588"/>
      <c r="C13851" s="589"/>
      <c r="D13851" s="588"/>
    </row>
    <row r="13852" spans="1:4" ht="15" x14ac:dyDescent="0.25">
      <c r="A13852" s="588"/>
      <c r="B13852" s="588"/>
      <c r="C13852" s="589"/>
      <c r="D13852" s="588"/>
    </row>
    <row r="13853" spans="1:4" ht="15" x14ac:dyDescent="0.25">
      <c r="A13853" s="588"/>
      <c r="B13853" s="588"/>
      <c r="C13853" s="589"/>
      <c r="D13853" s="588"/>
    </row>
    <row r="13854" spans="1:4" ht="15" x14ac:dyDescent="0.25">
      <c r="A13854" s="588"/>
      <c r="B13854" s="588"/>
      <c r="C13854" s="589"/>
      <c r="D13854" s="588"/>
    </row>
    <row r="13855" spans="1:4" ht="15" x14ac:dyDescent="0.25">
      <c r="A13855" s="588"/>
      <c r="B13855" s="588"/>
      <c r="C13855" s="589"/>
      <c r="D13855" s="588"/>
    </row>
    <row r="13856" spans="1:4" ht="15" x14ac:dyDescent="0.25">
      <c r="A13856" s="588"/>
      <c r="B13856" s="588"/>
      <c r="C13856" s="589"/>
      <c r="D13856" s="588"/>
    </row>
    <row r="13857" spans="1:4" ht="15" x14ac:dyDescent="0.25">
      <c r="A13857" s="588"/>
      <c r="B13857" s="588"/>
      <c r="C13857" s="589"/>
      <c r="D13857" s="588"/>
    </row>
    <row r="13858" spans="1:4" ht="15" x14ac:dyDescent="0.25">
      <c r="A13858" s="588"/>
      <c r="B13858" s="588"/>
      <c r="C13858" s="589"/>
      <c r="D13858" s="588"/>
    </row>
    <row r="13859" spans="1:4" ht="15" x14ac:dyDescent="0.25">
      <c r="A13859" s="588"/>
      <c r="B13859" s="588"/>
      <c r="C13859" s="589"/>
      <c r="D13859" s="588"/>
    </row>
    <row r="13860" spans="1:4" ht="15" x14ac:dyDescent="0.25">
      <c r="A13860" s="588"/>
      <c r="B13860" s="588"/>
      <c r="C13860" s="589"/>
      <c r="D13860" s="588"/>
    </row>
    <row r="13861" spans="1:4" ht="15" x14ac:dyDescent="0.25">
      <c r="A13861" s="588"/>
      <c r="B13861" s="588"/>
      <c r="C13861" s="589"/>
      <c r="D13861" s="588"/>
    </row>
    <row r="13862" spans="1:4" ht="15" x14ac:dyDescent="0.25">
      <c r="A13862" s="588"/>
      <c r="B13862" s="588"/>
      <c r="C13862" s="589"/>
      <c r="D13862" s="588"/>
    </row>
    <row r="13863" spans="1:4" ht="15" x14ac:dyDescent="0.25">
      <c r="A13863" s="588"/>
      <c r="B13863" s="588"/>
      <c r="C13863" s="589"/>
      <c r="D13863" s="588"/>
    </row>
    <row r="13864" spans="1:4" ht="15" x14ac:dyDescent="0.25">
      <c r="A13864" s="588"/>
      <c r="B13864" s="588"/>
      <c r="C13864" s="589"/>
      <c r="D13864" s="588"/>
    </row>
    <row r="13865" spans="1:4" ht="15" x14ac:dyDescent="0.25">
      <c r="A13865" s="588"/>
      <c r="B13865" s="588"/>
      <c r="C13865" s="589"/>
      <c r="D13865" s="588"/>
    </row>
    <row r="13866" spans="1:4" ht="15" x14ac:dyDescent="0.25">
      <c r="A13866" s="588"/>
      <c r="B13866" s="588"/>
      <c r="C13866" s="589"/>
      <c r="D13866" s="588"/>
    </row>
    <row r="13867" spans="1:4" ht="15" x14ac:dyDescent="0.25">
      <c r="A13867" s="588"/>
      <c r="B13867" s="588"/>
      <c r="C13867" s="589"/>
      <c r="D13867" s="588"/>
    </row>
    <row r="13868" spans="1:4" ht="15" x14ac:dyDescent="0.25">
      <c r="A13868" s="588"/>
      <c r="B13868" s="588"/>
      <c r="C13868" s="589"/>
      <c r="D13868" s="588"/>
    </row>
    <row r="13869" spans="1:4" ht="15" x14ac:dyDescent="0.25">
      <c r="A13869" s="588"/>
      <c r="B13869" s="588"/>
      <c r="C13869" s="589"/>
      <c r="D13869" s="588"/>
    </row>
    <row r="13870" spans="1:4" ht="15" x14ac:dyDescent="0.25">
      <c r="A13870" s="588"/>
      <c r="B13870" s="588"/>
      <c r="C13870" s="589"/>
      <c r="D13870" s="588"/>
    </row>
    <row r="13871" spans="1:4" ht="15" x14ac:dyDescent="0.25">
      <c r="A13871" s="588"/>
      <c r="B13871" s="588"/>
      <c r="C13871" s="589"/>
      <c r="D13871" s="588"/>
    </row>
    <row r="13872" spans="1:4" ht="15" x14ac:dyDescent="0.25">
      <c r="A13872" s="588"/>
      <c r="B13872" s="588"/>
      <c r="C13872" s="589"/>
      <c r="D13872" s="588"/>
    </row>
    <row r="13873" spans="1:4" ht="15" x14ac:dyDescent="0.25">
      <c r="A13873" s="588"/>
      <c r="B13873" s="588"/>
      <c r="C13873" s="589"/>
      <c r="D13873" s="588"/>
    </row>
    <row r="13874" spans="1:4" ht="15" x14ac:dyDescent="0.25">
      <c r="A13874" s="588"/>
      <c r="B13874" s="588"/>
      <c r="C13874" s="589"/>
      <c r="D13874" s="588"/>
    </row>
    <row r="13875" spans="1:4" ht="15" x14ac:dyDescent="0.25">
      <c r="A13875" s="588"/>
      <c r="B13875" s="588"/>
      <c r="C13875" s="589"/>
      <c r="D13875" s="588"/>
    </row>
    <row r="13876" spans="1:4" ht="15" x14ac:dyDescent="0.25">
      <c r="A13876" s="588"/>
      <c r="B13876" s="588"/>
      <c r="C13876" s="589"/>
      <c r="D13876" s="588"/>
    </row>
    <row r="13877" spans="1:4" ht="15" x14ac:dyDescent="0.25">
      <c r="A13877" s="588"/>
      <c r="B13877" s="588"/>
      <c r="C13877" s="589"/>
      <c r="D13877" s="588"/>
    </row>
    <row r="13878" spans="1:4" ht="15" x14ac:dyDescent="0.25">
      <c r="A13878" s="588"/>
      <c r="B13878" s="588"/>
      <c r="C13878" s="589"/>
      <c r="D13878" s="588"/>
    </row>
    <row r="13879" spans="1:4" ht="15" x14ac:dyDescent="0.25">
      <c r="A13879" s="588"/>
      <c r="B13879" s="588"/>
      <c r="C13879" s="589"/>
      <c r="D13879" s="588"/>
    </row>
    <row r="13880" spans="1:4" ht="15" x14ac:dyDescent="0.25">
      <c r="A13880" s="588"/>
      <c r="B13880" s="588"/>
      <c r="C13880" s="589"/>
      <c r="D13880" s="588"/>
    </row>
    <row r="13881" spans="1:4" ht="15" x14ac:dyDescent="0.25">
      <c r="A13881" s="588"/>
      <c r="B13881" s="588"/>
      <c r="C13881" s="589"/>
      <c r="D13881" s="588"/>
    </row>
    <row r="13882" spans="1:4" ht="15" x14ac:dyDescent="0.25">
      <c r="A13882" s="588"/>
      <c r="B13882" s="588"/>
      <c r="C13882" s="589"/>
      <c r="D13882" s="588"/>
    </row>
    <row r="13883" spans="1:4" ht="15" x14ac:dyDescent="0.25">
      <c r="A13883" s="588"/>
      <c r="B13883" s="588"/>
      <c r="C13883" s="589"/>
      <c r="D13883" s="588"/>
    </row>
    <row r="13884" spans="1:4" ht="15" x14ac:dyDescent="0.25">
      <c r="A13884" s="588"/>
      <c r="B13884" s="588"/>
      <c r="C13884" s="589"/>
      <c r="D13884" s="588"/>
    </row>
    <row r="13885" spans="1:4" ht="15" x14ac:dyDescent="0.25">
      <c r="A13885" s="588"/>
      <c r="B13885" s="588"/>
      <c r="C13885" s="589"/>
      <c r="D13885" s="588"/>
    </row>
    <row r="13886" spans="1:4" ht="15" x14ac:dyDescent="0.25">
      <c r="A13886" s="588"/>
      <c r="B13886" s="588"/>
      <c r="C13886" s="589"/>
      <c r="D13886" s="588"/>
    </row>
    <row r="13887" spans="1:4" ht="15" x14ac:dyDescent="0.25">
      <c r="A13887" s="588"/>
      <c r="B13887" s="588"/>
      <c r="C13887" s="589"/>
      <c r="D13887" s="588"/>
    </row>
    <row r="13888" spans="1:4" ht="15" x14ac:dyDescent="0.25">
      <c r="A13888" s="588"/>
      <c r="B13888" s="588"/>
      <c r="C13888" s="589"/>
      <c r="D13888" s="588"/>
    </row>
    <row r="13889" spans="1:4" ht="15" x14ac:dyDescent="0.25">
      <c r="A13889" s="588"/>
      <c r="B13889" s="588"/>
      <c r="C13889" s="589"/>
      <c r="D13889" s="588"/>
    </row>
    <row r="13890" spans="1:4" ht="15" x14ac:dyDescent="0.25">
      <c r="A13890" s="588"/>
      <c r="B13890" s="588"/>
      <c r="C13890" s="589"/>
      <c r="D13890" s="588"/>
    </row>
    <row r="13891" spans="1:4" ht="15" x14ac:dyDescent="0.25">
      <c r="A13891" s="588"/>
      <c r="B13891" s="588"/>
      <c r="C13891" s="589"/>
      <c r="D13891" s="588"/>
    </row>
    <row r="13892" spans="1:4" ht="15" x14ac:dyDescent="0.25">
      <c r="A13892" s="588"/>
      <c r="B13892" s="588"/>
      <c r="C13892" s="589"/>
      <c r="D13892" s="588"/>
    </row>
    <row r="13893" spans="1:4" ht="15" x14ac:dyDescent="0.25">
      <c r="A13893" s="588"/>
      <c r="B13893" s="588"/>
      <c r="C13893" s="589"/>
      <c r="D13893" s="588"/>
    </row>
    <row r="13894" spans="1:4" ht="15" x14ac:dyDescent="0.25">
      <c r="A13894" s="588"/>
      <c r="B13894" s="588"/>
      <c r="C13894" s="589"/>
      <c r="D13894" s="588"/>
    </row>
    <row r="13895" spans="1:4" ht="15" x14ac:dyDescent="0.25">
      <c r="A13895" s="588"/>
      <c r="B13895" s="588"/>
      <c r="C13895" s="589"/>
      <c r="D13895" s="588"/>
    </row>
    <row r="13896" spans="1:4" ht="15" x14ac:dyDescent="0.25">
      <c r="A13896" s="588"/>
      <c r="B13896" s="588"/>
      <c r="C13896" s="589"/>
      <c r="D13896" s="588"/>
    </row>
    <row r="13897" spans="1:4" ht="15" x14ac:dyDescent="0.25">
      <c r="A13897" s="588"/>
      <c r="B13897" s="588"/>
      <c r="C13897" s="589"/>
      <c r="D13897" s="588"/>
    </row>
    <row r="13898" spans="1:4" ht="15" x14ac:dyDescent="0.25">
      <c r="A13898" s="588"/>
      <c r="B13898" s="588"/>
      <c r="C13898" s="589"/>
      <c r="D13898" s="588"/>
    </row>
    <row r="13899" spans="1:4" ht="15" x14ac:dyDescent="0.25">
      <c r="A13899" s="588"/>
      <c r="B13899" s="588"/>
      <c r="C13899" s="589"/>
      <c r="D13899" s="588"/>
    </row>
    <row r="13900" spans="1:4" ht="15" x14ac:dyDescent="0.25">
      <c r="A13900" s="588"/>
      <c r="B13900" s="588"/>
      <c r="C13900" s="589"/>
      <c r="D13900" s="588"/>
    </row>
    <row r="13901" spans="1:4" ht="15" x14ac:dyDescent="0.25">
      <c r="A13901" s="588"/>
      <c r="B13901" s="588"/>
      <c r="C13901" s="589"/>
      <c r="D13901" s="588"/>
    </row>
    <row r="13902" spans="1:4" ht="15" x14ac:dyDescent="0.25">
      <c r="A13902" s="588"/>
      <c r="B13902" s="588"/>
      <c r="C13902" s="589"/>
      <c r="D13902" s="588"/>
    </row>
    <row r="13903" spans="1:4" ht="15" x14ac:dyDescent="0.25">
      <c r="A13903" s="588"/>
      <c r="B13903" s="588"/>
      <c r="C13903" s="589"/>
      <c r="D13903" s="588"/>
    </row>
    <row r="13904" spans="1:4" ht="15" x14ac:dyDescent="0.25">
      <c r="A13904" s="588"/>
      <c r="B13904" s="588"/>
      <c r="C13904" s="589"/>
      <c r="D13904" s="588"/>
    </row>
    <row r="13905" spans="1:4" ht="15" x14ac:dyDescent="0.25">
      <c r="A13905" s="588"/>
      <c r="B13905" s="588"/>
      <c r="C13905" s="589"/>
      <c r="D13905" s="588"/>
    </row>
    <row r="13906" spans="1:4" ht="15" x14ac:dyDescent="0.25">
      <c r="A13906" s="588"/>
      <c r="B13906" s="588"/>
      <c r="C13906" s="589"/>
      <c r="D13906" s="588"/>
    </row>
    <row r="13907" spans="1:4" ht="15" x14ac:dyDescent="0.25">
      <c r="A13907" s="588"/>
      <c r="B13907" s="588"/>
      <c r="C13907" s="589"/>
      <c r="D13907" s="588"/>
    </row>
    <row r="13908" spans="1:4" ht="15" x14ac:dyDescent="0.25">
      <c r="A13908" s="588"/>
      <c r="B13908" s="588"/>
      <c r="C13908" s="589"/>
      <c r="D13908" s="588"/>
    </row>
    <row r="13909" spans="1:4" ht="15" x14ac:dyDescent="0.25">
      <c r="A13909" s="588"/>
      <c r="B13909" s="588"/>
      <c r="C13909" s="589"/>
      <c r="D13909" s="588"/>
    </row>
    <row r="13910" spans="1:4" ht="15" x14ac:dyDescent="0.25">
      <c r="A13910" s="588"/>
      <c r="B13910" s="588"/>
      <c r="C13910" s="589"/>
      <c r="D13910" s="588"/>
    </row>
    <row r="13911" spans="1:4" ht="15" x14ac:dyDescent="0.25">
      <c r="A13911" s="588"/>
      <c r="B13911" s="588"/>
      <c r="C13911" s="589"/>
      <c r="D13911" s="588"/>
    </row>
    <row r="13912" spans="1:4" ht="15" x14ac:dyDescent="0.25">
      <c r="A13912" s="588"/>
      <c r="B13912" s="588"/>
      <c r="C13912" s="589"/>
      <c r="D13912" s="588"/>
    </row>
    <row r="13913" spans="1:4" ht="15" x14ac:dyDescent="0.25">
      <c r="A13913" s="588"/>
      <c r="B13913" s="588"/>
      <c r="C13913" s="589"/>
      <c r="D13913" s="588"/>
    </row>
    <row r="13914" spans="1:4" ht="15" x14ac:dyDescent="0.25">
      <c r="A13914" s="588"/>
      <c r="B13914" s="588"/>
      <c r="C13914" s="589"/>
      <c r="D13914" s="588"/>
    </row>
    <row r="13915" spans="1:4" ht="15" x14ac:dyDescent="0.25">
      <c r="A13915" s="588"/>
      <c r="B13915" s="588"/>
      <c r="C13915" s="589"/>
      <c r="D13915" s="588"/>
    </row>
    <row r="13916" spans="1:4" ht="15" x14ac:dyDescent="0.25">
      <c r="A13916" s="588"/>
      <c r="B13916" s="588"/>
      <c r="C13916" s="589"/>
      <c r="D13916" s="588"/>
    </row>
    <row r="13917" spans="1:4" ht="15" x14ac:dyDescent="0.25">
      <c r="A13917" s="588"/>
      <c r="B13917" s="588"/>
      <c r="C13917" s="589"/>
      <c r="D13917" s="588"/>
    </row>
    <row r="13918" spans="1:4" ht="15" x14ac:dyDescent="0.25">
      <c r="A13918" s="588"/>
      <c r="B13918" s="588"/>
      <c r="C13918" s="589"/>
      <c r="D13918" s="588"/>
    </row>
    <row r="13919" spans="1:4" ht="15" x14ac:dyDescent="0.25">
      <c r="A13919" s="588"/>
      <c r="B13919" s="588"/>
      <c r="C13919" s="589"/>
      <c r="D13919" s="588"/>
    </row>
    <row r="13920" spans="1:4" ht="15" x14ac:dyDescent="0.25">
      <c r="A13920" s="588"/>
      <c r="B13920" s="588"/>
      <c r="C13920" s="589"/>
      <c r="D13920" s="588"/>
    </row>
    <row r="13921" spans="1:4" ht="15" x14ac:dyDescent="0.25">
      <c r="A13921" s="588"/>
      <c r="B13921" s="588"/>
      <c r="C13921" s="589"/>
      <c r="D13921" s="588"/>
    </row>
    <row r="13922" spans="1:4" ht="15" x14ac:dyDescent="0.25">
      <c r="A13922" s="588"/>
      <c r="B13922" s="588"/>
      <c r="C13922" s="589"/>
      <c r="D13922" s="588"/>
    </row>
    <row r="13923" spans="1:4" ht="15" x14ac:dyDescent="0.25">
      <c r="A13923" s="588"/>
      <c r="B13923" s="588"/>
      <c r="C13923" s="589"/>
      <c r="D13923" s="588"/>
    </row>
    <row r="13924" spans="1:4" ht="15" x14ac:dyDescent="0.25">
      <c r="A13924" s="588"/>
      <c r="B13924" s="588"/>
      <c r="C13924" s="589"/>
      <c r="D13924" s="588"/>
    </row>
    <row r="13925" spans="1:4" ht="15" x14ac:dyDescent="0.25">
      <c r="A13925" s="588"/>
      <c r="B13925" s="588"/>
      <c r="C13925" s="589"/>
      <c r="D13925" s="588"/>
    </row>
    <row r="13926" spans="1:4" ht="15" x14ac:dyDescent="0.25">
      <c r="A13926" s="588"/>
      <c r="B13926" s="588"/>
      <c r="C13926" s="589"/>
      <c r="D13926" s="588"/>
    </row>
    <row r="13927" spans="1:4" ht="15" x14ac:dyDescent="0.25">
      <c r="A13927" s="588"/>
      <c r="B13927" s="588"/>
      <c r="C13927" s="589"/>
      <c r="D13927" s="588"/>
    </row>
    <row r="13928" spans="1:4" ht="15" x14ac:dyDescent="0.25">
      <c r="A13928" s="588"/>
      <c r="B13928" s="588"/>
      <c r="C13928" s="589"/>
      <c r="D13928" s="588"/>
    </row>
    <row r="13929" spans="1:4" ht="15" x14ac:dyDescent="0.25">
      <c r="A13929" s="588"/>
      <c r="B13929" s="588"/>
      <c r="C13929" s="589"/>
      <c r="D13929" s="588"/>
    </row>
    <row r="13930" spans="1:4" ht="15" x14ac:dyDescent="0.25">
      <c r="A13930" s="588"/>
      <c r="B13930" s="588"/>
      <c r="C13930" s="589"/>
      <c r="D13930" s="588"/>
    </row>
    <row r="13931" spans="1:4" ht="15" x14ac:dyDescent="0.25">
      <c r="A13931" s="588"/>
      <c r="B13931" s="588"/>
      <c r="C13931" s="589"/>
      <c r="D13931" s="588"/>
    </row>
    <row r="13932" spans="1:4" ht="15" x14ac:dyDescent="0.25">
      <c r="A13932" s="588"/>
      <c r="B13932" s="588"/>
      <c r="C13932" s="589"/>
      <c r="D13932" s="588"/>
    </row>
    <row r="13933" spans="1:4" ht="15" x14ac:dyDescent="0.25">
      <c r="A13933" s="588"/>
      <c r="B13933" s="588"/>
      <c r="C13933" s="589"/>
      <c r="D13933" s="588"/>
    </row>
    <row r="13934" spans="1:4" ht="15" x14ac:dyDescent="0.25">
      <c r="A13934" s="588"/>
      <c r="B13934" s="588"/>
      <c r="C13934" s="589"/>
      <c r="D13934" s="588"/>
    </row>
    <row r="13935" spans="1:4" ht="15" x14ac:dyDescent="0.25">
      <c r="A13935" s="588"/>
      <c r="B13935" s="588"/>
      <c r="C13935" s="589"/>
      <c r="D13935" s="588"/>
    </row>
    <row r="13936" spans="1:4" ht="15" x14ac:dyDescent="0.25">
      <c r="A13936" s="588"/>
      <c r="B13936" s="588"/>
      <c r="C13936" s="589"/>
      <c r="D13936" s="588"/>
    </row>
    <row r="13937" spans="1:4" ht="15" x14ac:dyDescent="0.25">
      <c r="A13937" s="588"/>
      <c r="B13937" s="588"/>
      <c r="C13937" s="589"/>
      <c r="D13937" s="588"/>
    </row>
    <row r="13938" spans="1:4" ht="15" x14ac:dyDescent="0.25">
      <c r="A13938" s="588"/>
      <c r="B13938" s="588"/>
      <c r="C13938" s="589"/>
      <c r="D13938" s="588"/>
    </row>
    <row r="13939" spans="1:4" ht="15" x14ac:dyDescent="0.25">
      <c r="A13939" s="588"/>
      <c r="B13939" s="588"/>
      <c r="C13939" s="589"/>
      <c r="D13939" s="588"/>
    </row>
    <row r="13940" spans="1:4" ht="15" x14ac:dyDescent="0.25">
      <c r="A13940" s="588"/>
      <c r="B13940" s="588"/>
      <c r="C13940" s="589"/>
      <c r="D13940" s="588"/>
    </row>
    <row r="13941" spans="1:4" ht="15" x14ac:dyDescent="0.25">
      <c r="A13941" s="588"/>
      <c r="B13941" s="588"/>
      <c r="C13941" s="589"/>
      <c r="D13941" s="588"/>
    </row>
    <row r="13942" spans="1:4" ht="15" x14ac:dyDescent="0.25">
      <c r="A13942" s="588"/>
      <c r="B13942" s="588"/>
      <c r="C13942" s="589"/>
      <c r="D13942" s="588"/>
    </row>
    <row r="13943" spans="1:4" ht="15" x14ac:dyDescent="0.25">
      <c r="A13943" s="588"/>
      <c r="B13943" s="588"/>
      <c r="C13943" s="589"/>
      <c r="D13943" s="588"/>
    </row>
    <row r="13944" spans="1:4" ht="15" x14ac:dyDescent="0.25">
      <c r="A13944" s="588"/>
      <c r="B13944" s="588"/>
      <c r="C13944" s="589"/>
      <c r="D13944" s="588"/>
    </row>
    <row r="13945" spans="1:4" ht="15" x14ac:dyDescent="0.25">
      <c r="A13945" s="588"/>
      <c r="B13945" s="588"/>
      <c r="C13945" s="589"/>
      <c r="D13945" s="588"/>
    </row>
    <row r="13946" spans="1:4" ht="15" x14ac:dyDescent="0.25">
      <c r="A13946" s="588"/>
      <c r="B13946" s="588"/>
      <c r="C13946" s="589"/>
      <c r="D13946" s="588"/>
    </row>
    <row r="13947" spans="1:4" ht="15" x14ac:dyDescent="0.25">
      <c r="A13947" s="588"/>
      <c r="B13947" s="588"/>
      <c r="C13947" s="589"/>
      <c r="D13947" s="588"/>
    </row>
    <row r="13948" spans="1:4" ht="15" x14ac:dyDescent="0.25">
      <c r="A13948" s="588"/>
      <c r="B13948" s="588"/>
      <c r="C13948" s="589"/>
      <c r="D13948" s="588"/>
    </row>
    <row r="13949" spans="1:4" ht="15" x14ac:dyDescent="0.25">
      <c r="A13949" s="588"/>
      <c r="B13949" s="588"/>
      <c r="C13949" s="589"/>
      <c r="D13949" s="588"/>
    </row>
    <row r="13950" spans="1:4" ht="15" x14ac:dyDescent="0.25">
      <c r="A13950" s="588"/>
      <c r="B13950" s="588"/>
      <c r="C13950" s="589"/>
      <c r="D13950" s="588"/>
    </row>
    <row r="13951" spans="1:4" ht="15" x14ac:dyDescent="0.25">
      <c r="A13951" s="588"/>
      <c r="B13951" s="588"/>
      <c r="C13951" s="589"/>
      <c r="D13951" s="588"/>
    </row>
    <row r="13952" spans="1:4" ht="15" x14ac:dyDescent="0.25">
      <c r="A13952" s="588"/>
      <c r="B13952" s="588"/>
      <c r="C13952" s="589"/>
      <c r="D13952" s="588"/>
    </row>
    <row r="13953" spans="1:4" ht="15" x14ac:dyDescent="0.25">
      <c r="A13953" s="588"/>
      <c r="B13953" s="588"/>
      <c r="C13953" s="589"/>
      <c r="D13953" s="588"/>
    </row>
    <row r="13954" spans="1:4" ht="15" x14ac:dyDescent="0.25">
      <c r="A13954" s="588"/>
      <c r="B13954" s="588"/>
      <c r="C13954" s="589"/>
      <c r="D13954" s="588"/>
    </row>
    <row r="13955" spans="1:4" ht="15" x14ac:dyDescent="0.25">
      <c r="A13955" s="588"/>
      <c r="B13955" s="588"/>
      <c r="C13955" s="589"/>
      <c r="D13955" s="588"/>
    </row>
    <row r="13956" spans="1:4" ht="15" x14ac:dyDescent="0.25">
      <c r="A13956" s="588"/>
      <c r="B13956" s="588"/>
      <c r="C13956" s="589"/>
      <c r="D13956" s="588"/>
    </row>
    <row r="13957" spans="1:4" ht="15" x14ac:dyDescent="0.25">
      <c r="A13957" s="588"/>
      <c r="B13957" s="588"/>
      <c r="C13957" s="589"/>
      <c r="D13957" s="588"/>
    </row>
    <row r="13958" spans="1:4" ht="15" x14ac:dyDescent="0.25">
      <c r="A13958" s="588"/>
      <c r="B13958" s="588"/>
      <c r="C13958" s="589"/>
      <c r="D13958" s="588"/>
    </row>
    <row r="13959" spans="1:4" ht="15" x14ac:dyDescent="0.25">
      <c r="A13959" s="588"/>
      <c r="B13959" s="588"/>
      <c r="C13959" s="589"/>
      <c r="D13959" s="588"/>
    </row>
    <row r="13960" spans="1:4" ht="15" x14ac:dyDescent="0.25">
      <c r="A13960" s="588"/>
      <c r="B13960" s="588"/>
      <c r="C13960" s="589"/>
      <c r="D13960" s="588"/>
    </row>
    <row r="13961" spans="1:4" ht="15" x14ac:dyDescent="0.25">
      <c r="A13961" s="588"/>
      <c r="B13961" s="588"/>
      <c r="C13961" s="589"/>
      <c r="D13961" s="588"/>
    </row>
    <row r="13962" spans="1:4" ht="15" x14ac:dyDescent="0.25">
      <c r="A13962" s="588"/>
      <c r="B13962" s="588"/>
      <c r="C13962" s="589"/>
      <c r="D13962" s="588"/>
    </row>
    <row r="13963" spans="1:4" ht="15" x14ac:dyDescent="0.25">
      <c r="A13963" s="588"/>
      <c r="B13963" s="588"/>
      <c r="C13963" s="589"/>
      <c r="D13963" s="588"/>
    </row>
    <row r="13964" spans="1:4" ht="15" x14ac:dyDescent="0.25">
      <c r="A13964" s="588"/>
      <c r="B13964" s="588"/>
      <c r="C13964" s="589"/>
      <c r="D13964" s="588"/>
    </row>
    <row r="13965" spans="1:4" ht="15" x14ac:dyDescent="0.25">
      <c r="A13965" s="588"/>
      <c r="B13965" s="588"/>
      <c r="C13965" s="589"/>
      <c r="D13965" s="588"/>
    </row>
    <row r="13966" spans="1:4" ht="15" x14ac:dyDescent="0.25">
      <c r="A13966" s="588"/>
      <c r="B13966" s="588"/>
      <c r="C13966" s="589"/>
      <c r="D13966" s="588"/>
    </row>
    <row r="13967" spans="1:4" ht="15" x14ac:dyDescent="0.25">
      <c r="A13967" s="588"/>
      <c r="B13967" s="588"/>
      <c r="C13967" s="589"/>
      <c r="D13967" s="588"/>
    </row>
    <row r="13968" spans="1:4" ht="15" x14ac:dyDescent="0.25">
      <c r="A13968" s="588"/>
      <c r="B13968" s="588"/>
      <c r="C13968" s="589"/>
      <c r="D13968" s="588"/>
    </row>
    <row r="13969" spans="1:4" ht="15" x14ac:dyDescent="0.25">
      <c r="A13969" s="588"/>
      <c r="B13969" s="588"/>
      <c r="C13969" s="589"/>
      <c r="D13969" s="588"/>
    </row>
    <row r="13970" spans="1:4" ht="15" x14ac:dyDescent="0.25">
      <c r="A13970" s="588"/>
      <c r="B13970" s="588"/>
      <c r="C13970" s="589"/>
      <c r="D13970" s="588"/>
    </row>
    <row r="13971" spans="1:4" ht="15" x14ac:dyDescent="0.25">
      <c r="A13971" s="588"/>
      <c r="B13971" s="588"/>
      <c r="C13971" s="589"/>
      <c r="D13971" s="588"/>
    </row>
    <row r="13972" spans="1:4" ht="15" x14ac:dyDescent="0.25">
      <c r="A13972" s="588"/>
      <c r="B13972" s="588"/>
      <c r="C13972" s="589"/>
      <c r="D13972" s="588"/>
    </row>
    <row r="13973" spans="1:4" ht="15" x14ac:dyDescent="0.25">
      <c r="A13973" s="588"/>
      <c r="B13973" s="588"/>
      <c r="C13973" s="589"/>
      <c r="D13973" s="588"/>
    </row>
    <row r="13974" spans="1:4" ht="15" x14ac:dyDescent="0.25">
      <c r="A13974" s="588"/>
      <c r="B13974" s="588"/>
      <c r="C13974" s="589"/>
      <c r="D13974" s="588"/>
    </row>
    <row r="13975" spans="1:4" ht="15" x14ac:dyDescent="0.25">
      <c r="A13975" s="588"/>
      <c r="B13975" s="588"/>
      <c r="C13975" s="589"/>
      <c r="D13975" s="588"/>
    </row>
    <row r="13976" spans="1:4" ht="15" x14ac:dyDescent="0.25">
      <c r="A13976" s="588"/>
      <c r="B13976" s="588"/>
      <c r="C13976" s="589"/>
      <c r="D13976" s="588"/>
    </row>
    <row r="13977" spans="1:4" ht="15" x14ac:dyDescent="0.25">
      <c r="A13977" s="588"/>
      <c r="B13977" s="588"/>
      <c r="C13977" s="589"/>
      <c r="D13977" s="588"/>
    </row>
    <row r="13978" spans="1:4" ht="15" x14ac:dyDescent="0.25">
      <c r="A13978" s="588"/>
      <c r="B13978" s="588"/>
      <c r="C13978" s="589"/>
      <c r="D13978" s="588"/>
    </row>
    <row r="13979" spans="1:4" ht="15" x14ac:dyDescent="0.25">
      <c r="A13979" s="588"/>
      <c r="B13979" s="588"/>
      <c r="C13979" s="589"/>
      <c r="D13979" s="588"/>
    </row>
    <row r="13980" spans="1:4" ht="15" x14ac:dyDescent="0.25">
      <c r="A13980" s="588"/>
      <c r="B13980" s="588"/>
      <c r="C13980" s="589"/>
      <c r="D13980" s="588"/>
    </row>
    <row r="13981" spans="1:4" ht="15" x14ac:dyDescent="0.25">
      <c r="A13981" s="588"/>
      <c r="B13981" s="588"/>
      <c r="C13981" s="589"/>
      <c r="D13981" s="588"/>
    </row>
    <row r="13982" spans="1:4" ht="15" x14ac:dyDescent="0.25">
      <c r="A13982" s="588"/>
      <c r="B13982" s="588"/>
      <c r="C13982" s="589"/>
      <c r="D13982" s="588"/>
    </row>
    <row r="13983" spans="1:4" ht="15" x14ac:dyDescent="0.25">
      <c r="A13983" s="588"/>
      <c r="B13983" s="588"/>
      <c r="C13983" s="589"/>
      <c r="D13983" s="588"/>
    </row>
    <row r="13984" spans="1:4" ht="15" x14ac:dyDescent="0.25">
      <c r="A13984" s="588"/>
      <c r="B13984" s="588"/>
      <c r="C13984" s="589"/>
      <c r="D13984" s="588"/>
    </row>
    <row r="13985" spans="1:4" ht="15" x14ac:dyDescent="0.25">
      <c r="A13985" s="588"/>
      <c r="B13985" s="588"/>
      <c r="C13985" s="589"/>
      <c r="D13985" s="588"/>
    </row>
    <row r="13986" spans="1:4" ht="15" x14ac:dyDescent="0.25">
      <c r="A13986" s="588"/>
      <c r="B13986" s="588"/>
      <c r="C13986" s="589"/>
      <c r="D13986" s="588"/>
    </row>
    <row r="13987" spans="1:4" ht="15" x14ac:dyDescent="0.25">
      <c r="A13987" s="588"/>
      <c r="B13987" s="588"/>
      <c r="C13987" s="589"/>
      <c r="D13987" s="588"/>
    </row>
    <row r="13988" spans="1:4" ht="15" x14ac:dyDescent="0.25">
      <c r="A13988" s="588"/>
      <c r="B13988" s="588"/>
      <c r="C13988" s="589"/>
      <c r="D13988" s="588"/>
    </row>
    <row r="13989" spans="1:4" ht="15" x14ac:dyDescent="0.25">
      <c r="A13989" s="588"/>
      <c r="B13989" s="588"/>
      <c r="C13989" s="589"/>
      <c r="D13989" s="588"/>
    </row>
    <row r="13990" spans="1:4" ht="15" x14ac:dyDescent="0.25">
      <c r="A13990" s="588"/>
      <c r="B13990" s="588"/>
      <c r="C13990" s="589"/>
      <c r="D13990" s="588"/>
    </row>
    <row r="13991" spans="1:4" ht="15" x14ac:dyDescent="0.25">
      <c r="A13991" s="588"/>
      <c r="B13991" s="588"/>
      <c r="C13991" s="589"/>
      <c r="D13991" s="588"/>
    </row>
    <row r="13992" spans="1:4" ht="15" x14ac:dyDescent="0.25">
      <c r="A13992" s="588"/>
      <c r="B13992" s="588"/>
      <c r="C13992" s="589"/>
      <c r="D13992" s="588"/>
    </row>
    <row r="13993" spans="1:4" ht="15" x14ac:dyDescent="0.25">
      <c r="A13993" s="588"/>
      <c r="B13993" s="588"/>
      <c r="C13993" s="589"/>
      <c r="D13993" s="588"/>
    </row>
    <row r="13994" spans="1:4" ht="15" x14ac:dyDescent="0.25">
      <c r="A13994" s="588"/>
      <c r="B13994" s="588"/>
      <c r="C13994" s="589"/>
      <c r="D13994" s="588"/>
    </row>
    <row r="13995" spans="1:4" ht="15" x14ac:dyDescent="0.25">
      <c r="A13995" s="588"/>
      <c r="B13995" s="588"/>
      <c r="C13995" s="589"/>
      <c r="D13995" s="588"/>
    </row>
    <row r="13996" spans="1:4" ht="15" x14ac:dyDescent="0.25">
      <c r="A13996" s="588"/>
      <c r="B13996" s="588"/>
      <c r="C13996" s="589"/>
      <c r="D13996" s="588"/>
    </row>
    <row r="13997" spans="1:4" ht="15" x14ac:dyDescent="0.25">
      <c r="A13997" s="588"/>
      <c r="B13997" s="588"/>
      <c r="C13997" s="589"/>
      <c r="D13997" s="588"/>
    </row>
    <row r="13998" spans="1:4" ht="15" x14ac:dyDescent="0.25">
      <c r="A13998" s="588"/>
      <c r="B13998" s="588"/>
      <c r="C13998" s="589"/>
      <c r="D13998" s="588"/>
    </row>
    <row r="13999" spans="1:4" ht="15" x14ac:dyDescent="0.25">
      <c r="A13999" s="588"/>
      <c r="B13999" s="588"/>
      <c r="C13999" s="589"/>
      <c r="D13999" s="588"/>
    </row>
    <row r="14000" spans="1:4" ht="15" x14ac:dyDescent="0.25">
      <c r="A14000" s="588"/>
      <c r="B14000" s="588"/>
      <c r="C14000" s="589"/>
      <c r="D14000" s="588"/>
    </row>
    <row r="14001" spans="1:4" ht="15" x14ac:dyDescent="0.25">
      <c r="A14001" s="588"/>
      <c r="B14001" s="588"/>
      <c r="C14001" s="589"/>
      <c r="D14001" s="588"/>
    </row>
    <row r="14002" spans="1:4" ht="15" x14ac:dyDescent="0.25">
      <c r="A14002" s="588"/>
      <c r="B14002" s="588"/>
      <c r="C14002" s="589"/>
      <c r="D14002" s="588"/>
    </row>
    <row r="14003" spans="1:4" ht="15" x14ac:dyDescent="0.25">
      <c r="A14003" s="588"/>
      <c r="B14003" s="588"/>
      <c r="C14003" s="589"/>
      <c r="D14003" s="588"/>
    </row>
    <row r="14004" spans="1:4" ht="15" x14ac:dyDescent="0.25">
      <c r="A14004" s="588"/>
      <c r="B14004" s="588"/>
      <c r="C14004" s="589"/>
      <c r="D14004" s="588"/>
    </row>
    <row r="14005" spans="1:4" ht="15" x14ac:dyDescent="0.25">
      <c r="A14005" s="588"/>
      <c r="B14005" s="588"/>
      <c r="C14005" s="589"/>
      <c r="D14005" s="588"/>
    </row>
    <row r="14006" spans="1:4" ht="15" x14ac:dyDescent="0.25">
      <c r="A14006" s="588"/>
      <c r="B14006" s="588"/>
      <c r="C14006" s="589"/>
      <c r="D14006" s="588"/>
    </row>
    <row r="14007" spans="1:4" ht="15" x14ac:dyDescent="0.25">
      <c r="A14007" s="588"/>
      <c r="B14007" s="588"/>
      <c r="C14007" s="589"/>
      <c r="D14007" s="588"/>
    </row>
    <row r="14008" spans="1:4" ht="15" x14ac:dyDescent="0.25">
      <c r="A14008" s="588"/>
      <c r="B14008" s="588"/>
      <c r="C14008" s="589"/>
      <c r="D14008" s="588"/>
    </row>
    <row r="14009" spans="1:4" ht="15" x14ac:dyDescent="0.25">
      <c r="A14009" s="588"/>
      <c r="B14009" s="588"/>
      <c r="C14009" s="589"/>
      <c r="D14009" s="588"/>
    </row>
    <row r="14010" spans="1:4" ht="15" x14ac:dyDescent="0.25">
      <c r="A14010" s="588"/>
      <c r="B14010" s="588"/>
      <c r="C14010" s="589"/>
      <c r="D14010" s="588"/>
    </row>
    <row r="14011" spans="1:4" ht="15" x14ac:dyDescent="0.25">
      <c r="A14011" s="588"/>
      <c r="B14011" s="588"/>
      <c r="C14011" s="589"/>
      <c r="D14011" s="588"/>
    </row>
    <row r="14012" spans="1:4" ht="15" x14ac:dyDescent="0.25">
      <c r="A14012" s="588"/>
      <c r="B14012" s="588"/>
      <c r="C14012" s="589"/>
      <c r="D14012" s="588"/>
    </row>
    <row r="14013" spans="1:4" ht="15" x14ac:dyDescent="0.25">
      <c r="A14013" s="588"/>
      <c r="B14013" s="588"/>
      <c r="C14013" s="589"/>
      <c r="D14013" s="588"/>
    </row>
    <row r="14014" spans="1:4" ht="15" x14ac:dyDescent="0.25">
      <c r="A14014" s="588"/>
      <c r="B14014" s="588"/>
      <c r="C14014" s="589"/>
      <c r="D14014" s="588"/>
    </row>
    <row r="14015" spans="1:4" ht="15" x14ac:dyDescent="0.25">
      <c r="A14015" s="588"/>
      <c r="B14015" s="588"/>
      <c r="C14015" s="589"/>
      <c r="D14015" s="588"/>
    </row>
    <row r="14016" spans="1:4" ht="15" x14ac:dyDescent="0.25">
      <c r="A14016" s="588"/>
      <c r="B14016" s="588"/>
      <c r="C14016" s="589"/>
      <c r="D14016" s="588"/>
    </row>
    <row r="14017" spans="1:4" ht="15" x14ac:dyDescent="0.25">
      <c r="A14017" s="588"/>
      <c r="B14017" s="588"/>
      <c r="C14017" s="589"/>
      <c r="D14017" s="588"/>
    </row>
    <row r="14018" spans="1:4" ht="15" x14ac:dyDescent="0.25">
      <c r="A14018" s="588"/>
      <c r="B14018" s="588"/>
      <c r="C14018" s="589"/>
      <c r="D14018" s="588"/>
    </row>
    <row r="14019" spans="1:4" ht="15" x14ac:dyDescent="0.25">
      <c r="A14019" s="588"/>
      <c r="B14019" s="588"/>
      <c r="C14019" s="589"/>
      <c r="D14019" s="588"/>
    </row>
    <row r="14020" spans="1:4" ht="15" x14ac:dyDescent="0.25">
      <c r="A14020" s="588"/>
      <c r="B14020" s="588"/>
      <c r="C14020" s="589"/>
      <c r="D14020" s="588"/>
    </row>
    <row r="14021" spans="1:4" ht="15" x14ac:dyDescent="0.25">
      <c r="A14021" s="588"/>
      <c r="B14021" s="588"/>
      <c r="C14021" s="589"/>
      <c r="D14021" s="588"/>
    </row>
    <row r="14022" spans="1:4" ht="15" x14ac:dyDescent="0.25">
      <c r="A14022" s="588"/>
      <c r="B14022" s="588"/>
      <c r="C14022" s="589"/>
      <c r="D14022" s="588"/>
    </row>
    <row r="14023" spans="1:4" ht="15" x14ac:dyDescent="0.25">
      <c r="A14023" s="588"/>
      <c r="B14023" s="588"/>
      <c r="C14023" s="589"/>
      <c r="D14023" s="588"/>
    </row>
    <row r="14024" spans="1:4" ht="15" x14ac:dyDescent="0.25">
      <c r="A14024" s="588"/>
      <c r="B14024" s="588"/>
      <c r="C14024" s="589"/>
      <c r="D14024" s="588"/>
    </row>
    <row r="14025" spans="1:4" ht="15" x14ac:dyDescent="0.25">
      <c r="A14025" s="588"/>
      <c r="B14025" s="588"/>
      <c r="C14025" s="589"/>
      <c r="D14025" s="588"/>
    </row>
    <row r="14026" spans="1:4" ht="15" x14ac:dyDescent="0.25">
      <c r="A14026" s="588"/>
      <c r="B14026" s="588"/>
      <c r="C14026" s="589"/>
      <c r="D14026" s="588"/>
    </row>
    <row r="14027" spans="1:4" ht="15" x14ac:dyDescent="0.25">
      <c r="A14027" s="588"/>
      <c r="B14027" s="588"/>
      <c r="C14027" s="589"/>
      <c r="D14027" s="588"/>
    </row>
    <row r="14028" spans="1:4" ht="15" x14ac:dyDescent="0.25">
      <c r="A14028" s="588"/>
      <c r="B14028" s="588"/>
      <c r="C14028" s="589"/>
      <c r="D14028" s="588"/>
    </row>
    <row r="14029" spans="1:4" ht="15" x14ac:dyDescent="0.25">
      <c r="A14029" s="588"/>
      <c r="B14029" s="588"/>
      <c r="C14029" s="589"/>
      <c r="D14029" s="588"/>
    </row>
    <row r="14030" spans="1:4" ht="15" x14ac:dyDescent="0.25">
      <c r="A14030" s="588"/>
      <c r="B14030" s="588"/>
      <c r="C14030" s="589"/>
      <c r="D14030" s="588"/>
    </row>
    <row r="14031" spans="1:4" ht="15" x14ac:dyDescent="0.25">
      <c r="A14031" s="588"/>
      <c r="B14031" s="588"/>
      <c r="C14031" s="589"/>
      <c r="D14031" s="588"/>
    </row>
    <row r="14032" spans="1:4" ht="15" x14ac:dyDescent="0.25">
      <c r="A14032" s="588"/>
      <c r="B14032" s="588"/>
      <c r="C14032" s="589"/>
      <c r="D14032" s="588"/>
    </row>
    <row r="14033" spans="1:4" ht="15" x14ac:dyDescent="0.25">
      <c r="A14033" s="588"/>
      <c r="B14033" s="588"/>
      <c r="C14033" s="589"/>
      <c r="D14033" s="588"/>
    </row>
    <row r="14034" spans="1:4" ht="15" x14ac:dyDescent="0.25">
      <c r="A14034" s="588"/>
      <c r="B14034" s="588"/>
      <c r="C14034" s="589"/>
      <c r="D14034" s="588"/>
    </row>
    <row r="14035" spans="1:4" ht="15" x14ac:dyDescent="0.25">
      <c r="A14035" s="588"/>
      <c r="B14035" s="588"/>
      <c r="C14035" s="589"/>
      <c r="D14035" s="588"/>
    </row>
    <row r="14036" spans="1:4" ht="15" x14ac:dyDescent="0.25">
      <c r="A14036" s="588"/>
      <c r="B14036" s="588"/>
      <c r="C14036" s="589"/>
      <c r="D14036" s="588"/>
    </row>
    <row r="14037" spans="1:4" ht="15" x14ac:dyDescent="0.25">
      <c r="A14037" s="588"/>
      <c r="B14037" s="588"/>
      <c r="C14037" s="589"/>
      <c r="D14037" s="588"/>
    </row>
    <row r="14038" spans="1:4" ht="15" x14ac:dyDescent="0.25">
      <c r="A14038" s="588"/>
      <c r="B14038" s="588"/>
      <c r="C14038" s="589"/>
      <c r="D14038" s="588"/>
    </row>
    <row r="14039" spans="1:4" ht="15" x14ac:dyDescent="0.25">
      <c r="A14039" s="588"/>
      <c r="B14039" s="588"/>
      <c r="C14039" s="589"/>
      <c r="D14039" s="588"/>
    </row>
    <row r="14040" spans="1:4" ht="15" x14ac:dyDescent="0.25">
      <c r="A14040" s="588"/>
      <c r="B14040" s="588"/>
      <c r="C14040" s="589"/>
      <c r="D14040" s="588"/>
    </row>
    <row r="14041" spans="1:4" ht="15" x14ac:dyDescent="0.25">
      <c r="A14041" s="588"/>
      <c r="B14041" s="588"/>
      <c r="C14041" s="589"/>
      <c r="D14041" s="588"/>
    </row>
    <row r="14042" spans="1:4" ht="15" x14ac:dyDescent="0.25">
      <c r="A14042" s="588"/>
      <c r="B14042" s="588"/>
      <c r="C14042" s="589"/>
      <c r="D14042" s="588"/>
    </row>
    <row r="14043" spans="1:4" ht="15" x14ac:dyDescent="0.25">
      <c r="A14043" s="588"/>
      <c r="B14043" s="588"/>
      <c r="C14043" s="589"/>
      <c r="D14043" s="588"/>
    </row>
    <row r="14044" spans="1:4" ht="15" x14ac:dyDescent="0.25">
      <c r="A14044" s="588"/>
      <c r="B14044" s="588"/>
      <c r="C14044" s="589"/>
      <c r="D14044" s="588"/>
    </row>
    <row r="14045" spans="1:4" ht="15" x14ac:dyDescent="0.25">
      <c r="A14045" s="588"/>
      <c r="B14045" s="588"/>
      <c r="C14045" s="589"/>
      <c r="D14045" s="588"/>
    </row>
    <row r="14046" spans="1:4" ht="15" x14ac:dyDescent="0.25">
      <c r="A14046" s="588"/>
      <c r="B14046" s="588"/>
      <c r="C14046" s="589"/>
      <c r="D14046" s="588"/>
    </row>
    <row r="14047" spans="1:4" ht="15" x14ac:dyDescent="0.25">
      <c r="A14047" s="588"/>
      <c r="B14047" s="588"/>
      <c r="C14047" s="589"/>
      <c r="D14047" s="588"/>
    </row>
    <row r="14048" spans="1:4" ht="15" x14ac:dyDescent="0.25">
      <c r="A14048" s="588"/>
      <c r="B14048" s="588"/>
      <c r="C14048" s="589"/>
      <c r="D14048" s="588"/>
    </row>
    <row r="14049" spans="1:4" ht="15" x14ac:dyDescent="0.25">
      <c r="A14049" s="588"/>
      <c r="B14049" s="588"/>
      <c r="C14049" s="589"/>
      <c r="D14049" s="588"/>
    </row>
    <row r="14050" spans="1:4" ht="15" x14ac:dyDescent="0.25">
      <c r="A14050" s="588"/>
      <c r="B14050" s="588"/>
      <c r="C14050" s="589"/>
      <c r="D14050" s="588"/>
    </row>
    <row r="14051" spans="1:4" ht="15" x14ac:dyDescent="0.25">
      <c r="A14051" s="588"/>
      <c r="B14051" s="588"/>
      <c r="C14051" s="589"/>
      <c r="D14051" s="588"/>
    </row>
    <row r="14052" spans="1:4" ht="15" x14ac:dyDescent="0.25">
      <c r="A14052" s="588"/>
      <c r="B14052" s="588"/>
      <c r="C14052" s="589"/>
      <c r="D14052" s="588"/>
    </row>
    <row r="14053" spans="1:4" ht="15" x14ac:dyDescent="0.25">
      <c r="A14053" s="588"/>
      <c r="B14053" s="588"/>
      <c r="C14053" s="589"/>
      <c r="D14053" s="588"/>
    </row>
    <row r="14054" spans="1:4" ht="15" x14ac:dyDescent="0.25">
      <c r="A14054" s="588"/>
      <c r="B14054" s="588"/>
      <c r="C14054" s="589"/>
      <c r="D14054" s="588"/>
    </row>
    <row r="14055" spans="1:4" ht="15" x14ac:dyDescent="0.25">
      <c r="A14055" s="588"/>
      <c r="B14055" s="588"/>
      <c r="C14055" s="589"/>
      <c r="D14055" s="588"/>
    </row>
    <row r="14056" spans="1:4" ht="15" x14ac:dyDescent="0.25">
      <c r="A14056" s="588"/>
      <c r="B14056" s="588"/>
      <c r="C14056" s="589"/>
      <c r="D14056" s="588"/>
    </row>
    <row r="14057" spans="1:4" ht="15" x14ac:dyDescent="0.25">
      <c r="A14057" s="588"/>
      <c r="B14057" s="588"/>
      <c r="C14057" s="589"/>
      <c r="D14057" s="588"/>
    </row>
    <row r="14058" spans="1:4" ht="15" x14ac:dyDescent="0.25">
      <c r="A14058" s="588"/>
      <c r="B14058" s="588"/>
      <c r="C14058" s="589"/>
      <c r="D14058" s="588"/>
    </row>
    <row r="14059" spans="1:4" ht="15" x14ac:dyDescent="0.25">
      <c r="A14059" s="588"/>
      <c r="B14059" s="588"/>
      <c r="C14059" s="589"/>
      <c r="D14059" s="588"/>
    </row>
    <row r="14060" spans="1:4" ht="15" x14ac:dyDescent="0.25">
      <c r="A14060" s="588"/>
      <c r="B14060" s="588"/>
      <c r="C14060" s="589"/>
      <c r="D14060" s="588"/>
    </row>
    <row r="14061" spans="1:4" ht="15" x14ac:dyDescent="0.25">
      <c r="A14061" s="588"/>
      <c r="B14061" s="588"/>
      <c r="C14061" s="589"/>
      <c r="D14061" s="588"/>
    </row>
    <row r="14062" spans="1:4" ht="15" x14ac:dyDescent="0.25">
      <c r="A14062" s="588"/>
      <c r="B14062" s="588"/>
      <c r="C14062" s="589"/>
      <c r="D14062" s="588"/>
    </row>
    <row r="14063" spans="1:4" ht="15" x14ac:dyDescent="0.25">
      <c r="A14063" s="588"/>
      <c r="B14063" s="588"/>
      <c r="C14063" s="589"/>
      <c r="D14063" s="588"/>
    </row>
    <row r="14064" spans="1:4" ht="15" x14ac:dyDescent="0.25">
      <c r="A14064" s="588"/>
      <c r="B14064" s="588"/>
      <c r="C14064" s="589"/>
      <c r="D14064" s="588"/>
    </row>
    <row r="14065" spans="1:4" ht="15" x14ac:dyDescent="0.25">
      <c r="A14065" s="588"/>
      <c r="B14065" s="588"/>
      <c r="C14065" s="589"/>
      <c r="D14065" s="588"/>
    </row>
    <row r="14066" spans="1:4" ht="15" x14ac:dyDescent="0.25">
      <c r="A14066" s="588"/>
      <c r="B14066" s="588"/>
      <c r="C14066" s="589"/>
      <c r="D14066" s="588"/>
    </row>
    <row r="14067" spans="1:4" ht="15" x14ac:dyDescent="0.25">
      <c r="A14067" s="588"/>
      <c r="B14067" s="588"/>
      <c r="C14067" s="589"/>
      <c r="D14067" s="588"/>
    </row>
    <row r="14068" spans="1:4" ht="15" x14ac:dyDescent="0.25">
      <c r="A14068" s="588"/>
      <c r="B14068" s="588"/>
      <c r="C14068" s="589"/>
      <c r="D14068" s="588"/>
    </row>
    <row r="14069" spans="1:4" ht="15" x14ac:dyDescent="0.25">
      <c r="A14069" s="588"/>
      <c r="B14069" s="588"/>
      <c r="C14069" s="589"/>
      <c r="D14069" s="588"/>
    </row>
    <row r="14070" spans="1:4" ht="15" x14ac:dyDescent="0.25">
      <c r="A14070" s="588"/>
      <c r="B14070" s="588"/>
      <c r="C14070" s="589"/>
      <c r="D14070" s="588"/>
    </row>
    <row r="14071" spans="1:4" ht="15" x14ac:dyDescent="0.25">
      <c r="A14071" s="588"/>
      <c r="B14071" s="588"/>
      <c r="C14071" s="589"/>
      <c r="D14071" s="588"/>
    </row>
    <row r="14072" spans="1:4" ht="15" x14ac:dyDescent="0.25">
      <c r="A14072" s="588"/>
      <c r="B14072" s="588"/>
      <c r="C14072" s="589"/>
      <c r="D14072" s="588"/>
    </row>
    <row r="14073" spans="1:4" ht="15" x14ac:dyDescent="0.25">
      <c r="A14073" s="588"/>
      <c r="B14073" s="588"/>
      <c r="C14073" s="589"/>
      <c r="D14073" s="588"/>
    </row>
    <row r="14074" spans="1:4" ht="15" x14ac:dyDescent="0.25">
      <c r="A14074" s="588"/>
      <c r="B14074" s="588"/>
      <c r="C14074" s="589"/>
      <c r="D14074" s="588"/>
    </row>
    <row r="14075" spans="1:4" ht="15" x14ac:dyDescent="0.25">
      <c r="A14075" s="588"/>
      <c r="B14075" s="588"/>
      <c r="C14075" s="589"/>
      <c r="D14075" s="588"/>
    </row>
    <row r="14076" spans="1:4" ht="15" x14ac:dyDescent="0.25">
      <c r="A14076" s="588"/>
      <c r="B14076" s="588"/>
      <c r="C14076" s="589"/>
      <c r="D14076" s="588"/>
    </row>
    <row r="14077" spans="1:4" ht="15" x14ac:dyDescent="0.25">
      <c r="A14077" s="588"/>
      <c r="B14077" s="588"/>
      <c r="C14077" s="589"/>
      <c r="D14077" s="588"/>
    </row>
    <row r="14078" spans="1:4" ht="15" x14ac:dyDescent="0.25">
      <c r="A14078" s="588"/>
      <c r="B14078" s="588"/>
      <c r="C14078" s="589"/>
      <c r="D14078" s="588"/>
    </row>
    <row r="14079" spans="1:4" ht="15" x14ac:dyDescent="0.25">
      <c r="A14079" s="588"/>
      <c r="B14079" s="588"/>
      <c r="C14079" s="589"/>
      <c r="D14079" s="588"/>
    </row>
    <row r="14080" spans="1:4" ht="15" x14ac:dyDescent="0.25">
      <c r="A14080" s="588"/>
      <c r="B14080" s="588"/>
      <c r="C14080" s="589"/>
      <c r="D14080" s="588"/>
    </row>
    <row r="14081" spans="1:4" ht="15" x14ac:dyDescent="0.25">
      <c r="A14081" s="588"/>
      <c r="B14081" s="588"/>
      <c r="C14081" s="589"/>
      <c r="D14081" s="588"/>
    </row>
    <row r="14082" spans="1:4" ht="15" x14ac:dyDescent="0.25">
      <c r="A14082" s="588"/>
      <c r="B14082" s="588"/>
      <c r="C14082" s="589"/>
      <c r="D14082" s="588"/>
    </row>
    <row r="14083" spans="1:4" ht="15" x14ac:dyDescent="0.25">
      <c r="A14083" s="588"/>
      <c r="B14083" s="588"/>
      <c r="C14083" s="589"/>
      <c r="D14083" s="588"/>
    </row>
    <row r="14084" spans="1:4" ht="15" x14ac:dyDescent="0.25">
      <c r="A14084" s="588"/>
      <c r="B14084" s="588"/>
      <c r="C14084" s="589"/>
      <c r="D14084" s="588"/>
    </row>
    <row r="14085" spans="1:4" ht="15" x14ac:dyDescent="0.25">
      <c r="A14085" s="588"/>
      <c r="B14085" s="588"/>
      <c r="C14085" s="589"/>
      <c r="D14085" s="588"/>
    </row>
    <row r="14086" spans="1:4" ht="15" x14ac:dyDescent="0.25">
      <c r="A14086" s="588"/>
      <c r="B14086" s="588"/>
      <c r="C14086" s="589"/>
      <c r="D14086" s="588"/>
    </row>
    <row r="14087" spans="1:4" ht="15" x14ac:dyDescent="0.25">
      <c r="A14087" s="588"/>
      <c r="B14087" s="588"/>
      <c r="C14087" s="589"/>
      <c r="D14087" s="588"/>
    </row>
    <row r="14088" spans="1:4" ht="15" x14ac:dyDescent="0.25">
      <c r="A14088" s="588"/>
      <c r="B14088" s="588"/>
      <c r="C14088" s="589"/>
      <c r="D14088" s="588"/>
    </row>
    <row r="14089" spans="1:4" ht="15" x14ac:dyDescent="0.25">
      <c r="A14089" s="588"/>
      <c r="B14089" s="588"/>
      <c r="C14089" s="589"/>
      <c r="D14089" s="588"/>
    </row>
    <row r="14090" spans="1:4" ht="15" x14ac:dyDescent="0.25">
      <c r="A14090" s="588"/>
      <c r="B14090" s="588"/>
      <c r="C14090" s="589"/>
      <c r="D14090" s="588"/>
    </row>
    <row r="14091" spans="1:4" ht="15" x14ac:dyDescent="0.25">
      <c r="A14091" s="588"/>
      <c r="B14091" s="588"/>
      <c r="C14091" s="589"/>
      <c r="D14091" s="588"/>
    </row>
    <row r="14092" spans="1:4" ht="15" x14ac:dyDescent="0.25">
      <c r="A14092" s="588"/>
      <c r="B14092" s="588"/>
      <c r="C14092" s="589"/>
      <c r="D14092" s="588"/>
    </row>
    <row r="14093" spans="1:4" ht="15" x14ac:dyDescent="0.25">
      <c r="A14093" s="588"/>
      <c r="B14093" s="588"/>
      <c r="C14093" s="589"/>
      <c r="D14093" s="588"/>
    </row>
    <row r="14094" spans="1:4" ht="15" x14ac:dyDescent="0.25">
      <c r="A14094" s="588"/>
      <c r="B14094" s="588"/>
      <c r="C14094" s="589"/>
      <c r="D14094" s="588"/>
    </row>
    <row r="14095" spans="1:4" ht="15" x14ac:dyDescent="0.25">
      <c r="A14095" s="588"/>
      <c r="B14095" s="588"/>
      <c r="C14095" s="589"/>
      <c r="D14095" s="588"/>
    </row>
    <row r="14096" spans="1:4" ht="15" x14ac:dyDescent="0.25">
      <c r="A14096" s="588"/>
      <c r="B14096" s="588"/>
      <c r="C14096" s="589"/>
      <c r="D14096" s="588"/>
    </row>
    <row r="14097" spans="1:4" ht="15" x14ac:dyDescent="0.25">
      <c r="A14097" s="588"/>
      <c r="B14097" s="588"/>
      <c r="C14097" s="589"/>
      <c r="D14097" s="588"/>
    </row>
    <row r="14098" spans="1:4" ht="15" x14ac:dyDescent="0.25">
      <c r="A14098" s="588"/>
      <c r="B14098" s="588"/>
      <c r="C14098" s="589"/>
      <c r="D14098" s="588"/>
    </row>
    <row r="14099" spans="1:4" ht="15" x14ac:dyDescent="0.25">
      <c r="A14099" s="588"/>
      <c r="B14099" s="588"/>
      <c r="C14099" s="589"/>
      <c r="D14099" s="588"/>
    </row>
    <row r="14100" spans="1:4" ht="15" x14ac:dyDescent="0.25">
      <c r="A14100" s="588"/>
      <c r="B14100" s="588"/>
      <c r="C14100" s="589"/>
      <c r="D14100" s="588"/>
    </row>
    <row r="14101" spans="1:4" ht="15" x14ac:dyDescent="0.25">
      <c r="A14101" s="588"/>
      <c r="B14101" s="588"/>
      <c r="C14101" s="589"/>
      <c r="D14101" s="588"/>
    </row>
    <row r="14102" spans="1:4" ht="15" x14ac:dyDescent="0.25">
      <c r="A14102" s="588"/>
      <c r="B14102" s="588"/>
      <c r="C14102" s="589"/>
      <c r="D14102" s="588"/>
    </row>
    <row r="14103" spans="1:4" ht="15" x14ac:dyDescent="0.25">
      <c r="A14103" s="588"/>
      <c r="B14103" s="588"/>
      <c r="C14103" s="589"/>
      <c r="D14103" s="588"/>
    </row>
    <row r="14104" spans="1:4" ht="15" x14ac:dyDescent="0.25">
      <c r="A14104" s="588"/>
      <c r="B14104" s="588"/>
      <c r="C14104" s="589"/>
      <c r="D14104" s="588"/>
    </row>
    <row r="14105" spans="1:4" ht="15" x14ac:dyDescent="0.25">
      <c r="A14105" s="588"/>
      <c r="B14105" s="588"/>
      <c r="C14105" s="589"/>
      <c r="D14105" s="588"/>
    </row>
    <row r="14106" spans="1:4" ht="15" x14ac:dyDescent="0.25">
      <c r="A14106" s="588"/>
      <c r="B14106" s="588"/>
      <c r="C14106" s="589"/>
      <c r="D14106" s="588"/>
    </row>
    <row r="14107" spans="1:4" ht="15" x14ac:dyDescent="0.25">
      <c r="A14107" s="588"/>
      <c r="B14107" s="588"/>
      <c r="C14107" s="589"/>
      <c r="D14107" s="588"/>
    </row>
    <row r="14108" spans="1:4" ht="15" x14ac:dyDescent="0.25">
      <c r="A14108" s="588"/>
      <c r="B14108" s="588"/>
      <c r="C14108" s="589"/>
      <c r="D14108" s="588"/>
    </row>
    <row r="14109" spans="1:4" ht="15" x14ac:dyDescent="0.25">
      <c r="A14109" s="588"/>
      <c r="B14109" s="588"/>
      <c r="C14109" s="589"/>
      <c r="D14109" s="588"/>
    </row>
    <row r="14110" spans="1:4" ht="15" x14ac:dyDescent="0.25">
      <c r="A14110" s="588"/>
      <c r="B14110" s="588"/>
      <c r="C14110" s="589"/>
      <c r="D14110" s="588"/>
    </row>
    <row r="14111" spans="1:4" ht="15" x14ac:dyDescent="0.25">
      <c r="A14111" s="588"/>
      <c r="B14111" s="588"/>
      <c r="C14111" s="589"/>
      <c r="D14111" s="588"/>
    </row>
    <row r="14112" spans="1:4" ht="15" x14ac:dyDescent="0.25">
      <c r="A14112" s="588"/>
      <c r="B14112" s="588"/>
      <c r="C14112" s="589"/>
      <c r="D14112" s="588"/>
    </row>
    <row r="14113" spans="1:4" ht="15" x14ac:dyDescent="0.25">
      <c r="A14113" s="588"/>
      <c r="B14113" s="588"/>
      <c r="C14113" s="589"/>
      <c r="D14113" s="588"/>
    </row>
    <row r="14114" spans="1:4" ht="15" x14ac:dyDescent="0.25">
      <c r="A14114" s="588"/>
      <c r="B14114" s="588"/>
      <c r="C14114" s="589"/>
      <c r="D14114" s="588"/>
    </row>
    <row r="14115" spans="1:4" ht="15" x14ac:dyDescent="0.25">
      <c r="A14115" s="588"/>
      <c r="B14115" s="588"/>
      <c r="C14115" s="589"/>
      <c r="D14115" s="588"/>
    </row>
    <row r="14116" spans="1:4" ht="15" x14ac:dyDescent="0.25">
      <c r="A14116" s="588"/>
      <c r="B14116" s="588"/>
      <c r="C14116" s="589"/>
      <c r="D14116" s="588"/>
    </row>
    <row r="14117" spans="1:4" ht="15" x14ac:dyDescent="0.25">
      <c r="A14117" s="588"/>
      <c r="B14117" s="588"/>
      <c r="C14117" s="589"/>
      <c r="D14117" s="588"/>
    </row>
    <row r="14118" spans="1:4" ht="15" x14ac:dyDescent="0.25">
      <c r="A14118" s="588"/>
      <c r="B14118" s="588"/>
      <c r="C14118" s="589"/>
      <c r="D14118" s="588"/>
    </row>
    <row r="14119" spans="1:4" ht="15" x14ac:dyDescent="0.25">
      <c r="A14119" s="588"/>
      <c r="B14119" s="588"/>
      <c r="C14119" s="589"/>
      <c r="D14119" s="588"/>
    </row>
    <row r="14120" spans="1:4" ht="15" x14ac:dyDescent="0.25">
      <c r="A14120" s="588"/>
      <c r="B14120" s="588"/>
      <c r="C14120" s="589"/>
      <c r="D14120" s="588"/>
    </row>
    <row r="14121" spans="1:4" ht="15" x14ac:dyDescent="0.25">
      <c r="A14121" s="588"/>
      <c r="B14121" s="588"/>
      <c r="C14121" s="589"/>
      <c r="D14121" s="588"/>
    </row>
    <row r="14122" spans="1:4" ht="15" x14ac:dyDescent="0.25">
      <c r="A14122" s="588"/>
      <c r="B14122" s="588"/>
      <c r="C14122" s="589"/>
      <c r="D14122" s="588"/>
    </row>
    <row r="14123" spans="1:4" ht="15" x14ac:dyDescent="0.25">
      <c r="A14123" s="588"/>
      <c r="B14123" s="588"/>
      <c r="C14123" s="589"/>
      <c r="D14123" s="588"/>
    </row>
    <row r="14124" spans="1:4" ht="15" x14ac:dyDescent="0.25">
      <c r="A14124" s="588"/>
      <c r="B14124" s="588"/>
      <c r="C14124" s="589"/>
      <c r="D14124" s="588"/>
    </row>
    <row r="14125" spans="1:4" ht="15" x14ac:dyDescent="0.25">
      <c r="A14125" s="588"/>
      <c r="B14125" s="588"/>
      <c r="C14125" s="589"/>
      <c r="D14125" s="588"/>
    </row>
    <row r="14126" spans="1:4" ht="15" x14ac:dyDescent="0.25">
      <c r="A14126" s="588"/>
      <c r="B14126" s="588"/>
      <c r="C14126" s="589"/>
      <c r="D14126" s="588"/>
    </row>
    <row r="14127" spans="1:4" ht="15" x14ac:dyDescent="0.25">
      <c r="A14127" s="588"/>
      <c r="B14127" s="588"/>
      <c r="C14127" s="589"/>
      <c r="D14127" s="588"/>
    </row>
    <row r="14128" spans="1:4" ht="15" x14ac:dyDescent="0.25">
      <c r="A14128" s="588"/>
      <c r="B14128" s="588"/>
      <c r="C14128" s="589"/>
      <c r="D14128" s="588"/>
    </row>
    <row r="14129" spans="1:4" ht="15" x14ac:dyDescent="0.25">
      <c r="A14129" s="588"/>
      <c r="B14129" s="588"/>
      <c r="C14129" s="589"/>
      <c r="D14129" s="588"/>
    </row>
    <row r="14130" spans="1:4" ht="15" x14ac:dyDescent="0.25">
      <c r="A14130" s="588"/>
      <c r="B14130" s="588"/>
      <c r="C14130" s="589"/>
      <c r="D14130" s="588"/>
    </row>
    <row r="14131" spans="1:4" ht="15" x14ac:dyDescent="0.25">
      <c r="A14131" s="588"/>
      <c r="B14131" s="588"/>
      <c r="C14131" s="589"/>
      <c r="D14131" s="588"/>
    </row>
    <row r="14132" spans="1:4" ht="15" x14ac:dyDescent="0.25">
      <c r="A14132" s="588"/>
      <c r="B14132" s="588"/>
      <c r="C14132" s="589"/>
      <c r="D14132" s="588"/>
    </row>
    <row r="14133" spans="1:4" ht="15" x14ac:dyDescent="0.25">
      <c r="A14133" s="588"/>
      <c r="B14133" s="588"/>
      <c r="C14133" s="589"/>
      <c r="D14133" s="588"/>
    </row>
    <row r="14134" spans="1:4" ht="15" x14ac:dyDescent="0.25">
      <c r="A14134" s="588"/>
      <c r="B14134" s="588"/>
      <c r="C14134" s="589"/>
      <c r="D14134" s="588"/>
    </row>
    <row r="14135" spans="1:4" ht="15" x14ac:dyDescent="0.25">
      <c r="A14135" s="588"/>
      <c r="B14135" s="588"/>
      <c r="C14135" s="589"/>
      <c r="D14135" s="588"/>
    </row>
    <row r="14136" spans="1:4" ht="15" x14ac:dyDescent="0.25">
      <c r="A14136" s="588"/>
      <c r="B14136" s="588"/>
      <c r="C14136" s="589"/>
      <c r="D14136" s="588"/>
    </row>
    <row r="14137" spans="1:4" ht="15" x14ac:dyDescent="0.25">
      <c r="A14137" s="588"/>
      <c r="B14137" s="588"/>
      <c r="C14137" s="589"/>
      <c r="D14137" s="588"/>
    </row>
    <row r="14138" spans="1:4" ht="15" x14ac:dyDescent="0.25">
      <c r="A14138" s="588"/>
      <c r="B14138" s="588"/>
      <c r="C14138" s="589"/>
      <c r="D14138" s="588"/>
    </row>
    <row r="14139" spans="1:4" ht="15" x14ac:dyDescent="0.25">
      <c r="A14139" s="588"/>
      <c r="B14139" s="588"/>
      <c r="C14139" s="589"/>
      <c r="D14139" s="588"/>
    </row>
    <row r="14140" spans="1:4" ht="15" x14ac:dyDescent="0.25">
      <c r="A14140" s="588"/>
      <c r="B14140" s="588"/>
      <c r="C14140" s="589"/>
      <c r="D14140" s="588"/>
    </row>
    <row r="14141" spans="1:4" ht="15" x14ac:dyDescent="0.25">
      <c r="A14141" s="588"/>
      <c r="B14141" s="588"/>
      <c r="C14141" s="589"/>
      <c r="D14141" s="588"/>
    </row>
    <row r="14142" spans="1:4" ht="15" x14ac:dyDescent="0.25">
      <c r="A14142" s="588"/>
      <c r="B14142" s="588"/>
      <c r="C14142" s="589"/>
      <c r="D14142" s="588"/>
    </row>
    <row r="14143" spans="1:4" ht="15" x14ac:dyDescent="0.25">
      <c r="A14143" s="588"/>
      <c r="B14143" s="588"/>
      <c r="C14143" s="589"/>
      <c r="D14143" s="588"/>
    </row>
    <row r="14144" spans="1:4" ht="15" x14ac:dyDescent="0.25">
      <c r="A14144" s="588"/>
      <c r="B14144" s="588"/>
      <c r="C14144" s="589"/>
      <c r="D14144" s="588"/>
    </row>
    <row r="14145" spans="1:4" ht="15" x14ac:dyDescent="0.25">
      <c r="A14145" s="588"/>
      <c r="B14145" s="588"/>
      <c r="C14145" s="589"/>
      <c r="D14145" s="588"/>
    </row>
    <row r="14146" spans="1:4" ht="15" x14ac:dyDescent="0.25">
      <c r="A14146" s="588"/>
      <c r="B14146" s="588"/>
      <c r="C14146" s="589"/>
      <c r="D14146" s="588"/>
    </row>
    <row r="14147" spans="1:4" ht="15" x14ac:dyDescent="0.25">
      <c r="A14147" s="588"/>
      <c r="B14147" s="588"/>
      <c r="C14147" s="589"/>
      <c r="D14147" s="588"/>
    </row>
    <row r="14148" spans="1:4" ht="15" x14ac:dyDescent="0.25">
      <c r="A14148" s="588"/>
      <c r="B14148" s="588"/>
      <c r="C14148" s="589"/>
      <c r="D14148" s="588"/>
    </row>
    <row r="14149" spans="1:4" ht="15" x14ac:dyDescent="0.25">
      <c r="A14149" s="588"/>
      <c r="B14149" s="588"/>
      <c r="C14149" s="589"/>
      <c r="D14149" s="588"/>
    </row>
    <row r="14150" spans="1:4" ht="15" x14ac:dyDescent="0.25">
      <c r="A14150" s="588"/>
      <c r="B14150" s="588"/>
      <c r="C14150" s="589"/>
      <c r="D14150" s="588"/>
    </row>
    <row r="14151" spans="1:4" ht="15" x14ac:dyDescent="0.25">
      <c r="A14151" s="588"/>
      <c r="B14151" s="588"/>
      <c r="C14151" s="589"/>
      <c r="D14151" s="588"/>
    </row>
    <row r="14152" spans="1:4" ht="15" x14ac:dyDescent="0.25">
      <c r="A14152" s="588"/>
      <c r="B14152" s="588"/>
      <c r="C14152" s="589"/>
      <c r="D14152" s="588"/>
    </row>
    <row r="14153" spans="1:4" ht="15" x14ac:dyDescent="0.25">
      <c r="A14153" s="588"/>
      <c r="B14153" s="588"/>
      <c r="C14153" s="589"/>
      <c r="D14153" s="588"/>
    </row>
    <row r="14154" spans="1:4" ht="15" x14ac:dyDescent="0.25">
      <c r="A14154" s="588"/>
      <c r="B14154" s="588"/>
      <c r="C14154" s="589"/>
      <c r="D14154" s="588"/>
    </row>
    <row r="14155" spans="1:4" ht="15" x14ac:dyDescent="0.25">
      <c r="A14155" s="588"/>
      <c r="B14155" s="588"/>
      <c r="C14155" s="589"/>
      <c r="D14155" s="588"/>
    </row>
    <row r="14156" spans="1:4" ht="15" x14ac:dyDescent="0.25">
      <c r="A14156" s="588"/>
      <c r="B14156" s="588"/>
      <c r="C14156" s="589"/>
      <c r="D14156" s="588"/>
    </row>
    <row r="14157" spans="1:4" ht="15" x14ac:dyDescent="0.25">
      <c r="A14157" s="588"/>
      <c r="B14157" s="588"/>
      <c r="C14157" s="589"/>
      <c r="D14157" s="588"/>
    </row>
    <row r="14158" spans="1:4" ht="15" x14ac:dyDescent="0.25">
      <c r="A14158" s="588"/>
      <c r="B14158" s="588"/>
      <c r="C14158" s="589"/>
      <c r="D14158" s="588"/>
    </row>
    <row r="14159" spans="1:4" ht="15" x14ac:dyDescent="0.25">
      <c r="A14159" s="588"/>
      <c r="B14159" s="588"/>
      <c r="C14159" s="589"/>
      <c r="D14159" s="588"/>
    </row>
    <row r="14160" spans="1:4" ht="15" x14ac:dyDescent="0.25">
      <c r="A14160" s="588"/>
      <c r="B14160" s="588"/>
      <c r="C14160" s="589"/>
      <c r="D14160" s="588"/>
    </row>
    <row r="14161" spans="1:4" ht="15" x14ac:dyDescent="0.25">
      <c r="A14161" s="588"/>
      <c r="B14161" s="588"/>
      <c r="C14161" s="589"/>
      <c r="D14161" s="588"/>
    </row>
    <row r="14162" spans="1:4" ht="15" x14ac:dyDescent="0.25">
      <c r="A14162" s="588"/>
      <c r="B14162" s="588"/>
      <c r="C14162" s="589"/>
      <c r="D14162" s="588"/>
    </row>
    <row r="14163" spans="1:4" ht="15" x14ac:dyDescent="0.25">
      <c r="A14163" s="588"/>
      <c r="B14163" s="588"/>
      <c r="C14163" s="589"/>
      <c r="D14163" s="588"/>
    </row>
    <row r="14164" spans="1:4" ht="15" x14ac:dyDescent="0.25">
      <c r="A14164" s="588"/>
      <c r="B14164" s="588"/>
      <c r="C14164" s="589"/>
      <c r="D14164" s="588"/>
    </row>
    <row r="14165" spans="1:4" ht="15" x14ac:dyDescent="0.25">
      <c r="A14165" s="588"/>
      <c r="B14165" s="588"/>
      <c r="C14165" s="589"/>
      <c r="D14165" s="588"/>
    </row>
    <row r="14166" spans="1:4" ht="15" x14ac:dyDescent="0.25">
      <c r="A14166" s="588"/>
      <c r="B14166" s="588"/>
      <c r="C14166" s="589"/>
      <c r="D14166" s="588"/>
    </row>
    <row r="14167" spans="1:4" ht="15" x14ac:dyDescent="0.25">
      <c r="A14167" s="588"/>
      <c r="B14167" s="588"/>
      <c r="C14167" s="589"/>
      <c r="D14167" s="588"/>
    </row>
    <row r="14168" spans="1:4" ht="15" x14ac:dyDescent="0.25">
      <c r="A14168" s="588"/>
      <c r="B14168" s="588"/>
      <c r="C14168" s="589"/>
      <c r="D14168" s="588"/>
    </row>
    <row r="14169" spans="1:4" ht="15" x14ac:dyDescent="0.25">
      <c r="A14169" s="588"/>
      <c r="B14169" s="588"/>
      <c r="C14169" s="589"/>
      <c r="D14169" s="588"/>
    </row>
    <row r="14170" spans="1:4" ht="15" x14ac:dyDescent="0.25">
      <c r="A14170" s="588"/>
      <c r="B14170" s="588"/>
      <c r="C14170" s="589"/>
      <c r="D14170" s="588"/>
    </row>
    <row r="14171" spans="1:4" ht="15" x14ac:dyDescent="0.25">
      <c r="A14171" s="588"/>
      <c r="B14171" s="588"/>
      <c r="C14171" s="589"/>
      <c r="D14171" s="588"/>
    </row>
    <row r="14172" spans="1:4" ht="15" x14ac:dyDescent="0.25">
      <c r="A14172" s="588"/>
      <c r="B14172" s="588"/>
      <c r="C14172" s="589"/>
      <c r="D14172" s="588"/>
    </row>
    <row r="14173" spans="1:4" ht="15" x14ac:dyDescent="0.25">
      <c r="A14173" s="588"/>
      <c r="B14173" s="588"/>
      <c r="C14173" s="589"/>
      <c r="D14173" s="588"/>
    </row>
    <row r="14174" spans="1:4" ht="15" x14ac:dyDescent="0.25">
      <c r="A14174" s="588"/>
      <c r="B14174" s="588"/>
      <c r="C14174" s="589"/>
      <c r="D14174" s="588"/>
    </row>
    <row r="14175" spans="1:4" ht="15" x14ac:dyDescent="0.25">
      <c r="A14175" s="588"/>
      <c r="B14175" s="588"/>
      <c r="C14175" s="589"/>
      <c r="D14175" s="588"/>
    </row>
    <row r="14176" spans="1:4" ht="15" x14ac:dyDescent="0.25">
      <c r="A14176" s="588"/>
      <c r="B14176" s="588"/>
      <c r="C14176" s="589"/>
      <c r="D14176" s="588"/>
    </row>
    <row r="14177" spans="1:4" ht="15" x14ac:dyDescent="0.25">
      <c r="A14177" s="588"/>
      <c r="B14177" s="588"/>
      <c r="C14177" s="589"/>
      <c r="D14177" s="588"/>
    </row>
    <row r="14178" spans="1:4" ht="15" x14ac:dyDescent="0.25">
      <c r="A14178" s="588"/>
      <c r="B14178" s="588"/>
      <c r="C14178" s="589"/>
      <c r="D14178" s="588"/>
    </row>
    <row r="14179" spans="1:4" ht="15" x14ac:dyDescent="0.25">
      <c r="A14179" s="588"/>
      <c r="B14179" s="588"/>
      <c r="C14179" s="589"/>
      <c r="D14179" s="588"/>
    </row>
    <row r="14180" spans="1:4" ht="15" x14ac:dyDescent="0.25">
      <c r="A14180" s="588"/>
      <c r="B14180" s="588"/>
      <c r="C14180" s="589"/>
      <c r="D14180" s="588"/>
    </row>
    <row r="14181" spans="1:4" ht="15" x14ac:dyDescent="0.25">
      <c r="A14181" s="588"/>
      <c r="B14181" s="588"/>
      <c r="C14181" s="589"/>
      <c r="D14181" s="588"/>
    </row>
    <row r="14182" spans="1:4" ht="15" x14ac:dyDescent="0.25">
      <c r="A14182" s="588"/>
      <c r="B14182" s="588"/>
      <c r="C14182" s="589"/>
      <c r="D14182" s="588"/>
    </row>
    <row r="14183" spans="1:4" ht="15" x14ac:dyDescent="0.25">
      <c r="A14183" s="588"/>
      <c r="B14183" s="588"/>
      <c r="C14183" s="589"/>
      <c r="D14183" s="588"/>
    </row>
    <row r="14184" spans="1:4" ht="15" x14ac:dyDescent="0.25">
      <c r="A14184" s="588"/>
      <c r="B14184" s="588"/>
      <c r="C14184" s="589"/>
      <c r="D14184" s="588"/>
    </row>
    <row r="14185" spans="1:4" ht="15" x14ac:dyDescent="0.25">
      <c r="A14185" s="588"/>
      <c r="B14185" s="588"/>
      <c r="C14185" s="589"/>
      <c r="D14185" s="588"/>
    </row>
    <row r="14186" spans="1:4" ht="15" x14ac:dyDescent="0.25">
      <c r="A14186" s="588"/>
      <c r="B14186" s="588"/>
      <c r="C14186" s="589"/>
      <c r="D14186" s="588"/>
    </row>
    <row r="14187" spans="1:4" ht="15" x14ac:dyDescent="0.25">
      <c r="A14187" s="588"/>
      <c r="B14187" s="588"/>
      <c r="C14187" s="589"/>
      <c r="D14187" s="588"/>
    </row>
    <row r="14188" spans="1:4" ht="15" x14ac:dyDescent="0.25">
      <c r="A14188" s="588"/>
      <c r="B14188" s="588"/>
      <c r="C14188" s="589"/>
      <c r="D14188" s="588"/>
    </row>
    <row r="14189" spans="1:4" ht="15" x14ac:dyDescent="0.25">
      <c r="A14189" s="588"/>
      <c r="B14189" s="588"/>
      <c r="C14189" s="589"/>
      <c r="D14189" s="588"/>
    </row>
    <row r="14190" spans="1:4" ht="15" x14ac:dyDescent="0.25">
      <c r="A14190" s="588"/>
      <c r="B14190" s="588"/>
      <c r="C14190" s="589"/>
      <c r="D14190" s="588"/>
    </row>
    <row r="14191" spans="1:4" ht="15" x14ac:dyDescent="0.25">
      <c r="A14191" s="588"/>
      <c r="B14191" s="588"/>
      <c r="C14191" s="589"/>
      <c r="D14191" s="588"/>
    </row>
    <row r="14192" spans="1:4" ht="15" x14ac:dyDescent="0.25">
      <c r="A14192" s="588"/>
      <c r="B14192" s="588"/>
      <c r="C14192" s="589"/>
      <c r="D14192" s="588"/>
    </row>
    <row r="14193" spans="1:4" ht="15" x14ac:dyDescent="0.25">
      <c r="A14193" s="588"/>
      <c r="B14193" s="588"/>
      <c r="C14193" s="589"/>
      <c r="D14193" s="588"/>
    </row>
    <row r="14194" spans="1:4" ht="15" x14ac:dyDescent="0.25">
      <c r="A14194" s="588"/>
      <c r="B14194" s="588"/>
      <c r="C14194" s="589"/>
      <c r="D14194" s="588"/>
    </row>
    <row r="14195" spans="1:4" ht="15" x14ac:dyDescent="0.25">
      <c r="A14195" s="588"/>
      <c r="B14195" s="588"/>
      <c r="C14195" s="589"/>
      <c r="D14195" s="588"/>
    </row>
    <row r="14196" spans="1:4" ht="15" x14ac:dyDescent="0.25">
      <c r="A14196" s="588"/>
      <c r="B14196" s="588"/>
      <c r="C14196" s="589"/>
      <c r="D14196" s="588"/>
    </row>
    <row r="14197" spans="1:4" ht="15" x14ac:dyDescent="0.25">
      <c r="A14197" s="588"/>
      <c r="B14197" s="588"/>
      <c r="C14197" s="589"/>
      <c r="D14197" s="588"/>
    </row>
    <row r="14198" spans="1:4" ht="15" x14ac:dyDescent="0.25">
      <c r="A14198" s="588"/>
      <c r="B14198" s="588"/>
      <c r="C14198" s="589"/>
      <c r="D14198" s="588"/>
    </row>
    <row r="14199" spans="1:4" ht="15" x14ac:dyDescent="0.25">
      <c r="A14199" s="588"/>
      <c r="B14199" s="588"/>
      <c r="C14199" s="589"/>
      <c r="D14199" s="588"/>
    </row>
    <row r="14200" spans="1:4" ht="15" x14ac:dyDescent="0.25">
      <c r="A14200" s="588"/>
      <c r="B14200" s="588"/>
      <c r="C14200" s="589"/>
      <c r="D14200" s="588"/>
    </row>
    <row r="14201" spans="1:4" ht="15" x14ac:dyDescent="0.25">
      <c r="A14201" s="588"/>
      <c r="B14201" s="588"/>
      <c r="C14201" s="589"/>
      <c r="D14201" s="588"/>
    </row>
    <row r="14202" spans="1:4" ht="15" x14ac:dyDescent="0.25">
      <c r="A14202" s="588"/>
      <c r="B14202" s="588"/>
      <c r="C14202" s="589"/>
      <c r="D14202" s="588"/>
    </row>
    <row r="14203" spans="1:4" ht="15" x14ac:dyDescent="0.25">
      <c r="A14203" s="588"/>
      <c r="B14203" s="588"/>
      <c r="C14203" s="589"/>
      <c r="D14203" s="588"/>
    </row>
    <row r="14204" spans="1:4" ht="15" x14ac:dyDescent="0.25">
      <c r="A14204" s="588"/>
      <c r="B14204" s="588"/>
      <c r="C14204" s="589"/>
      <c r="D14204" s="588"/>
    </row>
    <row r="14205" spans="1:4" ht="15" x14ac:dyDescent="0.25">
      <c r="A14205" s="588"/>
      <c r="B14205" s="588"/>
      <c r="C14205" s="589"/>
      <c r="D14205" s="588"/>
    </row>
    <row r="14206" spans="1:4" ht="15" x14ac:dyDescent="0.25">
      <c r="A14206" s="588"/>
      <c r="B14206" s="588"/>
      <c r="C14206" s="589"/>
      <c r="D14206" s="588"/>
    </row>
    <row r="14207" spans="1:4" ht="15" x14ac:dyDescent="0.25">
      <c r="A14207" s="588"/>
      <c r="B14207" s="588"/>
      <c r="C14207" s="589"/>
      <c r="D14207" s="588"/>
    </row>
    <row r="14208" spans="1:4" ht="15" x14ac:dyDescent="0.25">
      <c r="A14208" s="588"/>
      <c r="B14208" s="588"/>
      <c r="C14208" s="589"/>
      <c r="D14208" s="588"/>
    </row>
    <row r="14209" spans="1:4" ht="15" x14ac:dyDescent="0.25">
      <c r="A14209" s="588"/>
      <c r="B14209" s="588"/>
      <c r="C14209" s="589"/>
      <c r="D14209" s="588"/>
    </row>
    <row r="14210" spans="1:4" ht="15" x14ac:dyDescent="0.25">
      <c r="A14210" s="588"/>
      <c r="B14210" s="588"/>
      <c r="C14210" s="589"/>
      <c r="D14210" s="588"/>
    </row>
    <row r="14211" spans="1:4" ht="15" x14ac:dyDescent="0.25">
      <c r="A14211" s="588"/>
      <c r="B14211" s="588"/>
      <c r="C14211" s="589"/>
      <c r="D14211" s="588"/>
    </row>
    <row r="14212" spans="1:4" ht="15" x14ac:dyDescent="0.25">
      <c r="A14212" s="588"/>
      <c r="B14212" s="588"/>
      <c r="C14212" s="589"/>
      <c r="D14212" s="588"/>
    </row>
    <row r="14213" spans="1:4" ht="15" x14ac:dyDescent="0.25">
      <c r="A14213" s="588"/>
      <c r="B14213" s="588"/>
      <c r="C14213" s="589"/>
      <c r="D14213" s="588"/>
    </row>
    <row r="14214" spans="1:4" ht="15" x14ac:dyDescent="0.25">
      <c r="A14214" s="588"/>
      <c r="B14214" s="588"/>
      <c r="C14214" s="589"/>
      <c r="D14214" s="588"/>
    </row>
    <row r="14215" spans="1:4" ht="15" x14ac:dyDescent="0.25">
      <c r="A14215" s="588"/>
      <c r="B14215" s="588"/>
      <c r="C14215" s="589"/>
      <c r="D14215" s="588"/>
    </row>
    <row r="14216" spans="1:4" ht="15" x14ac:dyDescent="0.25">
      <c r="A14216" s="588"/>
      <c r="B14216" s="588"/>
      <c r="C14216" s="589"/>
      <c r="D14216" s="588"/>
    </row>
    <row r="14217" spans="1:4" ht="15" x14ac:dyDescent="0.25">
      <c r="A14217" s="588"/>
      <c r="B14217" s="588"/>
      <c r="C14217" s="589"/>
      <c r="D14217" s="588"/>
    </row>
    <row r="14218" spans="1:4" ht="15" x14ac:dyDescent="0.25">
      <c r="A14218" s="588"/>
      <c r="B14218" s="588"/>
      <c r="C14218" s="589"/>
      <c r="D14218" s="588"/>
    </row>
    <row r="14219" spans="1:4" ht="15" x14ac:dyDescent="0.25">
      <c r="A14219" s="588"/>
      <c r="B14219" s="588"/>
      <c r="C14219" s="589"/>
      <c r="D14219" s="588"/>
    </row>
    <row r="14220" spans="1:4" ht="15" x14ac:dyDescent="0.25">
      <c r="A14220" s="588"/>
      <c r="B14220" s="588"/>
      <c r="C14220" s="589"/>
      <c r="D14220" s="588"/>
    </row>
    <row r="14221" spans="1:4" ht="15" x14ac:dyDescent="0.25">
      <c r="A14221" s="588"/>
      <c r="B14221" s="588"/>
      <c r="C14221" s="589"/>
      <c r="D14221" s="588"/>
    </row>
    <row r="14222" spans="1:4" ht="15" x14ac:dyDescent="0.25">
      <c r="A14222" s="588"/>
      <c r="B14222" s="588"/>
      <c r="C14222" s="589"/>
      <c r="D14222" s="588"/>
    </row>
    <row r="14223" spans="1:4" ht="15" x14ac:dyDescent="0.25">
      <c r="A14223" s="588"/>
      <c r="B14223" s="588"/>
      <c r="C14223" s="589"/>
      <c r="D14223" s="588"/>
    </row>
    <row r="14224" spans="1:4" ht="15" x14ac:dyDescent="0.25">
      <c r="A14224" s="588"/>
      <c r="B14224" s="588"/>
      <c r="C14224" s="589"/>
      <c r="D14224" s="588"/>
    </row>
    <row r="14225" spans="1:4" ht="15" x14ac:dyDescent="0.25">
      <c r="A14225" s="588"/>
      <c r="B14225" s="588"/>
      <c r="C14225" s="589"/>
      <c r="D14225" s="588"/>
    </row>
    <row r="14226" spans="1:4" ht="15" x14ac:dyDescent="0.25">
      <c r="A14226" s="588"/>
      <c r="B14226" s="588"/>
      <c r="C14226" s="589"/>
      <c r="D14226" s="588"/>
    </row>
    <row r="14227" spans="1:4" ht="15" x14ac:dyDescent="0.25">
      <c r="A14227" s="588"/>
      <c r="B14227" s="588"/>
      <c r="C14227" s="589"/>
      <c r="D14227" s="588"/>
    </row>
    <row r="14228" spans="1:4" ht="15" x14ac:dyDescent="0.25">
      <c r="A14228" s="588"/>
      <c r="B14228" s="588"/>
      <c r="C14228" s="589"/>
      <c r="D14228" s="588"/>
    </row>
    <row r="14229" spans="1:4" ht="15" x14ac:dyDescent="0.25">
      <c r="A14229" s="588"/>
      <c r="B14229" s="588"/>
      <c r="C14229" s="589"/>
      <c r="D14229" s="588"/>
    </row>
    <row r="14230" spans="1:4" ht="15" x14ac:dyDescent="0.25">
      <c r="A14230" s="588"/>
      <c r="B14230" s="588"/>
      <c r="C14230" s="589"/>
      <c r="D14230" s="588"/>
    </row>
    <row r="14231" spans="1:4" ht="15" x14ac:dyDescent="0.25">
      <c r="A14231" s="588"/>
      <c r="B14231" s="588"/>
      <c r="C14231" s="589"/>
      <c r="D14231" s="588"/>
    </row>
    <row r="14232" spans="1:4" ht="15" x14ac:dyDescent="0.25">
      <c r="A14232" s="588"/>
      <c r="B14232" s="588"/>
      <c r="C14232" s="589"/>
      <c r="D14232" s="588"/>
    </row>
    <row r="14233" spans="1:4" ht="15" x14ac:dyDescent="0.25">
      <c r="A14233" s="588"/>
      <c r="B14233" s="588"/>
      <c r="C14233" s="589"/>
      <c r="D14233" s="588"/>
    </row>
    <row r="14234" spans="1:4" ht="15" x14ac:dyDescent="0.25">
      <c r="A14234" s="588"/>
      <c r="B14234" s="588"/>
      <c r="C14234" s="589"/>
      <c r="D14234" s="588"/>
    </row>
    <row r="14235" spans="1:4" ht="15" x14ac:dyDescent="0.25">
      <c r="A14235" s="588"/>
      <c r="B14235" s="588"/>
      <c r="C14235" s="589"/>
      <c r="D14235" s="588"/>
    </row>
    <row r="14236" spans="1:4" ht="15" x14ac:dyDescent="0.25">
      <c r="A14236" s="588"/>
      <c r="B14236" s="588"/>
      <c r="C14236" s="589"/>
      <c r="D14236" s="588"/>
    </row>
    <row r="14237" spans="1:4" ht="15" x14ac:dyDescent="0.25">
      <c r="A14237" s="588"/>
      <c r="B14237" s="588"/>
      <c r="C14237" s="589"/>
      <c r="D14237" s="588"/>
    </row>
    <row r="14238" spans="1:4" ht="15" x14ac:dyDescent="0.25">
      <c r="A14238" s="588"/>
      <c r="B14238" s="588"/>
      <c r="C14238" s="589"/>
      <c r="D14238" s="588"/>
    </row>
    <row r="14239" spans="1:4" ht="15" x14ac:dyDescent="0.25">
      <c r="A14239" s="588"/>
      <c r="B14239" s="588"/>
      <c r="C14239" s="589"/>
      <c r="D14239" s="588"/>
    </row>
    <row r="14240" spans="1:4" ht="15" x14ac:dyDescent="0.25">
      <c r="A14240" s="588"/>
      <c r="B14240" s="588"/>
      <c r="C14240" s="589"/>
      <c r="D14240" s="588"/>
    </row>
    <row r="14241" spans="1:4" ht="15" x14ac:dyDescent="0.25">
      <c r="A14241" s="588"/>
      <c r="B14241" s="588"/>
      <c r="C14241" s="589"/>
      <c r="D14241" s="588"/>
    </row>
    <row r="14242" spans="1:4" ht="15" x14ac:dyDescent="0.25">
      <c r="A14242" s="588"/>
      <c r="B14242" s="588"/>
      <c r="C14242" s="589"/>
      <c r="D14242" s="588"/>
    </row>
    <row r="14243" spans="1:4" ht="15" x14ac:dyDescent="0.25">
      <c r="A14243" s="588"/>
      <c r="B14243" s="588"/>
      <c r="C14243" s="589"/>
      <c r="D14243" s="588"/>
    </row>
    <row r="14244" spans="1:4" ht="15" x14ac:dyDescent="0.25">
      <c r="A14244" s="588"/>
      <c r="B14244" s="588"/>
      <c r="C14244" s="589"/>
      <c r="D14244" s="588"/>
    </row>
    <row r="14245" spans="1:4" ht="15" x14ac:dyDescent="0.25">
      <c r="A14245" s="588"/>
      <c r="B14245" s="588"/>
      <c r="C14245" s="589"/>
      <c r="D14245" s="588"/>
    </row>
    <row r="14246" spans="1:4" ht="15" x14ac:dyDescent="0.25">
      <c r="A14246" s="588"/>
      <c r="B14246" s="588"/>
      <c r="C14246" s="589"/>
      <c r="D14246" s="588"/>
    </row>
    <row r="14247" spans="1:4" ht="15" x14ac:dyDescent="0.25">
      <c r="A14247" s="588"/>
      <c r="B14247" s="588"/>
      <c r="C14247" s="589"/>
      <c r="D14247" s="588"/>
    </row>
    <row r="14248" spans="1:4" ht="15" x14ac:dyDescent="0.25">
      <c r="A14248" s="588"/>
      <c r="B14248" s="588"/>
      <c r="C14248" s="589"/>
      <c r="D14248" s="588"/>
    </row>
    <row r="14249" spans="1:4" ht="15" x14ac:dyDescent="0.25">
      <c r="A14249" s="588"/>
      <c r="B14249" s="588"/>
      <c r="C14249" s="589"/>
      <c r="D14249" s="588"/>
    </row>
    <row r="14250" spans="1:4" ht="15" x14ac:dyDescent="0.25">
      <c r="A14250" s="588"/>
      <c r="B14250" s="588"/>
      <c r="C14250" s="589"/>
      <c r="D14250" s="588"/>
    </row>
    <row r="14251" spans="1:4" ht="15" x14ac:dyDescent="0.25">
      <c r="A14251" s="588"/>
      <c r="B14251" s="588"/>
      <c r="C14251" s="589"/>
      <c r="D14251" s="588"/>
    </row>
    <row r="14252" spans="1:4" ht="15" x14ac:dyDescent="0.25">
      <c r="A14252" s="588"/>
      <c r="B14252" s="588"/>
      <c r="C14252" s="589"/>
      <c r="D14252" s="588"/>
    </row>
    <row r="14253" spans="1:4" ht="15" x14ac:dyDescent="0.25">
      <c r="A14253" s="588"/>
      <c r="B14253" s="588"/>
      <c r="C14253" s="589"/>
      <c r="D14253" s="588"/>
    </row>
    <row r="14254" spans="1:4" ht="15" x14ac:dyDescent="0.25">
      <c r="A14254" s="588"/>
      <c r="B14254" s="588"/>
      <c r="C14254" s="589"/>
      <c r="D14254" s="588"/>
    </row>
    <row r="14255" spans="1:4" ht="15" x14ac:dyDescent="0.25">
      <c r="A14255" s="588"/>
      <c r="B14255" s="588"/>
      <c r="C14255" s="589"/>
      <c r="D14255" s="588"/>
    </row>
    <row r="14256" spans="1:4" ht="15" x14ac:dyDescent="0.25">
      <c r="A14256" s="588"/>
      <c r="B14256" s="588"/>
      <c r="C14256" s="589"/>
      <c r="D14256" s="588"/>
    </row>
    <row r="14257" spans="1:4" ht="15" x14ac:dyDescent="0.25">
      <c r="A14257" s="588"/>
      <c r="B14257" s="588"/>
      <c r="C14257" s="589"/>
      <c r="D14257" s="588"/>
    </row>
    <row r="14258" spans="1:4" ht="15" x14ac:dyDescent="0.25">
      <c r="A14258" s="588"/>
      <c r="B14258" s="588"/>
      <c r="C14258" s="589"/>
      <c r="D14258" s="588"/>
    </row>
    <row r="14259" spans="1:4" ht="15" x14ac:dyDescent="0.25">
      <c r="A14259" s="588"/>
      <c r="B14259" s="588"/>
      <c r="C14259" s="589"/>
      <c r="D14259" s="588"/>
    </row>
    <row r="14260" spans="1:4" ht="15" x14ac:dyDescent="0.25">
      <c r="A14260" s="588"/>
      <c r="B14260" s="588"/>
      <c r="C14260" s="589"/>
      <c r="D14260" s="588"/>
    </row>
    <row r="14261" spans="1:4" ht="15" x14ac:dyDescent="0.25">
      <c r="A14261" s="588"/>
      <c r="B14261" s="588"/>
      <c r="C14261" s="589"/>
      <c r="D14261" s="588"/>
    </row>
    <row r="14262" spans="1:4" ht="15" x14ac:dyDescent="0.25">
      <c r="A14262" s="588"/>
      <c r="B14262" s="588"/>
      <c r="C14262" s="589"/>
      <c r="D14262" s="588"/>
    </row>
    <row r="14263" spans="1:4" ht="15" x14ac:dyDescent="0.25">
      <c r="A14263" s="588"/>
      <c r="B14263" s="588"/>
      <c r="C14263" s="589"/>
      <c r="D14263" s="588"/>
    </row>
    <row r="14264" spans="1:4" ht="15" x14ac:dyDescent="0.25">
      <c r="A14264" s="588"/>
      <c r="B14264" s="588"/>
      <c r="C14264" s="589"/>
      <c r="D14264" s="588"/>
    </row>
    <row r="14265" spans="1:4" ht="15" x14ac:dyDescent="0.25">
      <c r="A14265" s="588"/>
      <c r="B14265" s="588"/>
      <c r="C14265" s="589"/>
      <c r="D14265" s="588"/>
    </row>
    <row r="14266" spans="1:4" ht="15" x14ac:dyDescent="0.25">
      <c r="A14266" s="588"/>
      <c r="B14266" s="588"/>
      <c r="C14266" s="589"/>
      <c r="D14266" s="588"/>
    </row>
    <row r="14267" spans="1:4" ht="15" x14ac:dyDescent="0.25">
      <c r="A14267" s="588"/>
      <c r="B14267" s="588"/>
      <c r="C14267" s="589"/>
      <c r="D14267" s="588"/>
    </row>
    <row r="14268" spans="1:4" ht="15" x14ac:dyDescent="0.25">
      <c r="A14268" s="588"/>
      <c r="B14268" s="588"/>
      <c r="C14268" s="589"/>
      <c r="D14268" s="588"/>
    </row>
    <row r="14269" spans="1:4" ht="15" x14ac:dyDescent="0.25">
      <c r="A14269" s="588"/>
      <c r="B14269" s="588"/>
      <c r="C14269" s="589"/>
      <c r="D14269" s="588"/>
    </row>
    <row r="14270" spans="1:4" ht="15" x14ac:dyDescent="0.25">
      <c r="A14270" s="588"/>
      <c r="B14270" s="588"/>
      <c r="C14270" s="589"/>
      <c r="D14270" s="588"/>
    </row>
    <row r="14271" spans="1:4" ht="15" x14ac:dyDescent="0.25">
      <c r="A14271" s="588"/>
      <c r="B14271" s="588"/>
      <c r="C14271" s="589"/>
      <c r="D14271" s="588"/>
    </row>
    <row r="14272" spans="1:4" ht="15" x14ac:dyDescent="0.25">
      <c r="A14272" s="588"/>
      <c r="B14272" s="588"/>
      <c r="C14272" s="589"/>
      <c r="D14272" s="588"/>
    </row>
    <row r="14273" spans="1:4" ht="15" x14ac:dyDescent="0.25">
      <c r="A14273" s="588"/>
      <c r="B14273" s="588"/>
      <c r="C14273" s="589"/>
      <c r="D14273" s="588"/>
    </row>
    <row r="14274" spans="1:4" ht="15" x14ac:dyDescent="0.25">
      <c r="A14274" s="588"/>
      <c r="B14274" s="588"/>
      <c r="C14274" s="589"/>
      <c r="D14274" s="588"/>
    </row>
    <row r="14275" spans="1:4" ht="15" x14ac:dyDescent="0.25">
      <c r="A14275" s="588"/>
      <c r="B14275" s="588"/>
      <c r="C14275" s="589"/>
      <c r="D14275" s="588"/>
    </row>
    <row r="14276" spans="1:4" ht="15" x14ac:dyDescent="0.25">
      <c r="A14276" s="588"/>
      <c r="B14276" s="588"/>
      <c r="C14276" s="589"/>
      <c r="D14276" s="588"/>
    </row>
    <row r="14277" spans="1:4" ht="15" x14ac:dyDescent="0.25">
      <c r="A14277" s="588"/>
      <c r="B14277" s="588"/>
      <c r="C14277" s="589"/>
      <c r="D14277" s="588"/>
    </row>
    <row r="14278" spans="1:4" ht="15" x14ac:dyDescent="0.25">
      <c r="A14278" s="588"/>
      <c r="B14278" s="588"/>
      <c r="C14278" s="589"/>
      <c r="D14278" s="588"/>
    </row>
    <row r="14279" spans="1:4" ht="15" x14ac:dyDescent="0.25">
      <c r="A14279" s="588"/>
      <c r="B14279" s="588"/>
      <c r="C14279" s="589"/>
      <c r="D14279" s="588"/>
    </row>
    <row r="14280" spans="1:4" ht="15" x14ac:dyDescent="0.25">
      <c r="A14280" s="588"/>
      <c r="B14280" s="588"/>
      <c r="C14280" s="589"/>
      <c r="D14280" s="588"/>
    </row>
    <row r="14281" spans="1:4" ht="15" x14ac:dyDescent="0.25">
      <c r="A14281" s="588"/>
      <c r="B14281" s="588"/>
      <c r="C14281" s="589"/>
      <c r="D14281" s="588"/>
    </row>
    <row r="14282" spans="1:4" ht="15" x14ac:dyDescent="0.25">
      <c r="A14282" s="588"/>
      <c r="B14282" s="588"/>
      <c r="C14282" s="589"/>
      <c r="D14282" s="588"/>
    </row>
    <row r="14283" spans="1:4" ht="15" x14ac:dyDescent="0.25">
      <c r="A14283" s="588"/>
      <c r="B14283" s="588"/>
      <c r="C14283" s="589"/>
      <c r="D14283" s="588"/>
    </row>
    <row r="14284" spans="1:4" ht="15" x14ac:dyDescent="0.25">
      <c r="A14284" s="588"/>
      <c r="B14284" s="588"/>
      <c r="C14284" s="589"/>
      <c r="D14284" s="588"/>
    </row>
    <row r="14285" spans="1:4" ht="15" x14ac:dyDescent="0.25">
      <c r="A14285" s="588"/>
      <c r="B14285" s="588"/>
      <c r="C14285" s="589"/>
      <c r="D14285" s="588"/>
    </row>
    <row r="14286" spans="1:4" ht="15" x14ac:dyDescent="0.25">
      <c r="A14286" s="588"/>
      <c r="B14286" s="588"/>
      <c r="C14286" s="589"/>
      <c r="D14286" s="588"/>
    </row>
    <row r="14287" spans="1:4" ht="15" x14ac:dyDescent="0.25">
      <c r="A14287" s="588"/>
      <c r="B14287" s="588"/>
      <c r="C14287" s="589"/>
      <c r="D14287" s="588"/>
    </row>
    <row r="14288" spans="1:4" ht="15" x14ac:dyDescent="0.25">
      <c r="A14288" s="588"/>
      <c r="B14288" s="588"/>
      <c r="C14288" s="589"/>
      <c r="D14288" s="588"/>
    </row>
    <row r="14289" spans="1:4" ht="15" x14ac:dyDescent="0.25">
      <c r="A14289" s="588"/>
      <c r="B14289" s="588"/>
      <c r="C14289" s="589"/>
      <c r="D14289" s="588"/>
    </row>
    <row r="14290" spans="1:4" ht="15" x14ac:dyDescent="0.25">
      <c r="A14290" s="588"/>
      <c r="B14290" s="588"/>
      <c r="C14290" s="589"/>
      <c r="D14290" s="588"/>
    </row>
    <row r="14291" spans="1:4" ht="15" x14ac:dyDescent="0.25">
      <c r="A14291" s="588"/>
      <c r="B14291" s="588"/>
      <c r="C14291" s="589"/>
      <c r="D14291" s="588"/>
    </row>
    <row r="14292" spans="1:4" ht="15" x14ac:dyDescent="0.25">
      <c r="A14292" s="588"/>
      <c r="B14292" s="588"/>
      <c r="C14292" s="589"/>
      <c r="D14292" s="588"/>
    </row>
    <row r="14293" spans="1:4" ht="15" x14ac:dyDescent="0.25">
      <c r="A14293" s="588"/>
      <c r="B14293" s="588"/>
      <c r="C14293" s="589"/>
      <c r="D14293" s="588"/>
    </row>
    <row r="14294" spans="1:4" ht="15" x14ac:dyDescent="0.25">
      <c r="A14294" s="588"/>
      <c r="B14294" s="588"/>
      <c r="C14294" s="589"/>
      <c r="D14294" s="588"/>
    </row>
    <row r="14295" spans="1:4" ht="15" x14ac:dyDescent="0.25">
      <c r="A14295" s="588"/>
      <c r="B14295" s="588"/>
      <c r="C14295" s="589"/>
      <c r="D14295" s="588"/>
    </row>
    <row r="14296" spans="1:4" ht="15" x14ac:dyDescent="0.25">
      <c r="A14296" s="588"/>
      <c r="B14296" s="588"/>
      <c r="C14296" s="589"/>
      <c r="D14296" s="588"/>
    </row>
    <row r="14297" spans="1:4" ht="15" x14ac:dyDescent="0.25">
      <c r="A14297" s="588"/>
      <c r="B14297" s="588"/>
      <c r="C14297" s="589"/>
      <c r="D14297" s="588"/>
    </row>
    <row r="14298" spans="1:4" ht="15" x14ac:dyDescent="0.25">
      <c r="A14298" s="588"/>
      <c r="B14298" s="588"/>
      <c r="C14298" s="589"/>
      <c r="D14298" s="588"/>
    </row>
    <row r="14299" spans="1:4" ht="15" x14ac:dyDescent="0.25">
      <c r="A14299" s="588"/>
      <c r="B14299" s="588"/>
      <c r="C14299" s="589"/>
      <c r="D14299" s="588"/>
    </row>
    <row r="14300" spans="1:4" ht="15" x14ac:dyDescent="0.25">
      <c r="A14300" s="588"/>
      <c r="B14300" s="588"/>
      <c r="C14300" s="589"/>
      <c r="D14300" s="588"/>
    </row>
    <row r="14301" spans="1:4" ht="15" x14ac:dyDescent="0.25">
      <c r="A14301" s="588"/>
      <c r="B14301" s="588"/>
      <c r="C14301" s="589"/>
      <c r="D14301" s="588"/>
    </row>
    <row r="14302" spans="1:4" ht="15" x14ac:dyDescent="0.25">
      <c r="A14302" s="588"/>
      <c r="B14302" s="588"/>
      <c r="C14302" s="589"/>
      <c r="D14302" s="588"/>
    </row>
    <row r="14303" spans="1:4" ht="15" x14ac:dyDescent="0.25">
      <c r="A14303" s="588"/>
      <c r="B14303" s="588"/>
      <c r="C14303" s="589"/>
      <c r="D14303" s="588"/>
    </row>
    <row r="14304" spans="1:4" ht="15" x14ac:dyDescent="0.25">
      <c r="A14304" s="588"/>
      <c r="B14304" s="588"/>
      <c r="C14304" s="589"/>
      <c r="D14304" s="588"/>
    </row>
    <row r="14305" spans="1:4" ht="15" x14ac:dyDescent="0.25">
      <c r="A14305" s="588"/>
      <c r="B14305" s="588"/>
      <c r="C14305" s="589"/>
      <c r="D14305" s="588"/>
    </row>
    <row r="14306" spans="1:4" ht="15" x14ac:dyDescent="0.25">
      <c r="A14306" s="588"/>
      <c r="B14306" s="588"/>
      <c r="C14306" s="589"/>
      <c r="D14306" s="588"/>
    </row>
    <row r="14307" spans="1:4" ht="15" x14ac:dyDescent="0.25">
      <c r="A14307" s="588"/>
      <c r="B14307" s="588"/>
      <c r="C14307" s="589"/>
      <c r="D14307" s="588"/>
    </row>
    <row r="14308" spans="1:4" ht="15" x14ac:dyDescent="0.25">
      <c r="A14308" s="588"/>
      <c r="B14308" s="588"/>
      <c r="C14308" s="589"/>
      <c r="D14308" s="588"/>
    </row>
    <row r="14309" spans="1:4" ht="15" x14ac:dyDescent="0.25">
      <c r="A14309" s="588"/>
      <c r="B14309" s="588"/>
      <c r="C14309" s="589"/>
      <c r="D14309" s="588"/>
    </row>
    <row r="14310" spans="1:4" ht="15" x14ac:dyDescent="0.25">
      <c r="A14310" s="588"/>
      <c r="B14310" s="588"/>
      <c r="C14310" s="589"/>
      <c r="D14310" s="588"/>
    </row>
    <row r="14311" spans="1:4" ht="15" x14ac:dyDescent="0.25">
      <c r="A14311" s="588"/>
      <c r="B14311" s="588"/>
      <c r="C14311" s="589"/>
      <c r="D14311" s="588"/>
    </row>
    <row r="14312" spans="1:4" ht="15" x14ac:dyDescent="0.25">
      <c r="A14312" s="588"/>
      <c r="B14312" s="588"/>
      <c r="C14312" s="589"/>
      <c r="D14312" s="588"/>
    </row>
    <row r="14313" spans="1:4" ht="15" x14ac:dyDescent="0.25">
      <c r="A14313" s="588"/>
      <c r="B14313" s="588"/>
      <c r="C14313" s="589"/>
      <c r="D14313" s="588"/>
    </row>
    <row r="14314" spans="1:4" ht="15" x14ac:dyDescent="0.25">
      <c r="A14314" s="588"/>
      <c r="B14314" s="588"/>
      <c r="C14314" s="589"/>
      <c r="D14314" s="588"/>
    </row>
    <row r="14315" spans="1:4" ht="15" x14ac:dyDescent="0.25">
      <c r="A14315" s="588"/>
      <c r="B14315" s="588"/>
      <c r="C14315" s="589"/>
      <c r="D14315" s="588"/>
    </row>
    <row r="14316" spans="1:4" ht="15" x14ac:dyDescent="0.25">
      <c r="A14316" s="588"/>
      <c r="B14316" s="588"/>
      <c r="C14316" s="589"/>
      <c r="D14316" s="588"/>
    </row>
    <row r="14317" spans="1:4" ht="15" x14ac:dyDescent="0.25">
      <c r="A14317" s="588"/>
      <c r="B14317" s="588"/>
      <c r="C14317" s="589"/>
      <c r="D14317" s="588"/>
    </row>
    <row r="14318" spans="1:4" ht="15" x14ac:dyDescent="0.25">
      <c r="A14318" s="588"/>
      <c r="B14318" s="588"/>
      <c r="C14318" s="589"/>
      <c r="D14318" s="588"/>
    </row>
    <row r="14319" spans="1:4" ht="15" x14ac:dyDescent="0.25">
      <c r="A14319" s="588"/>
      <c r="B14319" s="588"/>
      <c r="C14319" s="589"/>
      <c r="D14319" s="588"/>
    </row>
    <row r="14320" spans="1:4" ht="15" x14ac:dyDescent="0.25">
      <c r="A14320" s="588"/>
      <c r="B14320" s="588"/>
      <c r="C14320" s="589"/>
      <c r="D14320" s="588"/>
    </row>
    <row r="14321" spans="1:4" ht="15" x14ac:dyDescent="0.25">
      <c r="A14321" s="588"/>
      <c r="B14321" s="588"/>
      <c r="C14321" s="589"/>
      <c r="D14321" s="588"/>
    </row>
    <row r="14322" spans="1:4" ht="15" x14ac:dyDescent="0.25">
      <c r="A14322" s="588"/>
      <c r="B14322" s="588"/>
      <c r="C14322" s="589"/>
      <c r="D14322" s="588"/>
    </row>
    <row r="14323" spans="1:4" ht="15" x14ac:dyDescent="0.25">
      <c r="A14323" s="588"/>
      <c r="B14323" s="588"/>
      <c r="C14323" s="589"/>
      <c r="D14323" s="588"/>
    </row>
    <row r="14324" spans="1:4" ht="15" x14ac:dyDescent="0.25">
      <c r="A14324" s="588"/>
      <c r="B14324" s="588"/>
      <c r="C14324" s="589"/>
      <c r="D14324" s="588"/>
    </row>
    <row r="14325" spans="1:4" ht="15" x14ac:dyDescent="0.25">
      <c r="A14325" s="588"/>
      <c r="B14325" s="588"/>
      <c r="C14325" s="589"/>
      <c r="D14325" s="588"/>
    </row>
    <row r="14326" spans="1:4" ht="15" x14ac:dyDescent="0.25">
      <c r="A14326" s="588"/>
      <c r="B14326" s="588"/>
      <c r="C14326" s="589"/>
      <c r="D14326" s="588"/>
    </row>
    <row r="14327" spans="1:4" ht="15" x14ac:dyDescent="0.25">
      <c r="A14327" s="588"/>
      <c r="B14327" s="588"/>
      <c r="C14327" s="589"/>
      <c r="D14327" s="588"/>
    </row>
    <row r="14328" spans="1:4" ht="15" x14ac:dyDescent="0.25">
      <c r="A14328" s="588"/>
      <c r="B14328" s="588"/>
      <c r="C14328" s="589"/>
      <c r="D14328" s="588"/>
    </row>
    <row r="14329" spans="1:4" ht="15" x14ac:dyDescent="0.25">
      <c r="A14329" s="588"/>
      <c r="B14329" s="588"/>
      <c r="C14329" s="589"/>
      <c r="D14329" s="588"/>
    </row>
    <row r="14330" spans="1:4" ht="15" x14ac:dyDescent="0.25">
      <c r="A14330" s="588"/>
      <c r="B14330" s="588"/>
      <c r="C14330" s="589"/>
      <c r="D14330" s="588"/>
    </row>
    <row r="14331" spans="1:4" ht="15" x14ac:dyDescent="0.25">
      <c r="A14331" s="588"/>
      <c r="B14331" s="588"/>
      <c r="C14331" s="589"/>
      <c r="D14331" s="588"/>
    </row>
    <row r="14332" spans="1:4" ht="15" x14ac:dyDescent="0.25">
      <c r="A14332" s="588"/>
      <c r="B14332" s="588"/>
      <c r="C14332" s="589"/>
      <c r="D14332" s="588"/>
    </row>
    <row r="14333" spans="1:4" ht="15" x14ac:dyDescent="0.25">
      <c r="A14333" s="588"/>
      <c r="B14333" s="588"/>
      <c r="C14333" s="589"/>
      <c r="D14333" s="588"/>
    </row>
    <row r="14334" spans="1:4" ht="15" x14ac:dyDescent="0.25">
      <c r="A14334" s="588"/>
      <c r="B14334" s="588"/>
      <c r="C14334" s="589"/>
      <c r="D14334" s="588"/>
    </row>
    <row r="14335" spans="1:4" ht="15" x14ac:dyDescent="0.25">
      <c r="A14335" s="588"/>
      <c r="B14335" s="588"/>
      <c r="C14335" s="589"/>
      <c r="D14335" s="588"/>
    </row>
    <row r="14336" spans="1:4" ht="15" x14ac:dyDescent="0.25">
      <c r="A14336" s="588"/>
      <c r="B14336" s="588"/>
      <c r="C14336" s="589"/>
      <c r="D14336" s="588"/>
    </row>
    <row r="14337" spans="1:4" ht="15" x14ac:dyDescent="0.25">
      <c r="A14337" s="588"/>
      <c r="B14337" s="588"/>
      <c r="C14337" s="589"/>
      <c r="D14337" s="588"/>
    </row>
    <row r="14338" spans="1:4" ht="15" x14ac:dyDescent="0.25">
      <c r="A14338" s="588"/>
      <c r="B14338" s="588"/>
      <c r="C14338" s="589"/>
      <c r="D14338" s="588"/>
    </row>
    <row r="14339" spans="1:4" ht="15" x14ac:dyDescent="0.25">
      <c r="A14339" s="588"/>
      <c r="B14339" s="588"/>
      <c r="C14339" s="589"/>
      <c r="D14339" s="588"/>
    </row>
    <row r="14340" spans="1:4" ht="15" x14ac:dyDescent="0.25">
      <c r="A14340" s="588"/>
      <c r="B14340" s="588"/>
      <c r="C14340" s="589"/>
      <c r="D14340" s="588"/>
    </row>
    <row r="14341" spans="1:4" ht="15" x14ac:dyDescent="0.25">
      <c r="A14341" s="588"/>
      <c r="B14341" s="588"/>
      <c r="C14341" s="589"/>
      <c r="D14341" s="588"/>
    </row>
    <row r="14342" spans="1:4" ht="15" x14ac:dyDescent="0.25">
      <c r="A14342" s="588"/>
      <c r="B14342" s="588"/>
      <c r="C14342" s="589"/>
      <c r="D14342" s="588"/>
    </row>
    <row r="14343" spans="1:4" ht="15" x14ac:dyDescent="0.25">
      <c r="A14343" s="588"/>
      <c r="B14343" s="588"/>
      <c r="C14343" s="589"/>
      <c r="D14343" s="588"/>
    </row>
    <row r="14344" spans="1:4" ht="15" x14ac:dyDescent="0.25">
      <c r="A14344" s="588"/>
      <c r="B14344" s="588"/>
      <c r="C14344" s="589"/>
      <c r="D14344" s="588"/>
    </row>
    <row r="14345" spans="1:4" ht="15" x14ac:dyDescent="0.25">
      <c r="A14345" s="588"/>
      <c r="B14345" s="588"/>
      <c r="C14345" s="589"/>
      <c r="D14345" s="588"/>
    </row>
    <row r="14346" spans="1:4" ht="15" x14ac:dyDescent="0.25">
      <c r="A14346" s="588"/>
      <c r="B14346" s="588"/>
      <c r="C14346" s="589"/>
      <c r="D14346" s="588"/>
    </row>
    <row r="14347" spans="1:4" ht="15" x14ac:dyDescent="0.25">
      <c r="A14347" s="588"/>
      <c r="B14347" s="588"/>
      <c r="C14347" s="589"/>
      <c r="D14347" s="588"/>
    </row>
    <row r="14348" spans="1:4" ht="15" x14ac:dyDescent="0.25">
      <c r="A14348" s="588"/>
      <c r="B14348" s="588"/>
      <c r="C14348" s="589"/>
      <c r="D14348" s="588"/>
    </row>
    <row r="14349" spans="1:4" ht="15" x14ac:dyDescent="0.25">
      <c r="A14349" s="588"/>
      <c r="B14349" s="588"/>
      <c r="C14349" s="589"/>
      <c r="D14349" s="588"/>
    </row>
    <row r="14350" spans="1:4" ht="15" x14ac:dyDescent="0.25">
      <c r="A14350" s="588"/>
      <c r="B14350" s="588"/>
      <c r="C14350" s="589"/>
      <c r="D14350" s="588"/>
    </row>
    <row r="14351" spans="1:4" ht="15" x14ac:dyDescent="0.25">
      <c r="A14351" s="588"/>
      <c r="B14351" s="588"/>
      <c r="C14351" s="589"/>
      <c r="D14351" s="588"/>
    </row>
    <row r="14352" spans="1:4" ht="15" x14ac:dyDescent="0.25">
      <c r="A14352" s="588"/>
      <c r="B14352" s="588"/>
      <c r="C14352" s="589"/>
      <c r="D14352" s="588"/>
    </row>
    <row r="14353" spans="1:4" ht="15" x14ac:dyDescent="0.25">
      <c r="A14353" s="588"/>
      <c r="B14353" s="588"/>
      <c r="C14353" s="589"/>
      <c r="D14353" s="588"/>
    </row>
    <row r="14354" spans="1:4" ht="15" x14ac:dyDescent="0.25">
      <c r="A14354" s="588"/>
      <c r="B14354" s="588"/>
      <c r="C14354" s="589"/>
      <c r="D14354" s="588"/>
    </row>
    <row r="14355" spans="1:4" ht="15" x14ac:dyDescent="0.25">
      <c r="A14355" s="588"/>
      <c r="B14355" s="588"/>
      <c r="C14355" s="589"/>
      <c r="D14355" s="588"/>
    </row>
    <row r="14356" spans="1:4" ht="15" x14ac:dyDescent="0.25">
      <c r="A14356" s="588"/>
      <c r="B14356" s="588"/>
      <c r="C14356" s="589"/>
      <c r="D14356" s="588"/>
    </row>
    <row r="14357" spans="1:4" ht="15" x14ac:dyDescent="0.25">
      <c r="A14357" s="588"/>
      <c r="B14357" s="588"/>
      <c r="C14357" s="589"/>
      <c r="D14357" s="588"/>
    </row>
    <row r="14358" spans="1:4" ht="15" x14ac:dyDescent="0.25">
      <c r="A14358" s="588"/>
      <c r="B14358" s="588"/>
      <c r="C14358" s="589"/>
      <c r="D14358" s="588"/>
    </row>
    <row r="14359" spans="1:4" ht="15" x14ac:dyDescent="0.25">
      <c r="A14359" s="588"/>
      <c r="B14359" s="588"/>
      <c r="C14359" s="589"/>
      <c r="D14359" s="588"/>
    </row>
    <row r="14360" spans="1:4" ht="15" x14ac:dyDescent="0.25">
      <c r="A14360" s="588"/>
      <c r="B14360" s="588"/>
      <c r="C14360" s="589"/>
      <c r="D14360" s="588"/>
    </row>
    <row r="14361" spans="1:4" ht="15" x14ac:dyDescent="0.25">
      <c r="A14361" s="588"/>
      <c r="B14361" s="588"/>
      <c r="C14361" s="589"/>
      <c r="D14361" s="588"/>
    </row>
    <row r="14362" spans="1:4" ht="15" x14ac:dyDescent="0.25">
      <c r="A14362" s="588"/>
      <c r="B14362" s="588"/>
      <c r="C14362" s="589"/>
      <c r="D14362" s="588"/>
    </row>
    <row r="14363" spans="1:4" ht="15" x14ac:dyDescent="0.25">
      <c r="A14363" s="588"/>
      <c r="B14363" s="588"/>
      <c r="C14363" s="589"/>
      <c r="D14363" s="588"/>
    </row>
    <row r="14364" spans="1:4" ht="15" x14ac:dyDescent="0.25">
      <c r="A14364" s="588"/>
      <c r="B14364" s="588"/>
      <c r="C14364" s="589"/>
      <c r="D14364" s="588"/>
    </row>
    <row r="14365" spans="1:4" ht="15" x14ac:dyDescent="0.25">
      <c r="A14365" s="588"/>
      <c r="B14365" s="588"/>
      <c r="C14365" s="589"/>
      <c r="D14365" s="588"/>
    </row>
    <row r="14366" spans="1:4" ht="15" x14ac:dyDescent="0.25">
      <c r="A14366" s="588"/>
      <c r="B14366" s="588"/>
      <c r="C14366" s="589"/>
      <c r="D14366" s="588"/>
    </row>
    <row r="14367" spans="1:4" ht="15" x14ac:dyDescent="0.25">
      <c r="A14367" s="588"/>
      <c r="B14367" s="588"/>
      <c r="C14367" s="589"/>
      <c r="D14367" s="588"/>
    </row>
    <row r="14368" spans="1:4" ht="15" x14ac:dyDescent="0.25">
      <c r="A14368" s="588"/>
      <c r="B14368" s="588"/>
      <c r="C14368" s="589"/>
      <c r="D14368" s="588"/>
    </row>
    <row r="14369" spans="1:4" ht="15" x14ac:dyDescent="0.25">
      <c r="A14369" s="588"/>
      <c r="B14369" s="588"/>
      <c r="C14369" s="589"/>
      <c r="D14369" s="588"/>
    </row>
    <row r="14370" spans="1:4" ht="15" x14ac:dyDescent="0.25">
      <c r="A14370" s="588"/>
      <c r="B14370" s="588"/>
      <c r="C14370" s="589"/>
      <c r="D14370" s="588"/>
    </row>
    <row r="14371" spans="1:4" ht="15" x14ac:dyDescent="0.25">
      <c r="A14371" s="588"/>
      <c r="B14371" s="588"/>
      <c r="C14371" s="589"/>
      <c r="D14371" s="588"/>
    </row>
    <row r="14372" spans="1:4" ht="15" x14ac:dyDescent="0.25">
      <c r="A14372" s="588"/>
      <c r="B14372" s="588"/>
      <c r="C14372" s="589"/>
      <c r="D14372" s="588"/>
    </row>
    <row r="14373" spans="1:4" ht="15" x14ac:dyDescent="0.25">
      <c r="A14373" s="588"/>
      <c r="B14373" s="588"/>
      <c r="C14373" s="589"/>
      <c r="D14373" s="588"/>
    </row>
    <row r="14374" spans="1:4" ht="15" x14ac:dyDescent="0.25">
      <c r="A14374" s="588"/>
      <c r="B14374" s="588"/>
      <c r="C14374" s="589"/>
      <c r="D14374" s="588"/>
    </row>
    <row r="14375" spans="1:4" ht="15" x14ac:dyDescent="0.25">
      <c r="A14375" s="588"/>
      <c r="B14375" s="588"/>
      <c r="C14375" s="589"/>
      <c r="D14375" s="588"/>
    </row>
    <row r="14376" spans="1:4" ht="15" x14ac:dyDescent="0.25">
      <c r="A14376" s="588"/>
      <c r="B14376" s="588"/>
      <c r="C14376" s="589"/>
      <c r="D14376" s="588"/>
    </row>
    <row r="14377" spans="1:4" ht="15" x14ac:dyDescent="0.25">
      <c r="A14377" s="588"/>
      <c r="B14377" s="588"/>
      <c r="C14377" s="589"/>
      <c r="D14377" s="588"/>
    </row>
    <row r="14378" spans="1:4" ht="15" x14ac:dyDescent="0.25">
      <c r="A14378" s="588"/>
      <c r="B14378" s="588"/>
      <c r="C14378" s="589"/>
      <c r="D14378" s="588"/>
    </row>
    <row r="14379" spans="1:4" ht="15" x14ac:dyDescent="0.25">
      <c r="A14379" s="588"/>
      <c r="B14379" s="588"/>
      <c r="C14379" s="589"/>
      <c r="D14379" s="588"/>
    </row>
    <row r="14380" spans="1:4" ht="15" x14ac:dyDescent="0.25">
      <c r="A14380" s="588"/>
      <c r="B14380" s="588"/>
      <c r="C14380" s="589"/>
      <c r="D14380" s="588"/>
    </row>
    <row r="14381" spans="1:4" ht="15" x14ac:dyDescent="0.25">
      <c r="A14381" s="588"/>
      <c r="B14381" s="588"/>
      <c r="C14381" s="589"/>
      <c r="D14381" s="588"/>
    </row>
    <row r="14382" spans="1:4" ht="15" x14ac:dyDescent="0.25">
      <c r="A14382" s="588"/>
      <c r="B14382" s="588"/>
      <c r="C14382" s="589"/>
      <c r="D14382" s="588"/>
    </row>
    <row r="14383" spans="1:4" ht="15" x14ac:dyDescent="0.25">
      <c r="A14383" s="588"/>
      <c r="B14383" s="588"/>
      <c r="C14383" s="589"/>
      <c r="D14383" s="588"/>
    </row>
    <row r="14384" spans="1:4" ht="15" x14ac:dyDescent="0.25">
      <c r="A14384" s="588"/>
      <c r="B14384" s="588"/>
      <c r="C14384" s="589"/>
      <c r="D14384" s="588"/>
    </row>
    <row r="14385" spans="1:4" ht="15" x14ac:dyDescent="0.25">
      <c r="A14385" s="588"/>
      <c r="B14385" s="588"/>
      <c r="C14385" s="589"/>
      <c r="D14385" s="588"/>
    </row>
    <row r="14386" spans="1:4" ht="15" x14ac:dyDescent="0.25">
      <c r="A14386" s="588"/>
      <c r="B14386" s="588"/>
      <c r="C14386" s="589"/>
      <c r="D14386" s="588"/>
    </row>
    <row r="14387" spans="1:4" ht="15" x14ac:dyDescent="0.25">
      <c r="A14387" s="588"/>
      <c r="B14387" s="588"/>
      <c r="C14387" s="589"/>
      <c r="D14387" s="588"/>
    </row>
    <row r="14388" spans="1:4" ht="15" x14ac:dyDescent="0.25">
      <c r="A14388" s="588"/>
      <c r="B14388" s="588"/>
      <c r="C14388" s="589"/>
      <c r="D14388" s="588"/>
    </row>
    <row r="14389" spans="1:4" ht="15" x14ac:dyDescent="0.25">
      <c r="A14389" s="588"/>
      <c r="B14389" s="588"/>
      <c r="C14389" s="589"/>
      <c r="D14389" s="588"/>
    </row>
    <row r="14390" spans="1:4" ht="15" x14ac:dyDescent="0.25">
      <c r="A14390" s="588"/>
      <c r="B14390" s="588"/>
      <c r="C14390" s="589"/>
      <c r="D14390" s="588"/>
    </row>
    <row r="14391" spans="1:4" ht="15" x14ac:dyDescent="0.25">
      <c r="A14391" s="588"/>
      <c r="B14391" s="588"/>
      <c r="C14391" s="589"/>
      <c r="D14391" s="588"/>
    </row>
    <row r="14392" spans="1:4" ht="15" x14ac:dyDescent="0.25">
      <c r="A14392" s="588"/>
      <c r="B14392" s="588"/>
      <c r="C14392" s="589"/>
      <c r="D14392" s="588"/>
    </row>
    <row r="14393" spans="1:4" ht="15" x14ac:dyDescent="0.25">
      <c r="A14393" s="588"/>
      <c r="B14393" s="588"/>
      <c r="C14393" s="589"/>
      <c r="D14393" s="588"/>
    </row>
    <row r="14394" spans="1:4" ht="15" x14ac:dyDescent="0.25">
      <c r="A14394" s="588"/>
      <c r="B14394" s="588"/>
      <c r="C14394" s="589"/>
      <c r="D14394" s="588"/>
    </row>
    <row r="14395" spans="1:4" ht="15" x14ac:dyDescent="0.25">
      <c r="A14395" s="588"/>
      <c r="B14395" s="588"/>
      <c r="C14395" s="589"/>
      <c r="D14395" s="588"/>
    </row>
    <row r="14396" spans="1:4" ht="15" x14ac:dyDescent="0.25">
      <c r="A14396" s="588"/>
      <c r="B14396" s="588"/>
      <c r="C14396" s="589"/>
      <c r="D14396" s="588"/>
    </row>
    <row r="14397" spans="1:4" ht="15" x14ac:dyDescent="0.25">
      <c r="A14397" s="588"/>
      <c r="B14397" s="588"/>
      <c r="C14397" s="589"/>
      <c r="D14397" s="588"/>
    </row>
    <row r="14398" spans="1:4" ht="15" x14ac:dyDescent="0.25">
      <c r="A14398" s="588"/>
      <c r="B14398" s="588"/>
      <c r="C14398" s="589"/>
      <c r="D14398" s="588"/>
    </row>
    <row r="14399" spans="1:4" ht="15" x14ac:dyDescent="0.25">
      <c r="A14399" s="588"/>
      <c r="B14399" s="588"/>
      <c r="C14399" s="589"/>
      <c r="D14399" s="588"/>
    </row>
    <row r="14400" spans="1:4" ht="15" x14ac:dyDescent="0.25">
      <c r="A14400" s="588"/>
      <c r="B14400" s="588"/>
      <c r="C14400" s="589"/>
      <c r="D14400" s="588"/>
    </row>
    <row r="14401" spans="1:4" ht="15" x14ac:dyDescent="0.25">
      <c r="A14401" s="588"/>
      <c r="B14401" s="588"/>
      <c r="C14401" s="589"/>
      <c r="D14401" s="588"/>
    </row>
    <row r="14402" spans="1:4" ht="15" x14ac:dyDescent="0.25">
      <c r="A14402" s="588"/>
      <c r="B14402" s="588"/>
      <c r="C14402" s="589"/>
      <c r="D14402" s="588"/>
    </row>
    <row r="14403" spans="1:4" ht="15" x14ac:dyDescent="0.25">
      <c r="A14403" s="588"/>
      <c r="B14403" s="588"/>
      <c r="C14403" s="589"/>
      <c r="D14403" s="588"/>
    </row>
    <row r="14404" spans="1:4" ht="15" x14ac:dyDescent="0.25">
      <c r="A14404" s="588"/>
      <c r="B14404" s="588"/>
      <c r="C14404" s="589"/>
      <c r="D14404" s="588"/>
    </row>
    <row r="14405" spans="1:4" ht="15" x14ac:dyDescent="0.25">
      <c r="A14405" s="588"/>
      <c r="B14405" s="588"/>
      <c r="C14405" s="589"/>
      <c r="D14405" s="588"/>
    </row>
    <row r="14406" spans="1:4" ht="15" x14ac:dyDescent="0.25">
      <c r="A14406" s="588"/>
      <c r="B14406" s="588"/>
      <c r="C14406" s="589"/>
      <c r="D14406" s="588"/>
    </row>
    <row r="14407" spans="1:4" ht="15" x14ac:dyDescent="0.25">
      <c r="A14407" s="588"/>
      <c r="B14407" s="588"/>
      <c r="C14407" s="589"/>
      <c r="D14407" s="588"/>
    </row>
    <row r="14408" spans="1:4" ht="15" x14ac:dyDescent="0.25">
      <c r="A14408" s="588"/>
      <c r="B14408" s="588"/>
      <c r="C14408" s="589"/>
      <c r="D14408" s="588"/>
    </row>
    <row r="14409" spans="1:4" ht="15" x14ac:dyDescent="0.25">
      <c r="A14409" s="588"/>
      <c r="B14409" s="588"/>
      <c r="C14409" s="589"/>
      <c r="D14409" s="588"/>
    </row>
    <row r="14410" spans="1:4" ht="15" x14ac:dyDescent="0.25">
      <c r="A14410" s="588"/>
      <c r="B14410" s="588"/>
      <c r="C14410" s="589"/>
      <c r="D14410" s="588"/>
    </row>
    <row r="14411" spans="1:4" ht="15" x14ac:dyDescent="0.25">
      <c r="A14411" s="588"/>
      <c r="B14411" s="588"/>
      <c r="C14411" s="589"/>
      <c r="D14411" s="588"/>
    </row>
    <row r="14412" spans="1:4" ht="15" x14ac:dyDescent="0.25">
      <c r="A14412" s="588"/>
      <c r="B14412" s="588"/>
      <c r="C14412" s="589"/>
      <c r="D14412" s="588"/>
    </row>
    <row r="14413" spans="1:4" ht="15" x14ac:dyDescent="0.25">
      <c r="A14413" s="588"/>
      <c r="B14413" s="588"/>
      <c r="C14413" s="589"/>
      <c r="D14413" s="588"/>
    </row>
    <row r="14414" spans="1:4" ht="15" x14ac:dyDescent="0.25">
      <c r="A14414" s="588"/>
      <c r="B14414" s="588"/>
      <c r="C14414" s="589"/>
      <c r="D14414" s="588"/>
    </row>
    <row r="14415" spans="1:4" ht="15" x14ac:dyDescent="0.25">
      <c r="A14415" s="588"/>
      <c r="B14415" s="588"/>
      <c r="C14415" s="589"/>
      <c r="D14415" s="588"/>
    </row>
    <row r="14416" spans="1:4" ht="15" x14ac:dyDescent="0.25">
      <c r="A14416" s="588"/>
      <c r="B14416" s="588"/>
      <c r="C14416" s="589"/>
      <c r="D14416" s="588"/>
    </row>
    <row r="14417" spans="1:4" ht="15" x14ac:dyDescent="0.25">
      <c r="A14417" s="588"/>
      <c r="B14417" s="588"/>
      <c r="C14417" s="589"/>
      <c r="D14417" s="588"/>
    </row>
    <row r="14418" spans="1:4" ht="15" x14ac:dyDescent="0.25">
      <c r="A14418" s="588"/>
      <c r="B14418" s="588"/>
      <c r="C14418" s="589"/>
      <c r="D14418" s="588"/>
    </row>
    <row r="14419" spans="1:4" ht="15" x14ac:dyDescent="0.25">
      <c r="A14419" s="588"/>
      <c r="B14419" s="588"/>
      <c r="C14419" s="589"/>
      <c r="D14419" s="588"/>
    </row>
    <row r="14420" spans="1:4" ht="15" x14ac:dyDescent="0.25">
      <c r="A14420" s="588"/>
      <c r="B14420" s="588"/>
      <c r="C14420" s="589"/>
      <c r="D14420" s="588"/>
    </row>
    <row r="14421" spans="1:4" ht="15" x14ac:dyDescent="0.25">
      <c r="A14421" s="588"/>
      <c r="B14421" s="588"/>
      <c r="C14421" s="589"/>
      <c r="D14421" s="588"/>
    </row>
    <row r="14422" spans="1:4" ht="15" x14ac:dyDescent="0.25">
      <c r="A14422" s="588"/>
      <c r="B14422" s="588"/>
      <c r="C14422" s="589"/>
      <c r="D14422" s="588"/>
    </row>
    <row r="14423" spans="1:4" ht="15" x14ac:dyDescent="0.25">
      <c r="A14423" s="588"/>
      <c r="B14423" s="588"/>
      <c r="C14423" s="589"/>
      <c r="D14423" s="588"/>
    </row>
    <row r="14424" spans="1:4" ht="15" x14ac:dyDescent="0.25">
      <c r="A14424" s="588"/>
      <c r="B14424" s="588"/>
      <c r="C14424" s="589"/>
      <c r="D14424" s="588"/>
    </row>
    <row r="14425" spans="1:4" ht="15" x14ac:dyDescent="0.25">
      <c r="A14425" s="588"/>
      <c r="B14425" s="588"/>
      <c r="C14425" s="589"/>
      <c r="D14425" s="588"/>
    </row>
    <row r="14426" spans="1:4" ht="15" x14ac:dyDescent="0.25">
      <c r="A14426" s="588"/>
      <c r="B14426" s="588"/>
      <c r="C14426" s="589"/>
      <c r="D14426" s="588"/>
    </row>
    <row r="14427" spans="1:4" ht="15" x14ac:dyDescent="0.25">
      <c r="A14427" s="588"/>
      <c r="B14427" s="588"/>
      <c r="C14427" s="589"/>
      <c r="D14427" s="588"/>
    </row>
    <row r="14428" spans="1:4" ht="15" x14ac:dyDescent="0.25">
      <c r="A14428" s="588"/>
      <c r="B14428" s="588"/>
      <c r="C14428" s="589"/>
      <c r="D14428" s="588"/>
    </row>
    <row r="14429" spans="1:4" ht="15" x14ac:dyDescent="0.25">
      <c r="A14429" s="588"/>
      <c r="B14429" s="588"/>
      <c r="C14429" s="589"/>
      <c r="D14429" s="588"/>
    </row>
    <row r="14430" spans="1:4" ht="15" x14ac:dyDescent="0.25">
      <c r="A14430" s="588"/>
      <c r="B14430" s="588"/>
      <c r="C14430" s="589"/>
      <c r="D14430" s="588"/>
    </row>
    <row r="14431" spans="1:4" ht="15" x14ac:dyDescent="0.25">
      <c r="A14431" s="588"/>
      <c r="B14431" s="588"/>
      <c r="C14431" s="589"/>
      <c r="D14431" s="588"/>
    </row>
    <row r="14432" spans="1:4" ht="15" x14ac:dyDescent="0.25">
      <c r="A14432" s="588"/>
      <c r="B14432" s="588"/>
      <c r="C14432" s="589"/>
      <c r="D14432" s="588"/>
    </row>
    <row r="14433" spans="1:4" ht="15" x14ac:dyDescent="0.25">
      <c r="A14433" s="588"/>
      <c r="B14433" s="588"/>
      <c r="C14433" s="589"/>
      <c r="D14433" s="588"/>
    </row>
    <row r="14434" spans="1:4" ht="15" x14ac:dyDescent="0.25">
      <c r="A14434" s="588"/>
      <c r="B14434" s="588"/>
      <c r="C14434" s="589"/>
      <c r="D14434" s="588"/>
    </row>
    <row r="14435" spans="1:4" ht="15" x14ac:dyDescent="0.25">
      <c r="A14435" s="588"/>
      <c r="B14435" s="588"/>
      <c r="C14435" s="589"/>
      <c r="D14435" s="588"/>
    </row>
    <row r="14436" spans="1:4" ht="15" x14ac:dyDescent="0.25">
      <c r="A14436" s="588"/>
      <c r="B14436" s="588"/>
      <c r="C14436" s="589"/>
      <c r="D14436" s="588"/>
    </row>
    <row r="14437" spans="1:4" ht="15" x14ac:dyDescent="0.25">
      <c r="A14437" s="588"/>
      <c r="B14437" s="588"/>
      <c r="C14437" s="589"/>
      <c r="D14437" s="588"/>
    </row>
    <row r="14438" spans="1:4" ht="15" x14ac:dyDescent="0.25">
      <c r="A14438" s="588"/>
      <c r="B14438" s="588"/>
      <c r="C14438" s="589"/>
      <c r="D14438" s="588"/>
    </row>
    <row r="14439" spans="1:4" ht="15" x14ac:dyDescent="0.25">
      <c r="A14439" s="588"/>
      <c r="B14439" s="588"/>
      <c r="C14439" s="589"/>
      <c r="D14439" s="588"/>
    </row>
    <row r="14440" spans="1:4" ht="15" x14ac:dyDescent="0.25">
      <c r="A14440" s="588"/>
      <c r="B14440" s="588"/>
      <c r="C14440" s="589"/>
      <c r="D14440" s="588"/>
    </row>
    <row r="14441" spans="1:4" ht="15" x14ac:dyDescent="0.25">
      <c r="A14441" s="588"/>
      <c r="B14441" s="588"/>
      <c r="C14441" s="589"/>
      <c r="D14441" s="588"/>
    </row>
    <row r="14442" spans="1:4" ht="15" x14ac:dyDescent="0.25">
      <c r="A14442" s="588"/>
      <c r="B14442" s="588"/>
      <c r="C14442" s="589"/>
      <c r="D14442" s="588"/>
    </row>
    <row r="14443" spans="1:4" ht="15" x14ac:dyDescent="0.25">
      <c r="A14443" s="588"/>
      <c r="B14443" s="588"/>
      <c r="C14443" s="589"/>
      <c r="D14443" s="588"/>
    </row>
    <row r="14444" spans="1:4" ht="15" x14ac:dyDescent="0.25">
      <c r="A14444" s="588"/>
      <c r="B14444" s="588"/>
      <c r="C14444" s="589"/>
      <c r="D14444" s="588"/>
    </row>
    <row r="14445" spans="1:4" ht="15" x14ac:dyDescent="0.25">
      <c r="A14445" s="588"/>
      <c r="B14445" s="588"/>
      <c r="C14445" s="589"/>
      <c r="D14445" s="588"/>
    </row>
    <row r="14446" spans="1:4" ht="15" x14ac:dyDescent="0.25">
      <c r="A14446" s="588"/>
      <c r="B14446" s="588"/>
      <c r="C14446" s="589"/>
      <c r="D14446" s="588"/>
    </row>
    <row r="14447" spans="1:4" ht="15" x14ac:dyDescent="0.25">
      <c r="A14447" s="588"/>
      <c r="B14447" s="588"/>
      <c r="C14447" s="589"/>
      <c r="D14447" s="588"/>
    </row>
    <row r="14448" spans="1:4" ht="15" x14ac:dyDescent="0.25">
      <c r="A14448" s="588"/>
      <c r="B14448" s="588"/>
      <c r="C14448" s="589"/>
      <c r="D14448" s="588"/>
    </row>
    <row r="14449" spans="1:4" ht="15" x14ac:dyDescent="0.25">
      <c r="A14449" s="588"/>
      <c r="B14449" s="588"/>
      <c r="C14449" s="589"/>
      <c r="D14449" s="588"/>
    </row>
    <row r="14450" spans="1:4" ht="15" x14ac:dyDescent="0.25">
      <c r="A14450" s="588"/>
      <c r="B14450" s="588"/>
      <c r="C14450" s="589"/>
      <c r="D14450" s="588"/>
    </row>
    <row r="14451" spans="1:4" ht="15" x14ac:dyDescent="0.25">
      <c r="A14451" s="588"/>
      <c r="B14451" s="588"/>
      <c r="C14451" s="589"/>
      <c r="D14451" s="588"/>
    </row>
    <row r="14452" spans="1:4" ht="15" x14ac:dyDescent="0.25">
      <c r="A14452" s="588"/>
      <c r="B14452" s="588"/>
      <c r="C14452" s="589"/>
      <c r="D14452" s="588"/>
    </row>
    <row r="14453" spans="1:4" ht="15" x14ac:dyDescent="0.25">
      <c r="A14453" s="588"/>
      <c r="B14453" s="588"/>
      <c r="C14453" s="589"/>
      <c r="D14453" s="588"/>
    </row>
    <row r="14454" spans="1:4" ht="15" x14ac:dyDescent="0.25">
      <c r="A14454" s="588"/>
      <c r="B14454" s="588"/>
      <c r="C14454" s="589"/>
      <c r="D14454" s="588"/>
    </row>
    <row r="14455" spans="1:4" ht="15" x14ac:dyDescent="0.25">
      <c r="A14455" s="588"/>
      <c r="B14455" s="588"/>
      <c r="C14455" s="589"/>
      <c r="D14455" s="588"/>
    </row>
    <row r="14456" spans="1:4" ht="15" x14ac:dyDescent="0.25">
      <c r="A14456" s="588"/>
      <c r="B14456" s="588"/>
      <c r="C14456" s="589"/>
      <c r="D14456" s="588"/>
    </row>
    <row r="14457" spans="1:4" ht="15" x14ac:dyDescent="0.25">
      <c r="A14457" s="588"/>
      <c r="B14457" s="588"/>
      <c r="C14457" s="589"/>
      <c r="D14457" s="588"/>
    </row>
    <row r="14458" spans="1:4" ht="15" x14ac:dyDescent="0.25">
      <c r="A14458" s="588"/>
      <c r="B14458" s="588"/>
      <c r="C14458" s="589"/>
      <c r="D14458" s="588"/>
    </row>
    <row r="14459" spans="1:4" ht="15" x14ac:dyDescent="0.25">
      <c r="A14459" s="588"/>
      <c r="B14459" s="588"/>
      <c r="C14459" s="589"/>
      <c r="D14459" s="588"/>
    </row>
    <row r="14460" spans="1:4" ht="15" x14ac:dyDescent="0.25">
      <c r="A14460" s="588"/>
      <c r="B14460" s="588"/>
      <c r="C14460" s="589"/>
      <c r="D14460" s="588"/>
    </row>
    <row r="14461" spans="1:4" ht="15" x14ac:dyDescent="0.25">
      <c r="A14461" s="588"/>
      <c r="B14461" s="588"/>
      <c r="C14461" s="589"/>
      <c r="D14461" s="588"/>
    </row>
    <row r="14462" spans="1:4" ht="15" x14ac:dyDescent="0.25">
      <c r="A14462" s="588"/>
      <c r="B14462" s="588"/>
      <c r="C14462" s="589"/>
      <c r="D14462" s="588"/>
    </row>
    <row r="14463" spans="1:4" ht="15" x14ac:dyDescent="0.25">
      <c r="A14463" s="588"/>
      <c r="B14463" s="588"/>
      <c r="C14463" s="589"/>
      <c r="D14463" s="588"/>
    </row>
    <row r="14464" spans="1:4" ht="15" x14ac:dyDescent="0.25">
      <c r="A14464" s="588"/>
      <c r="B14464" s="588"/>
      <c r="C14464" s="589"/>
      <c r="D14464" s="588"/>
    </row>
    <row r="14465" spans="1:4" ht="15" x14ac:dyDescent="0.25">
      <c r="A14465" s="588"/>
      <c r="B14465" s="588"/>
      <c r="C14465" s="589"/>
      <c r="D14465" s="588"/>
    </row>
    <row r="14466" spans="1:4" ht="15" x14ac:dyDescent="0.25">
      <c r="A14466" s="588"/>
      <c r="B14466" s="588"/>
      <c r="C14466" s="589"/>
      <c r="D14466" s="588"/>
    </row>
    <row r="14467" spans="1:4" ht="15" x14ac:dyDescent="0.25">
      <c r="A14467" s="588"/>
      <c r="B14467" s="588"/>
      <c r="C14467" s="589"/>
      <c r="D14467" s="588"/>
    </row>
    <row r="14468" spans="1:4" ht="15" x14ac:dyDescent="0.25">
      <c r="A14468" s="588"/>
      <c r="B14468" s="588"/>
      <c r="C14468" s="589"/>
      <c r="D14468" s="588"/>
    </row>
    <row r="14469" spans="1:4" ht="15" x14ac:dyDescent="0.25">
      <c r="A14469" s="588"/>
      <c r="B14469" s="588"/>
      <c r="C14469" s="589"/>
      <c r="D14469" s="588"/>
    </row>
    <row r="14470" spans="1:4" ht="15" x14ac:dyDescent="0.25">
      <c r="A14470" s="588"/>
      <c r="B14470" s="588"/>
      <c r="C14470" s="589"/>
      <c r="D14470" s="588"/>
    </row>
    <row r="14471" spans="1:4" ht="15" x14ac:dyDescent="0.25">
      <c r="A14471" s="588"/>
      <c r="B14471" s="588"/>
      <c r="C14471" s="589"/>
      <c r="D14471" s="588"/>
    </row>
    <row r="14472" spans="1:4" ht="15" x14ac:dyDescent="0.25">
      <c r="A14472" s="588"/>
      <c r="B14472" s="588"/>
      <c r="C14472" s="589"/>
      <c r="D14472" s="588"/>
    </row>
    <row r="14473" spans="1:4" ht="15" x14ac:dyDescent="0.25">
      <c r="A14473" s="588"/>
      <c r="B14473" s="588"/>
      <c r="C14473" s="589"/>
      <c r="D14473" s="588"/>
    </row>
    <row r="14474" spans="1:4" ht="15" x14ac:dyDescent="0.25">
      <c r="A14474" s="588"/>
      <c r="B14474" s="588"/>
      <c r="C14474" s="589"/>
      <c r="D14474" s="588"/>
    </row>
    <row r="14475" spans="1:4" ht="15" x14ac:dyDescent="0.25">
      <c r="A14475" s="588"/>
      <c r="B14475" s="588"/>
      <c r="C14475" s="589"/>
      <c r="D14475" s="588"/>
    </row>
    <row r="14476" spans="1:4" ht="15" x14ac:dyDescent="0.25">
      <c r="A14476" s="588"/>
      <c r="B14476" s="588"/>
      <c r="C14476" s="589"/>
      <c r="D14476" s="588"/>
    </row>
    <row r="14477" spans="1:4" ht="15" x14ac:dyDescent="0.25">
      <c r="A14477" s="588"/>
      <c r="B14477" s="588"/>
      <c r="C14477" s="589"/>
      <c r="D14477" s="588"/>
    </row>
    <row r="14478" spans="1:4" ht="15" x14ac:dyDescent="0.25">
      <c r="A14478" s="588"/>
      <c r="B14478" s="588"/>
      <c r="C14478" s="589"/>
      <c r="D14478" s="588"/>
    </row>
    <row r="14479" spans="1:4" ht="15" x14ac:dyDescent="0.25">
      <c r="A14479" s="588"/>
      <c r="B14479" s="588"/>
      <c r="C14479" s="589"/>
      <c r="D14479" s="588"/>
    </row>
    <row r="14480" spans="1:4" ht="15" x14ac:dyDescent="0.25">
      <c r="A14480" s="588"/>
      <c r="B14480" s="588"/>
      <c r="C14480" s="589"/>
      <c r="D14480" s="588"/>
    </row>
    <row r="14481" spans="1:4" ht="15" x14ac:dyDescent="0.25">
      <c r="A14481" s="588"/>
      <c r="B14481" s="588"/>
      <c r="C14481" s="589"/>
      <c r="D14481" s="588"/>
    </row>
    <row r="14482" spans="1:4" ht="15" x14ac:dyDescent="0.25">
      <c r="A14482" s="588"/>
      <c r="B14482" s="588"/>
      <c r="C14482" s="589"/>
      <c r="D14482" s="588"/>
    </row>
    <row r="14483" spans="1:4" ht="15" x14ac:dyDescent="0.25">
      <c r="A14483" s="588"/>
      <c r="B14483" s="588"/>
      <c r="C14483" s="589"/>
      <c r="D14483" s="588"/>
    </row>
    <row r="14484" spans="1:4" ht="15" x14ac:dyDescent="0.25">
      <c r="A14484" s="588"/>
      <c r="B14484" s="588"/>
      <c r="C14484" s="589"/>
      <c r="D14484" s="588"/>
    </row>
    <row r="14485" spans="1:4" ht="15" x14ac:dyDescent="0.25">
      <c r="A14485" s="588"/>
      <c r="B14485" s="588"/>
      <c r="C14485" s="589"/>
      <c r="D14485" s="588"/>
    </row>
    <row r="14486" spans="1:4" ht="15" x14ac:dyDescent="0.25">
      <c r="A14486" s="588"/>
      <c r="B14486" s="588"/>
      <c r="C14486" s="589"/>
      <c r="D14486" s="588"/>
    </row>
    <row r="14487" spans="1:4" ht="15" x14ac:dyDescent="0.25">
      <c r="A14487" s="588"/>
      <c r="B14487" s="588"/>
      <c r="C14487" s="589"/>
      <c r="D14487" s="588"/>
    </row>
    <row r="14488" spans="1:4" ht="15" x14ac:dyDescent="0.25">
      <c r="A14488" s="588"/>
      <c r="B14488" s="588"/>
      <c r="C14488" s="589"/>
      <c r="D14488" s="588"/>
    </row>
    <row r="14489" spans="1:4" ht="15" x14ac:dyDescent="0.25">
      <c r="A14489" s="588"/>
      <c r="B14489" s="588"/>
      <c r="C14489" s="589"/>
      <c r="D14489" s="588"/>
    </row>
    <row r="14490" spans="1:4" ht="15" x14ac:dyDescent="0.25">
      <c r="A14490" s="588"/>
      <c r="B14490" s="588"/>
      <c r="C14490" s="589"/>
      <c r="D14490" s="588"/>
    </row>
    <row r="14491" spans="1:4" ht="15" x14ac:dyDescent="0.25">
      <c r="A14491" s="588"/>
      <c r="B14491" s="588"/>
      <c r="C14491" s="589"/>
      <c r="D14491" s="588"/>
    </row>
    <row r="14492" spans="1:4" ht="15" x14ac:dyDescent="0.25">
      <c r="A14492" s="588"/>
      <c r="B14492" s="588"/>
      <c r="C14492" s="589"/>
      <c r="D14492" s="588"/>
    </row>
    <row r="14493" spans="1:4" ht="15" x14ac:dyDescent="0.25">
      <c r="A14493" s="588"/>
      <c r="B14493" s="588"/>
      <c r="C14493" s="589"/>
      <c r="D14493" s="588"/>
    </row>
    <row r="14494" spans="1:4" ht="15" x14ac:dyDescent="0.25">
      <c r="A14494" s="588"/>
      <c r="B14494" s="588"/>
      <c r="C14494" s="589"/>
      <c r="D14494" s="588"/>
    </row>
    <row r="14495" spans="1:4" ht="15" x14ac:dyDescent="0.25">
      <c r="A14495" s="588"/>
      <c r="B14495" s="588"/>
      <c r="C14495" s="589"/>
      <c r="D14495" s="588"/>
    </row>
    <row r="14496" spans="1:4" ht="15" x14ac:dyDescent="0.25">
      <c r="A14496" s="588"/>
      <c r="B14496" s="588"/>
      <c r="C14496" s="589"/>
      <c r="D14496" s="588"/>
    </row>
    <row r="14497" spans="1:4" ht="15" x14ac:dyDescent="0.25">
      <c r="A14497" s="588"/>
      <c r="B14497" s="588"/>
      <c r="C14497" s="589"/>
      <c r="D14497" s="588"/>
    </row>
    <row r="14498" spans="1:4" ht="15" x14ac:dyDescent="0.25">
      <c r="A14498" s="588"/>
      <c r="B14498" s="588"/>
      <c r="C14498" s="589"/>
      <c r="D14498" s="588"/>
    </row>
    <row r="14499" spans="1:4" ht="15" x14ac:dyDescent="0.25">
      <c r="A14499" s="588"/>
      <c r="B14499" s="588"/>
      <c r="C14499" s="589"/>
      <c r="D14499" s="588"/>
    </row>
    <row r="14500" spans="1:4" ht="15" x14ac:dyDescent="0.25">
      <c r="A14500" s="588"/>
      <c r="B14500" s="588"/>
      <c r="C14500" s="589"/>
      <c r="D14500" s="588"/>
    </row>
    <row r="14501" spans="1:4" ht="15" x14ac:dyDescent="0.25">
      <c r="A14501" s="588"/>
      <c r="B14501" s="588"/>
      <c r="C14501" s="589"/>
      <c r="D14501" s="588"/>
    </row>
    <row r="14502" spans="1:4" ht="15" x14ac:dyDescent="0.25">
      <c r="A14502" s="588"/>
      <c r="B14502" s="588"/>
      <c r="C14502" s="589"/>
      <c r="D14502" s="588"/>
    </row>
    <row r="14503" spans="1:4" ht="15" x14ac:dyDescent="0.25">
      <c r="A14503" s="588"/>
      <c r="B14503" s="588"/>
      <c r="C14503" s="589"/>
      <c r="D14503" s="588"/>
    </row>
    <row r="14504" spans="1:4" ht="15" x14ac:dyDescent="0.25">
      <c r="A14504" s="588"/>
      <c r="B14504" s="588"/>
      <c r="C14504" s="589"/>
      <c r="D14504" s="588"/>
    </row>
    <row r="14505" spans="1:4" ht="15" x14ac:dyDescent="0.25">
      <c r="A14505" s="588"/>
      <c r="B14505" s="588"/>
      <c r="C14505" s="589"/>
      <c r="D14505" s="588"/>
    </row>
    <row r="14506" spans="1:4" ht="15" x14ac:dyDescent="0.25">
      <c r="A14506" s="588"/>
      <c r="B14506" s="588"/>
      <c r="C14506" s="589"/>
      <c r="D14506" s="588"/>
    </row>
    <row r="14507" spans="1:4" ht="15" x14ac:dyDescent="0.25">
      <c r="A14507" s="588"/>
      <c r="B14507" s="588"/>
      <c r="C14507" s="589"/>
      <c r="D14507" s="588"/>
    </row>
    <row r="14508" spans="1:4" ht="15" x14ac:dyDescent="0.25">
      <c r="A14508" s="588"/>
      <c r="B14508" s="588"/>
      <c r="C14508" s="589"/>
      <c r="D14508" s="588"/>
    </row>
    <row r="14509" spans="1:4" ht="15" x14ac:dyDescent="0.25">
      <c r="A14509" s="588"/>
      <c r="B14509" s="588"/>
      <c r="C14509" s="589"/>
      <c r="D14509" s="588"/>
    </row>
    <row r="14510" spans="1:4" ht="15" x14ac:dyDescent="0.25">
      <c r="A14510" s="588"/>
      <c r="B14510" s="588"/>
      <c r="C14510" s="589"/>
      <c r="D14510" s="588"/>
    </row>
    <row r="14511" spans="1:4" ht="15" x14ac:dyDescent="0.25">
      <c r="A14511" s="588"/>
      <c r="B14511" s="588"/>
      <c r="C14511" s="589"/>
      <c r="D14511" s="588"/>
    </row>
    <row r="14512" spans="1:4" ht="15" x14ac:dyDescent="0.25">
      <c r="A14512" s="588"/>
      <c r="B14512" s="588"/>
      <c r="C14512" s="589"/>
      <c r="D14512" s="588"/>
    </row>
    <row r="14513" spans="1:4" ht="15" x14ac:dyDescent="0.25">
      <c r="A14513" s="588"/>
      <c r="B14513" s="588"/>
      <c r="C14513" s="589"/>
      <c r="D14513" s="588"/>
    </row>
    <row r="14514" spans="1:4" ht="15" x14ac:dyDescent="0.25">
      <c r="A14514" s="588"/>
      <c r="B14514" s="588"/>
      <c r="C14514" s="589"/>
      <c r="D14514" s="588"/>
    </row>
    <row r="14515" spans="1:4" ht="15" x14ac:dyDescent="0.25">
      <c r="A14515" s="588"/>
      <c r="B14515" s="588"/>
      <c r="C14515" s="589"/>
      <c r="D14515" s="588"/>
    </row>
    <row r="14516" spans="1:4" ht="15" x14ac:dyDescent="0.25">
      <c r="A14516" s="588"/>
      <c r="B14516" s="588"/>
      <c r="C14516" s="589"/>
      <c r="D14516" s="588"/>
    </row>
    <row r="14517" spans="1:4" ht="15" x14ac:dyDescent="0.25">
      <c r="A14517" s="588"/>
      <c r="B14517" s="588"/>
      <c r="C14517" s="589"/>
      <c r="D14517" s="588"/>
    </row>
    <row r="14518" spans="1:4" ht="15" x14ac:dyDescent="0.25">
      <c r="A14518" s="588"/>
      <c r="B14518" s="588"/>
      <c r="C14518" s="589"/>
      <c r="D14518" s="588"/>
    </row>
    <row r="14519" spans="1:4" ht="15" x14ac:dyDescent="0.25">
      <c r="A14519" s="588"/>
      <c r="B14519" s="588"/>
      <c r="C14519" s="589"/>
      <c r="D14519" s="588"/>
    </row>
    <row r="14520" spans="1:4" ht="15" x14ac:dyDescent="0.25">
      <c r="A14520" s="588"/>
      <c r="B14520" s="588"/>
      <c r="C14520" s="589"/>
      <c r="D14520" s="588"/>
    </row>
    <row r="14521" spans="1:4" ht="15" x14ac:dyDescent="0.25">
      <c r="A14521" s="588"/>
      <c r="B14521" s="588"/>
      <c r="C14521" s="589"/>
      <c r="D14521" s="588"/>
    </row>
    <row r="14522" spans="1:4" ht="15" x14ac:dyDescent="0.25">
      <c r="A14522" s="588"/>
      <c r="B14522" s="588"/>
      <c r="C14522" s="589"/>
      <c r="D14522" s="588"/>
    </row>
    <row r="14523" spans="1:4" ht="15" x14ac:dyDescent="0.25">
      <c r="A14523" s="588"/>
      <c r="B14523" s="588"/>
      <c r="C14523" s="589"/>
      <c r="D14523" s="588"/>
    </row>
    <row r="14524" spans="1:4" ht="15" x14ac:dyDescent="0.25">
      <c r="A14524" s="588"/>
      <c r="B14524" s="588"/>
      <c r="C14524" s="589"/>
      <c r="D14524" s="588"/>
    </row>
    <row r="14525" spans="1:4" ht="15" x14ac:dyDescent="0.25">
      <c r="A14525" s="588"/>
      <c r="B14525" s="588"/>
      <c r="C14525" s="589"/>
      <c r="D14525" s="588"/>
    </row>
    <row r="14526" spans="1:4" ht="15" x14ac:dyDescent="0.25">
      <c r="A14526" s="588"/>
      <c r="B14526" s="588"/>
      <c r="C14526" s="589"/>
      <c r="D14526" s="588"/>
    </row>
    <row r="14527" spans="1:4" ht="15" x14ac:dyDescent="0.25">
      <c r="A14527" s="588"/>
      <c r="B14527" s="588"/>
      <c r="C14527" s="589"/>
      <c r="D14527" s="588"/>
    </row>
    <row r="14528" spans="1:4" ht="15" x14ac:dyDescent="0.25">
      <c r="A14528" s="588"/>
      <c r="B14528" s="588"/>
      <c r="C14528" s="589"/>
      <c r="D14528" s="588"/>
    </row>
    <row r="14529" spans="1:4" ht="15" x14ac:dyDescent="0.25">
      <c r="A14529" s="588"/>
      <c r="B14529" s="588"/>
      <c r="C14529" s="589"/>
      <c r="D14529" s="588"/>
    </row>
    <row r="14530" spans="1:4" ht="15" x14ac:dyDescent="0.25">
      <c r="A14530" s="588"/>
      <c r="B14530" s="588"/>
      <c r="C14530" s="589"/>
      <c r="D14530" s="588"/>
    </row>
    <row r="14531" spans="1:4" ht="15" x14ac:dyDescent="0.25">
      <c r="A14531" s="588"/>
      <c r="B14531" s="588"/>
      <c r="C14531" s="589"/>
      <c r="D14531" s="588"/>
    </row>
    <row r="14532" spans="1:4" ht="15" x14ac:dyDescent="0.25">
      <c r="A14532" s="588"/>
      <c r="B14532" s="588"/>
      <c r="C14532" s="589"/>
      <c r="D14532" s="588"/>
    </row>
    <row r="14533" spans="1:4" ht="15" x14ac:dyDescent="0.25">
      <c r="A14533" s="588"/>
      <c r="B14533" s="588"/>
      <c r="C14533" s="589"/>
      <c r="D14533" s="588"/>
    </row>
    <row r="14534" spans="1:4" ht="15" x14ac:dyDescent="0.25">
      <c r="A14534" s="588"/>
      <c r="B14534" s="588"/>
      <c r="C14534" s="589"/>
      <c r="D14534" s="588"/>
    </row>
    <row r="14535" spans="1:4" ht="15" x14ac:dyDescent="0.25">
      <c r="A14535" s="588"/>
      <c r="B14535" s="588"/>
      <c r="C14535" s="589"/>
      <c r="D14535" s="588"/>
    </row>
    <row r="14536" spans="1:4" ht="15" x14ac:dyDescent="0.25">
      <c r="A14536" s="588"/>
      <c r="B14536" s="588"/>
      <c r="C14536" s="589"/>
      <c r="D14536" s="588"/>
    </row>
    <row r="14537" spans="1:4" ht="15" x14ac:dyDescent="0.25">
      <c r="A14537" s="588"/>
      <c r="B14537" s="588"/>
      <c r="C14537" s="589"/>
      <c r="D14537" s="588"/>
    </row>
    <row r="14538" spans="1:4" ht="15" x14ac:dyDescent="0.25">
      <c r="A14538" s="588"/>
      <c r="B14538" s="588"/>
      <c r="C14538" s="589"/>
      <c r="D14538" s="588"/>
    </row>
    <row r="14539" spans="1:4" ht="15" x14ac:dyDescent="0.25">
      <c r="A14539" s="588"/>
      <c r="B14539" s="588"/>
      <c r="C14539" s="589"/>
      <c r="D14539" s="588"/>
    </row>
    <row r="14540" spans="1:4" ht="15" x14ac:dyDescent="0.25">
      <c r="A14540" s="588"/>
      <c r="B14540" s="588"/>
      <c r="C14540" s="589"/>
      <c r="D14540" s="588"/>
    </row>
    <row r="14541" spans="1:4" ht="15" x14ac:dyDescent="0.25">
      <c r="A14541" s="588"/>
      <c r="B14541" s="588"/>
      <c r="C14541" s="589"/>
      <c r="D14541" s="588"/>
    </row>
    <row r="14542" spans="1:4" ht="15" x14ac:dyDescent="0.25">
      <c r="A14542" s="588"/>
      <c r="B14542" s="588"/>
      <c r="C14542" s="589"/>
      <c r="D14542" s="588"/>
    </row>
    <row r="14543" spans="1:4" ht="15" x14ac:dyDescent="0.25">
      <c r="A14543" s="588"/>
      <c r="B14543" s="588"/>
      <c r="C14543" s="589"/>
      <c r="D14543" s="588"/>
    </row>
    <row r="14544" spans="1:4" ht="15" x14ac:dyDescent="0.25">
      <c r="A14544" s="588"/>
      <c r="B14544" s="588"/>
      <c r="C14544" s="589"/>
      <c r="D14544" s="588"/>
    </row>
    <row r="14545" spans="1:4" ht="15" x14ac:dyDescent="0.25">
      <c r="A14545" s="588"/>
      <c r="B14545" s="588"/>
      <c r="C14545" s="589"/>
      <c r="D14545" s="588"/>
    </row>
    <row r="14546" spans="1:4" ht="15" x14ac:dyDescent="0.25">
      <c r="A14546" s="588"/>
      <c r="B14546" s="588"/>
      <c r="C14546" s="589"/>
      <c r="D14546" s="588"/>
    </row>
    <row r="14547" spans="1:4" ht="15" x14ac:dyDescent="0.25">
      <c r="A14547" s="588"/>
      <c r="B14547" s="588"/>
      <c r="C14547" s="589"/>
      <c r="D14547" s="588"/>
    </row>
    <row r="14548" spans="1:4" ht="15" x14ac:dyDescent="0.25">
      <c r="A14548" s="588"/>
      <c r="B14548" s="588"/>
      <c r="C14548" s="589"/>
      <c r="D14548" s="588"/>
    </row>
    <row r="14549" spans="1:4" ht="15" x14ac:dyDescent="0.25">
      <c r="A14549" s="588"/>
      <c r="B14549" s="588"/>
      <c r="C14549" s="589"/>
      <c r="D14549" s="588"/>
    </row>
    <row r="14550" spans="1:4" ht="15" x14ac:dyDescent="0.25">
      <c r="A14550" s="588"/>
      <c r="B14550" s="588"/>
      <c r="C14550" s="589"/>
      <c r="D14550" s="588"/>
    </row>
    <row r="14551" spans="1:4" ht="15" x14ac:dyDescent="0.25">
      <c r="A14551" s="588"/>
      <c r="B14551" s="588"/>
      <c r="C14551" s="589"/>
      <c r="D14551" s="588"/>
    </row>
    <row r="14552" spans="1:4" ht="15" x14ac:dyDescent="0.25">
      <c r="A14552" s="588"/>
      <c r="B14552" s="588"/>
      <c r="C14552" s="589"/>
      <c r="D14552" s="588"/>
    </row>
    <row r="14553" spans="1:4" ht="15" x14ac:dyDescent="0.25">
      <c r="A14553" s="588"/>
      <c r="B14553" s="588"/>
      <c r="C14553" s="589"/>
      <c r="D14553" s="588"/>
    </row>
    <row r="14554" spans="1:4" ht="15" x14ac:dyDescent="0.25">
      <c r="A14554" s="588"/>
      <c r="B14554" s="588"/>
      <c r="C14554" s="589"/>
      <c r="D14554" s="588"/>
    </row>
    <row r="14555" spans="1:4" ht="15" x14ac:dyDescent="0.25">
      <c r="A14555" s="588"/>
      <c r="B14555" s="588"/>
      <c r="C14555" s="589"/>
      <c r="D14555" s="588"/>
    </row>
    <row r="14556" spans="1:4" ht="15" x14ac:dyDescent="0.25">
      <c r="A14556" s="588"/>
      <c r="B14556" s="588"/>
      <c r="C14556" s="589"/>
      <c r="D14556" s="588"/>
    </row>
    <row r="14557" spans="1:4" ht="15" x14ac:dyDescent="0.25">
      <c r="A14557" s="588"/>
      <c r="B14557" s="588"/>
      <c r="C14557" s="589"/>
      <c r="D14557" s="588"/>
    </row>
    <row r="14558" spans="1:4" ht="15" x14ac:dyDescent="0.25">
      <c r="A14558" s="588"/>
      <c r="B14558" s="588"/>
      <c r="C14558" s="589"/>
      <c r="D14558" s="588"/>
    </row>
    <row r="14559" spans="1:4" ht="15" x14ac:dyDescent="0.25">
      <c r="A14559" s="588"/>
      <c r="B14559" s="588"/>
      <c r="C14559" s="589"/>
      <c r="D14559" s="588"/>
    </row>
    <row r="14560" spans="1:4" ht="15" x14ac:dyDescent="0.25">
      <c r="A14560" s="588"/>
      <c r="B14560" s="588"/>
      <c r="C14560" s="589"/>
      <c r="D14560" s="588"/>
    </row>
    <row r="14561" spans="1:4" ht="15" x14ac:dyDescent="0.25">
      <c r="A14561" s="588"/>
      <c r="B14561" s="588"/>
      <c r="C14561" s="589"/>
      <c r="D14561" s="588"/>
    </row>
    <row r="14562" spans="1:4" ht="15" x14ac:dyDescent="0.25">
      <c r="A14562" s="588"/>
      <c r="B14562" s="588"/>
      <c r="C14562" s="589"/>
      <c r="D14562" s="588"/>
    </row>
    <row r="14563" spans="1:4" ht="15" x14ac:dyDescent="0.25">
      <c r="A14563" s="588"/>
      <c r="B14563" s="588"/>
      <c r="C14563" s="589"/>
      <c r="D14563" s="588"/>
    </row>
    <row r="14564" spans="1:4" ht="15" x14ac:dyDescent="0.25">
      <c r="A14564" s="588"/>
      <c r="B14564" s="588"/>
      <c r="C14564" s="589"/>
      <c r="D14564" s="588"/>
    </row>
    <row r="14565" spans="1:4" ht="15" x14ac:dyDescent="0.25">
      <c r="A14565" s="588"/>
      <c r="B14565" s="588"/>
      <c r="C14565" s="589"/>
      <c r="D14565" s="588"/>
    </row>
    <row r="14566" spans="1:4" ht="15" x14ac:dyDescent="0.25">
      <c r="A14566" s="588"/>
      <c r="B14566" s="588"/>
      <c r="C14566" s="589"/>
      <c r="D14566" s="588"/>
    </row>
    <row r="14567" spans="1:4" ht="15" x14ac:dyDescent="0.25">
      <c r="A14567" s="588"/>
      <c r="B14567" s="588"/>
      <c r="C14567" s="589"/>
      <c r="D14567" s="588"/>
    </row>
    <row r="14568" spans="1:4" ht="15" x14ac:dyDescent="0.25">
      <c r="A14568" s="588"/>
      <c r="B14568" s="588"/>
      <c r="C14568" s="589"/>
      <c r="D14568" s="588"/>
    </row>
    <row r="14569" spans="1:4" ht="15" x14ac:dyDescent="0.25">
      <c r="A14569" s="588"/>
      <c r="B14569" s="588"/>
      <c r="C14569" s="589"/>
      <c r="D14569" s="588"/>
    </row>
    <row r="14570" spans="1:4" ht="15" x14ac:dyDescent="0.25">
      <c r="A14570" s="588"/>
      <c r="B14570" s="588"/>
      <c r="C14570" s="589"/>
      <c r="D14570" s="588"/>
    </row>
    <row r="14571" spans="1:4" ht="15" x14ac:dyDescent="0.25">
      <c r="A14571" s="588"/>
      <c r="B14571" s="588"/>
      <c r="C14571" s="589"/>
      <c r="D14571" s="588"/>
    </row>
    <row r="14572" spans="1:4" ht="15" x14ac:dyDescent="0.25">
      <c r="A14572" s="588"/>
      <c r="B14572" s="588"/>
      <c r="C14572" s="589"/>
      <c r="D14572" s="588"/>
    </row>
    <row r="14573" spans="1:4" ht="15" x14ac:dyDescent="0.25">
      <c r="A14573" s="588"/>
      <c r="B14573" s="588"/>
      <c r="C14573" s="589"/>
      <c r="D14573" s="588"/>
    </row>
    <row r="14574" spans="1:4" ht="15" x14ac:dyDescent="0.25">
      <c r="A14574" s="588"/>
      <c r="B14574" s="588"/>
      <c r="C14574" s="589"/>
      <c r="D14574" s="588"/>
    </row>
    <row r="14575" spans="1:4" ht="15" x14ac:dyDescent="0.25">
      <c r="A14575" s="588"/>
      <c r="B14575" s="588"/>
      <c r="C14575" s="589"/>
      <c r="D14575" s="588"/>
    </row>
    <row r="14576" spans="1:4" ht="15" x14ac:dyDescent="0.25">
      <c r="A14576" s="588"/>
      <c r="B14576" s="588"/>
      <c r="C14576" s="589"/>
      <c r="D14576" s="588"/>
    </row>
    <row r="14577" spans="1:4" ht="15" x14ac:dyDescent="0.25">
      <c r="A14577" s="588"/>
      <c r="B14577" s="588"/>
      <c r="C14577" s="589"/>
      <c r="D14577" s="588"/>
    </row>
    <row r="14578" spans="1:4" ht="15" x14ac:dyDescent="0.25">
      <c r="A14578" s="588"/>
      <c r="B14578" s="588"/>
      <c r="C14578" s="589"/>
      <c r="D14578" s="588"/>
    </row>
    <row r="14579" spans="1:4" ht="15" x14ac:dyDescent="0.25">
      <c r="A14579" s="588"/>
      <c r="B14579" s="588"/>
      <c r="C14579" s="589"/>
      <c r="D14579" s="588"/>
    </row>
    <row r="14580" spans="1:4" ht="15" x14ac:dyDescent="0.25">
      <c r="A14580" s="588"/>
      <c r="B14580" s="588"/>
      <c r="C14580" s="589"/>
      <c r="D14580" s="588"/>
    </row>
    <row r="14581" spans="1:4" ht="15" x14ac:dyDescent="0.25">
      <c r="A14581" s="588"/>
      <c r="B14581" s="588"/>
      <c r="C14581" s="589"/>
      <c r="D14581" s="588"/>
    </row>
    <row r="14582" spans="1:4" ht="15" x14ac:dyDescent="0.25">
      <c r="A14582" s="588"/>
      <c r="B14582" s="588"/>
      <c r="C14582" s="589"/>
      <c r="D14582" s="588"/>
    </row>
    <row r="14583" spans="1:4" ht="15" x14ac:dyDescent="0.25">
      <c r="A14583" s="588"/>
      <c r="B14583" s="588"/>
      <c r="C14583" s="589"/>
      <c r="D14583" s="588"/>
    </row>
    <row r="14584" spans="1:4" ht="15" x14ac:dyDescent="0.25">
      <c r="A14584" s="588"/>
      <c r="B14584" s="588"/>
      <c r="C14584" s="589"/>
      <c r="D14584" s="588"/>
    </row>
    <row r="14585" spans="1:4" ht="15" x14ac:dyDescent="0.25">
      <c r="A14585" s="588"/>
      <c r="B14585" s="588"/>
      <c r="C14585" s="589"/>
      <c r="D14585" s="588"/>
    </row>
    <row r="14586" spans="1:4" ht="15" x14ac:dyDescent="0.25">
      <c r="A14586" s="588"/>
      <c r="B14586" s="588"/>
      <c r="C14586" s="589"/>
      <c r="D14586" s="588"/>
    </row>
    <row r="14587" spans="1:4" ht="15" x14ac:dyDescent="0.25">
      <c r="A14587" s="588"/>
      <c r="B14587" s="588"/>
      <c r="C14587" s="589"/>
      <c r="D14587" s="588"/>
    </row>
    <row r="14588" spans="1:4" ht="15" x14ac:dyDescent="0.25">
      <c r="A14588" s="588"/>
      <c r="B14588" s="588"/>
      <c r="C14588" s="589"/>
      <c r="D14588" s="588"/>
    </row>
    <row r="14589" spans="1:4" ht="15" x14ac:dyDescent="0.25">
      <c r="A14589" s="588"/>
      <c r="B14589" s="588"/>
      <c r="C14589" s="589"/>
      <c r="D14589" s="588"/>
    </row>
    <row r="14590" spans="1:4" ht="15" x14ac:dyDescent="0.25">
      <c r="A14590" s="588"/>
      <c r="B14590" s="588"/>
      <c r="C14590" s="589"/>
      <c r="D14590" s="588"/>
    </row>
    <row r="14591" spans="1:4" ht="15" x14ac:dyDescent="0.25">
      <c r="A14591" s="588"/>
      <c r="B14591" s="588"/>
      <c r="C14591" s="589"/>
      <c r="D14591" s="588"/>
    </row>
    <row r="14592" spans="1:4" ht="15" x14ac:dyDescent="0.25">
      <c r="A14592" s="588"/>
      <c r="B14592" s="588"/>
      <c r="C14592" s="589"/>
      <c r="D14592" s="588"/>
    </row>
    <row r="14593" spans="1:4" ht="15" x14ac:dyDescent="0.25">
      <c r="A14593" s="588"/>
      <c r="B14593" s="588"/>
      <c r="C14593" s="589"/>
      <c r="D14593" s="588"/>
    </row>
    <row r="14594" spans="1:4" ht="15" x14ac:dyDescent="0.25">
      <c r="A14594" s="588"/>
      <c r="B14594" s="588"/>
      <c r="C14594" s="589"/>
      <c r="D14594" s="588"/>
    </row>
    <row r="14595" spans="1:4" ht="15" x14ac:dyDescent="0.25">
      <c r="A14595" s="588"/>
      <c r="B14595" s="588"/>
      <c r="C14595" s="589"/>
      <c r="D14595" s="588"/>
    </row>
    <row r="14596" spans="1:4" ht="15" x14ac:dyDescent="0.25">
      <c r="A14596" s="588"/>
      <c r="B14596" s="588"/>
      <c r="C14596" s="589"/>
      <c r="D14596" s="588"/>
    </row>
    <row r="14597" spans="1:4" ht="15" x14ac:dyDescent="0.25">
      <c r="A14597" s="588"/>
      <c r="B14597" s="588"/>
      <c r="C14597" s="589"/>
      <c r="D14597" s="588"/>
    </row>
    <row r="14598" spans="1:4" ht="15" x14ac:dyDescent="0.25">
      <c r="A14598" s="588"/>
      <c r="B14598" s="588"/>
      <c r="C14598" s="589"/>
      <c r="D14598" s="588"/>
    </row>
    <row r="14599" spans="1:4" ht="15" x14ac:dyDescent="0.25">
      <c r="A14599" s="588"/>
      <c r="B14599" s="588"/>
      <c r="C14599" s="589"/>
      <c r="D14599" s="588"/>
    </row>
    <row r="14600" spans="1:4" ht="15" x14ac:dyDescent="0.25">
      <c r="A14600" s="588"/>
      <c r="B14600" s="588"/>
      <c r="C14600" s="589"/>
      <c r="D14600" s="588"/>
    </row>
    <row r="14601" spans="1:4" ht="15" x14ac:dyDescent="0.25">
      <c r="A14601" s="588"/>
      <c r="B14601" s="588"/>
      <c r="C14601" s="589"/>
      <c r="D14601" s="588"/>
    </row>
    <row r="14602" spans="1:4" ht="15" x14ac:dyDescent="0.25">
      <c r="A14602" s="588"/>
      <c r="B14602" s="588"/>
      <c r="C14602" s="589"/>
      <c r="D14602" s="588"/>
    </row>
    <row r="14603" spans="1:4" ht="15" x14ac:dyDescent="0.25">
      <c r="A14603" s="588"/>
      <c r="B14603" s="588"/>
      <c r="C14603" s="589"/>
      <c r="D14603" s="588"/>
    </row>
    <row r="14604" spans="1:4" ht="15" x14ac:dyDescent="0.25">
      <c r="A14604" s="588"/>
      <c r="B14604" s="588"/>
      <c r="C14604" s="589"/>
      <c r="D14604" s="588"/>
    </row>
    <row r="14605" spans="1:4" ht="15" x14ac:dyDescent="0.25">
      <c r="A14605" s="588"/>
      <c r="B14605" s="588"/>
      <c r="C14605" s="589"/>
      <c r="D14605" s="588"/>
    </row>
    <row r="14606" spans="1:4" ht="15" x14ac:dyDescent="0.25">
      <c r="A14606" s="588"/>
      <c r="B14606" s="588"/>
      <c r="C14606" s="589"/>
      <c r="D14606" s="588"/>
    </row>
    <row r="14607" spans="1:4" ht="15" x14ac:dyDescent="0.25">
      <c r="A14607" s="588"/>
      <c r="B14607" s="588"/>
      <c r="C14607" s="589"/>
      <c r="D14607" s="588"/>
    </row>
    <row r="14608" spans="1:4" ht="15" x14ac:dyDescent="0.25">
      <c r="A14608" s="588"/>
      <c r="B14608" s="588"/>
      <c r="C14608" s="589"/>
      <c r="D14608" s="588"/>
    </row>
    <row r="14609" spans="1:4" ht="15" x14ac:dyDescent="0.25">
      <c r="A14609" s="588"/>
      <c r="B14609" s="588"/>
      <c r="C14609" s="589"/>
      <c r="D14609" s="588"/>
    </row>
    <row r="14610" spans="1:4" ht="15" x14ac:dyDescent="0.25">
      <c r="A14610" s="588"/>
      <c r="B14610" s="588"/>
      <c r="C14610" s="589"/>
      <c r="D14610" s="588"/>
    </row>
    <row r="14611" spans="1:4" ht="15" x14ac:dyDescent="0.25">
      <c r="A14611" s="588"/>
      <c r="B14611" s="588"/>
      <c r="C14611" s="589"/>
      <c r="D14611" s="588"/>
    </row>
    <row r="14612" spans="1:4" ht="15" x14ac:dyDescent="0.25">
      <c r="A14612" s="588"/>
      <c r="B14612" s="588"/>
      <c r="C14612" s="589"/>
      <c r="D14612" s="588"/>
    </row>
    <row r="14613" spans="1:4" ht="15" x14ac:dyDescent="0.25">
      <c r="A14613" s="588"/>
      <c r="B14613" s="588"/>
      <c r="C14613" s="589"/>
      <c r="D14613" s="588"/>
    </row>
    <row r="14614" spans="1:4" ht="15" x14ac:dyDescent="0.25">
      <c r="A14614" s="588"/>
      <c r="B14614" s="588"/>
      <c r="C14614" s="589"/>
      <c r="D14614" s="588"/>
    </row>
    <row r="14615" spans="1:4" ht="15" x14ac:dyDescent="0.25">
      <c r="A14615" s="588"/>
      <c r="B14615" s="588"/>
      <c r="C14615" s="589"/>
      <c r="D14615" s="588"/>
    </row>
    <row r="14616" spans="1:4" ht="15" x14ac:dyDescent="0.25">
      <c r="A14616" s="588"/>
      <c r="B14616" s="588"/>
      <c r="C14616" s="589"/>
      <c r="D14616" s="588"/>
    </row>
    <row r="14617" spans="1:4" ht="15" x14ac:dyDescent="0.25">
      <c r="A14617" s="588"/>
      <c r="B14617" s="588"/>
      <c r="C14617" s="589"/>
      <c r="D14617" s="588"/>
    </row>
    <row r="14618" spans="1:4" ht="15" x14ac:dyDescent="0.25">
      <c r="A14618" s="588"/>
      <c r="B14618" s="588"/>
      <c r="C14618" s="589"/>
      <c r="D14618" s="588"/>
    </row>
    <row r="14619" spans="1:4" ht="15" x14ac:dyDescent="0.25">
      <c r="A14619" s="588"/>
      <c r="B14619" s="588"/>
      <c r="C14619" s="589"/>
      <c r="D14619" s="588"/>
    </row>
    <row r="14620" spans="1:4" ht="15" x14ac:dyDescent="0.25">
      <c r="A14620" s="588"/>
      <c r="B14620" s="588"/>
      <c r="C14620" s="589"/>
      <c r="D14620" s="588"/>
    </row>
    <row r="14621" spans="1:4" ht="15" x14ac:dyDescent="0.25">
      <c r="A14621" s="588"/>
      <c r="B14621" s="588"/>
      <c r="C14621" s="589"/>
      <c r="D14621" s="588"/>
    </row>
    <row r="14622" spans="1:4" ht="15" x14ac:dyDescent="0.25">
      <c r="A14622" s="588"/>
      <c r="B14622" s="588"/>
      <c r="C14622" s="589"/>
      <c r="D14622" s="588"/>
    </row>
    <row r="14623" spans="1:4" ht="15" x14ac:dyDescent="0.25">
      <c r="A14623" s="588"/>
      <c r="B14623" s="588"/>
      <c r="C14623" s="589"/>
      <c r="D14623" s="588"/>
    </row>
    <row r="14624" spans="1:4" ht="15" x14ac:dyDescent="0.25">
      <c r="A14624" s="588"/>
      <c r="B14624" s="588"/>
      <c r="C14624" s="589"/>
      <c r="D14624" s="588"/>
    </row>
    <row r="14625" spans="1:4" ht="15" x14ac:dyDescent="0.25">
      <c r="A14625" s="588"/>
      <c r="B14625" s="588"/>
      <c r="C14625" s="589"/>
      <c r="D14625" s="588"/>
    </row>
    <row r="14626" spans="1:4" ht="15" x14ac:dyDescent="0.25">
      <c r="A14626" s="588"/>
      <c r="B14626" s="588"/>
      <c r="C14626" s="589"/>
      <c r="D14626" s="588"/>
    </row>
    <row r="14627" spans="1:4" ht="15" x14ac:dyDescent="0.25">
      <c r="A14627" s="588"/>
      <c r="B14627" s="588"/>
      <c r="C14627" s="589"/>
      <c r="D14627" s="588"/>
    </row>
    <row r="14628" spans="1:4" ht="15" x14ac:dyDescent="0.25">
      <c r="A14628" s="588"/>
      <c r="B14628" s="588"/>
      <c r="C14628" s="589"/>
      <c r="D14628" s="588"/>
    </row>
    <row r="14629" spans="1:4" ht="15" x14ac:dyDescent="0.25">
      <c r="A14629" s="588"/>
      <c r="B14629" s="588"/>
      <c r="C14629" s="589"/>
      <c r="D14629" s="588"/>
    </row>
    <row r="14630" spans="1:4" ht="15" x14ac:dyDescent="0.25">
      <c r="A14630" s="588"/>
      <c r="B14630" s="588"/>
      <c r="C14630" s="589"/>
      <c r="D14630" s="588"/>
    </row>
    <row r="14631" spans="1:4" ht="15" x14ac:dyDescent="0.25">
      <c r="A14631" s="588"/>
      <c r="B14631" s="588"/>
      <c r="C14631" s="589"/>
      <c r="D14631" s="588"/>
    </row>
    <row r="14632" spans="1:4" ht="15" x14ac:dyDescent="0.25">
      <c r="A14632" s="588"/>
      <c r="B14632" s="588"/>
      <c r="C14632" s="589"/>
      <c r="D14632" s="588"/>
    </row>
    <row r="14633" spans="1:4" ht="15" x14ac:dyDescent="0.25">
      <c r="A14633" s="588"/>
      <c r="B14633" s="588"/>
      <c r="C14633" s="589"/>
      <c r="D14633" s="588"/>
    </row>
    <row r="14634" spans="1:4" ht="15" x14ac:dyDescent="0.25">
      <c r="A14634" s="588"/>
      <c r="B14634" s="588"/>
      <c r="C14634" s="589"/>
      <c r="D14634" s="588"/>
    </row>
    <row r="14635" spans="1:4" ht="15" x14ac:dyDescent="0.25">
      <c r="A14635" s="588"/>
      <c r="B14635" s="588"/>
      <c r="C14635" s="589"/>
      <c r="D14635" s="588"/>
    </row>
    <row r="14636" spans="1:4" ht="15" x14ac:dyDescent="0.25">
      <c r="A14636" s="588"/>
      <c r="B14636" s="588"/>
      <c r="C14636" s="589"/>
      <c r="D14636" s="588"/>
    </row>
    <row r="14637" spans="1:4" ht="15" x14ac:dyDescent="0.25">
      <c r="A14637" s="588"/>
      <c r="B14637" s="588"/>
      <c r="C14637" s="589"/>
      <c r="D14637" s="588"/>
    </row>
    <row r="14638" spans="1:4" ht="15" x14ac:dyDescent="0.25">
      <c r="A14638" s="588"/>
      <c r="B14638" s="588"/>
      <c r="C14638" s="589"/>
      <c r="D14638" s="588"/>
    </row>
    <row r="14639" spans="1:4" ht="15" x14ac:dyDescent="0.25">
      <c r="A14639" s="588"/>
      <c r="B14639" s="588"/>
      <c r="C14639" s="589"/>
      <c r="D14639" s="588"/>
    </row>
    <row r="14640" spans="1:4" ht="15" x14ac:dyDescent="0.25">
      <c r="A14640" s="588"/>
      <c r="B14640" s="588"/>
      <c r="C14640" s="589"/>
      <c r="D14640" s="588"/>
    </row>
    <row r="14641" spans="1:4" ht="15" x14ac:dyDescent="0.25">
      <c r="A14641" s="588"/>
      <c r="B14641" s="588"/>
      <c r="C14641" s="589"/>
      <c r="D14641" s="588"/>
    </row>
    <row r="14642" spans="1:4" ht="15" x14ac:dyDescent="0.25">
      <c r="A14642" s="588"/>
      <c r="B14642" s="588"/>
      <c r="C14642" s="589"/>
      <c r="D14642" s="588"/>
    </row>
    <row r="14643" spans="1:4" ht="15" x14ac:dyDescent="0.25">
      <c r="A14643" s="588"/>
      <c r="B14643" s="588"/>
      <c r="C14643" s="589"/>
      <c r="D14643" s="588"/>
    </row>
    <row r="14644" spans="1:4" ht="15" x14ac:dyDescent="0.25">
      <c r="A14644" s="588"/>
      <c r="B14644" s="588"/>
      <c r="C14644" s="589"/>
      <c r="D14644" s="588"/>
    </row>
    <row r="14645" spans="1:4" ht="15" x14ac:dyDescent="0.25">
      <c r="A14645" s="588"/>
      <c r="B14645" s="588"/>
      <c r="C14645" s="589"/>
      <c r="D14645" s="588"/>
    </row>
    <row r="14646" spans="1:4" ht="15" x14ac:dyDescent="0.25">
      <c r="A14646" s="588"/>
      <c r="B14646" s="588"/>
      <c r="C14646" s="589"/>
      <c r="D14646" s="588"/>
    </row>
    <row r="14647" spans="1:4" ht="15" x14ac:dyDescent="0.25">
      <c r="A14647" s="588"/>
      <c r="B14647" s="588"/>
      <c r="C14647" s="589"/>
      <c r="D14647" s="588"/>
    </row>
    <row r="14648" spans="1:4" ht="15" x14ac:dyDescent="0.25">
      <c r="A14648" s="588"/>
      <c r="B14648" s="588"/>
      <c r="C14648" s="589"/>
      <c r="D14648" s="588"/>
    </row>
    <row r="14649" spans="1:4" ht="15" x14ac:dyDescent="0.25">
      <c r="A14649" s="588"/>
      <c r="B14649" s="588"/>
      <c r="C14649" s="589"/>
      <c r="D14649" s="588"/>
    </row>
    <row r="14650" spans="1:4" ht="15" x14ac:dyDescent="0.25">
      <c r="A14650" s="588"/>
      <c r="B14650" s="588"/>
      <c r="C14650" s="589"/>
      <c r="D14650" s="588"/>
    </row>
    <row r="14651" spans="1:4" ht="15" x14ac:dyDescent="0.25">
      <c r="A14651" s="588"/>
      <c r="B14651" s="588"/>
      <c r="C14651" s="589"/>
      <c r="D14651" s="588"/>
    </row>
    <row r="14652" spans="1:4" ht="15" x14ac:dyDescent="0.25">
      <c r="A14652" s="588"/>
      <c r="B14652" s="588"/>
      <c r="C14652" s="589"/>
      <c r="D14652" s="588"/>
    </row>
    <row r="14653" spans="1:4" ht="15" x14ac:dyDescent="0.25">
      <c r="A14653" s="588"/>
      <c r="B14653" s="588"/>
      <c r="C14653" s="589"/>
      <c r="D14653" s="588"/>
    </row>
    <row r="14654" spans="1:4" ht="15" x14ac:dyDescent="0.25">
      <c r="A14654" s="588"/>
      <c r="B14654" s="588"/>
      <c r="C14654" s="589"/>
      <c r="D14654" s="588"/>
    </row>
    <row r="14655" spans="1:4" ht="15" x14ac:dyDescent="0.25">
      <c r="A14655" s="588"/>
      <c r="B14655" s="588"/>
      <c r="C14655" s="589"/>
      <c r="D14655" s="588"/>
    </row>
    <row r="14656" spans="1:4" ht="15" x14ac:dyDescent="0.25">
      <c r="A14656" s="588"/>
      <c r="B14656" s="588"/>
      <c r="C14656" s="589"/>
      <c r="D14656" s="588"/>
    </row>
    <row r="14657" spans="1:4" ht="15" x14ac:dyDescent="0.25">
      <c r="A14657" s="588"/>
      <c r="B14657" s="588"/>
      <c r="C14657" s="589"/>
      <c r="D14657" s="588"/>
    </row>
    <row r="14658" spans="1:4" ht="15" x14ac:dyDescent="0.25">
      <c r="A14658" s="588"/>
      <c r="B14658" s="588"/>
      <c r="C14658" s="589"/>
      <c r="D14658" s="588"/>
    </row>
    <row r="14659" spans="1:4" ht="15" x14ac:dyDescent="0.25">
      <c r="A14659" s="588"/>
      <c r="B14659" s="588"/>
      <c r="C14659" s="589"/>
      <c r="D14659" s="588"/>
    </row>
    <row r="14660" spans="1:4" ht="15" x14ac:dyDescent="0.25">
      <c r="A14660" s="588"/>
      <c r="B14660" s="588"/>
      <c r="C14660" s="589"/>
      <c r="D14660" s="588"/>
    </row>
    <row r="14661" spans="1:4" ht="15" x14ac:dyDescent="0.25">
      <c r="A14661" s="588"/>
      <c r="B14661" s="588"/>
      <c r="C14661" s="589"/>
      <c r="D14661" s="588"/>
    </row>
    <row r="14662" spans="1:4" ht="15" x14ac:dyDescent="0.25">
      <c r="A14662" s="588"/>
      <c r="B14662" s="588"/>
      <c r="C14662" s="589"/>
      <c r="D14662" s="588"/>
    </row>
    <row r="14663" spans="1:4" ht="15" x14ac:dyDescent="0.25">
      <c r="A14663" s="588"/>
      <c r="B14663" s="588"/>
      <c r="C14663" s="589"/>
      <c r="D14663" s="588"/>
    </row>
    <row r="14664" spans="1:4" ht="15" x14ac:dyDescent="0.25">
      <c r="A14664" s="588"/>
      <c r="B14664" s="588"/>
      <c r="C14664" s="589"/>
      <c r="D14664" s="588"/>
    </row>
    <row r="14665" spans="1:4" ht="15" x14ac:dyDescent="0.25">
      <c r="A14665" s="588"/>
      <c r="B14665" s="588"/>
      <c r="C14665" s="589"/>
      <c r="D14665" s="588"/>
    </row>
    <row r="14666" spans="1:4" ht="15" x14ac:dyDescent="0.25">
      <c r="A14666" s="588"/>
      <c r="B14666" s="588"/>
      <c r="C14666" s="589"/>
      <c r="D14666" s="588"/>
    </row>
    <row r="14667" spans="1:4" ht="15" x14ac:dyDescent="0.25">
      <c r="A14667" s="588"/>
      <c r="B14667" s="588"/>
      <c r="C14667" s="589"/>
      <c r="D14667" s="588"/>
    </row>
    <row r="14668" spans="1:4" ht="15" x14ac:dyDescent="0.25">
      <c r="A14668" s="588"/>
      <c r="B14668" s="588"/>
      <c r="C14668" s="589"/>
      <c r="D14668" s="588"/>
    </row>
    <row r="14669" spans="1:4" ht="15" x14ac:dyDescent="0.25">
      <c r="A14669" s="588"/>
      <c r="B14669" s="588"/>
      <c r="C14669" s="589"/>
      <c r="D14669" s="588"/>
    </row>
    <row r="14670" spans="1:4" ht="15" x14ac:dyDescent="0.25">
      <c r="A14670" s="588"/>
      <c r="B14670" s="588"/>
      <c r="C14670" s="589"/>
      <c r="D14670" s="588"/>
    </row>
    <row r="14671" spans="1:4" ht="15" x14ac:dyDescent="0.25">
      <c r="A14671" s="588"/>
      <c r="B14671" s="588"/>
      <c r="C14671" s="589"/>
      <c r="D14671" s="588"/>
    </row>
    <row r="14672" spans="1:4" ht="15" x14ac:dyDescent="0.25">
      <c r="A14672" s="588"/>
      <c r="B14672" s="588"/>
      <c r="C14672" s="589"/>
      <c r="D14672" s="588"/>
    </row>
    <row r="14673" spans="1:4" ht="15" x14ac:dyDescent="0.25">
      <c r="A14673" s="588"/>
      <c r="B14673" s="588"/>
      <c r="C14673" s="589"/>
      <c r="D14673" s="588"/>
    </row>
    <row r="14674" spans="1:4" ht="15" x14ac:dyDescent="0.25">
      <c r="A14674" s="588"/>
      <c r="B14674" s="588"/>
      <c r="C14674" s="589"/>
      <c r="D14674" s="588"/>
    </row>
    <row r="14675" spans="1:4" ht="15" x14ac:dyDescent="0.25">
      <c r="A14675" s="588"/>
      <c r="B14675" s="588"/>
      <c r="C14675" s="589"/>
      <c r="D14675" s="588"/>
    </row>
    <row r="14676" spans="1:4" ht="15" x14ac:dyDescent="0.25">
      <c r="A14676" s="588"/>
      <c r="B14676" s="588"/>
      <c r="C14676" s="589"/>
      <c r="D14676" s="588"/>
    </row>
    <row r="14677" spans="1:4" ht="15" x14ac:dyDescent="0.25">
      <c r="A14677" s="588"/>
      <c r="B14677" s="588"/>
      <c r="C14677" s="589"/>
      <c r="D14677" s="588"/>
    </row>
    <row r="14678" spans="1:4" ht="15" x14ac:dyDescent="0.25">
      <c r="A14678" s="588"/>
      <c r="B14678" s="588"/>
      <c r="C14678" s="589"/>
      <c r="D14678" s="588"/>
    </row>
    <row r="14679" spans="1:4" ht="15" x14ac:dyDescent="0.25">
      <c r="A14679" s="588"/>
      <c r="B14679" s="588"/>
      <c r="C14679" s="589"/>
      <c r="D14679" s="588"/>
    </row>
    <row r="14680" spans="1:4" ht="15" x14ac:dyDescent="0.25">
      <c r="A14680" s="588"/>
      <c r="B14680" s="588"/>
      <c r="C14680" s="589"/>
      <c r="D14680" s="588"/>
    </row>
    <row r="14681" spans="1:4" ht="15" x14ac:dyDescent="0.25">
      <c r="A14681" s="588"/>
      <c r="B14681" s="588"/>
      <c r="C14681" s="589"/>
      <c r="D14681" s="588"/>
    </row>
    <row r="14682" spans="1:4" ht="15" x14ac:dyDescent="0.25">
      <c r="A14682" s="588"/>
      <c r="B14682" s="588"/>
      <c r="C14682" s="589"/>
      <c r="D14682" s="588"/>
    </row>
    <row r="14683" spans="1:4" ht="15" x14ac:dyDescent="0.25">
      <c r="A14683" s="588"/>
      <c r="B14683" s="588"/>
      <c r="C14683" s="589"/>
      <c r="D14683" s="588"/>
    </row>
    <row r="14684" spans="1:4" ht="15" x14ac:dyDescent="0.25">
      <c r="A14684" s="588"/>
      <c r="B14684" s="588"/>
      <c r="C14684" s="589"/>
      <c r="D14684" s="588"/>
    </row>
    <row r="14685" spans="1:4" ht="15" x14ac:dyDescent="0.25">
      <c r="A14685" s="588"/>
      <c r="B14685" s="588"/>
      <c r="C14685" s="589"/>
      <c r="D14685" s="588"/>
    </row>
    <row r="14686" spans="1:4" ht="15" x14ac:dyDescent="0.25">
      <c r="A14686" s="588"/>
      <c r="B14686" s="588"/>
      <c r="C14686" s="589"/>
      <c r="D14686" s="588"/>
    </row>
    <row r="14687" spans="1:4" ht="15" x14ac:dyDescent="0.25">
      <c r="A14687" s="588"/>
      <c r="B14687" s="588"/>
      <c r="C14687" s="589"/>
      <c r="D14687" s="588"/>
    </row>
    <row r="14688" spans="1:4" ht="15" x14ac:dyDescent="0.25">
      <c r="A14688" s="588"/>
      <c r="B14688" s="588"/>
      <c r="C14688" s="589"/>
      <c r="D14688" s="588"/>
    </row>
    <row r="14689" spans="1:4" ht="15" x14ac:dyDescent="0.25">
      <c r="A14689" s="588"/>
      <c r="B14689" s="588"/>
      <c r="C14689" s="589"/>
      <c r="D14689" s="588"/>
    </row>
    <row r="14690" spans="1:4" ht="15" x14ac:dyDescent="0.25">
      <c r="A14690" s="588"/>
      <c r="B14690" s="588"/>
      <c r="C14690" s="589"/>
      <c r="D14690" s="588"/>
    </row>
    <row r="14691" spans="1:4" ht="15" x14ac:dyDescent="0.25">
      <c r="A14691" s="588"/>
      <c r="B14691" s="588"/>
      <c r="C14691" s="589"/>
      <c r="D14691" s="588"/>
    </row>
    <row r="14692" spans="1:4" ht="15" x14ac:dyDescent="0.25">
      <c r="A14692" s="588"/>
      <c r="B14692" s="588"/>
      <c r="C14692" s="589"/>
      <c r="D14692" s="588"/>
    </row>
    <row r="14693" spans="1:4" ht="15" x14ac:dyDescent="0.25">
      <c r="A14693" s="588"/>
      <c r="B14693" s="588"/>
      <c r="C14693" s="589"/>
      <c r="D14693" s="588"/>
    </row>
    <row r="14694" spans="1:4" ht="15" x14ac:dyDescent="0.25">
      <c r="A14694" s="588"/>
      <c r="B14694" s="588"/>
      <c r="C14694" s="589"/>
      <c r="D14694" s="588"/>
    </row>
    <row r="14695" spans="1:4" ht="15" x14ac:dyDescent="0.25">
      <c r="A14695" s="588"/>
      <c r="B14695" s="588"/>
      <c r="C14695" s="589"/>
      <c r="D14695" s="588"/>
    </row>
    <row r="14696" spans="1:4" ht="15" x14ac:dyDescent="0.25">
      <c r="A14696" s="588"/>
      <c r="B14696" s="588"/>
      <c r="C14696" s="589"/>
      <c r="D14696" s="588"/>
    </row>
    <row r="14697" spans="1:4" ht="15" x14ac:dyDescent="0.25">
      <c r="A14697" s="588"/>
      <c r="B14697" s="588"/>
      <c r="C14697" s="589"/>
      <c r="D14697" s="588"/>
    </row>
    <row r="14698" spans="1:4" ht="15" x14ac:dyDescent="0.25">
      <c r="A14698" s="588"/>
      <c r="B14698" s="588"/>
      <c r="C14698" s="589"/>
      <c r="D14698" s="588"/>
    </row>
    <row r="14699" spans="1:4" ht="15" x14ac:dyDescent="0.25">
      <c r="A14699" s="588"/>
      <c r="B14699" s="588"/>
      <c r="C14699" s="589"/>
      <c r="D14699" s="588"/>
    </row>
    <row r="14700" spans="1:4" ht="15" x14ac:dyDescent="0.25">
      <c r="A14700" s="588"/>
      <c r="B14700" s="588"/>
      <c r="C14700" s="589"/>
      <c r="D14700" s="588"/>
    </row>
    <row r="14701" spans="1:4" ht="15" x14ac:dyDescent="0.25">
      <c r="A14701" s="588"/>
      <c r="B14701" s="588"/>
      <c r="C14701" s="589"/>
      <c r="D14701" s="588"/>
    </row>
    <row r="14702" spans="1:4" ht="15" x14ac:dyDescent="0.25">
      <c r="A14702" s="588"/>
      <c r="B14702" s="588"/>
      <c r="C14702" s="589"/>
      <c r="D14702" s="588"/>
    </row>
    <row r="14703" spans="1:4" ht="15" x14ac:dyDescent="0.25">
      <c r="A14703" s="588"/>
      <c r="B14703" s="588"/>
      <c r="C14703" s="589"/>
      <c r="D14703" s="588"/>
    </row>
    <row r="14704" spans="1:4" ht="15" x14ac:dyDescent="0.25">
      <c r="A14704" s="588"/>
      <c r="B14704" s="588"/>
      <c r="C14704" s="589"/>
      <c r="D14704" s="588"/>
    </row>
    <row r="14705" spans="1:4" ht="15" x14ac:dyDescent="0.25">
      <c r="A14705" s="588"/>
      <c r="B14705" s="588"/>
      <c r="C14705" s="589"/>
      <c r="D14705" s="588"/>
    </row>
    <row r="14706" spans="1:4" ht="15" x14ac:dyDescent="0.25">
      <c r="A14706" s="588"/>
      <c r="B14706" s="588"/>
      <c r="C14706" s="589"/>
      <c r="D14706" s="588"/>
    </row>
    <row r="14707" spans="1:4" ht="15" x14ac:dyDescent="0.25">
      <c r="A14707" s="588"/>
      <c r="B14707" s="588"/>
      <c r="C14707" s="589"/>
      <c r="D14707" s="588"/>
    </row>
    <row r="14708" spans="1:4" ht="15" x14ac:dyDescent="0.25">
      <c r="A14708" s="588"/>
      <c r="B14708" s="588"/>
      <c r="C14708" s="589"/>
      <c r="D14708" s="588"/>
    </row>
    <row r="14709" spans="1:4" ht="15" x14ac:dyDescent="0.25">
      <c r="A14709" s="588"/>
      <c r="B14709" s="588"/>
      <c r="C14709" s="589"/>
      <c r="D14709" s="588"/>
    </row>
    <row r="14710" spans="1:4" ht="15" x14ac:dyDescent="0.25">
      <c r="A14710" s="588"/>
      <c r="B14710" s="588"/>
      <c r="C14710" s="589"/>
      <c r="D14710" s="588"/>
    </row>
    <row r="14711" spans="1:4" ht="15" x14ac:dyDescent="0.25">
      <c r="A14711" s="588"/>
      <c r="B14711" s="588"/>
      <c r="C14711" s="589"/>
      <c r="D14711" s="588"/>
    </row>
    <row r="14712" spans="1:4" ht="15" x14ac:dyDescent="0.25">
      <c r="A14712" s="588"/>
      <c r="B14712" s="588"/>
      <c r="C14712" s="589"/>
      <c r="D14712" s="588"/>
    </row>
    <row r="14713" spans="1:4" ht="15" x14ac:dyDescent="0.25">
      <c r="A14713" s="588"/>
      <c r="B14713" s="588"/>
      <c r="C14713" s="589"/>
      <c r="D14713" s="588"/>
    </row>
    <row r="14714" spans="1:4" ht="15" x14ac:dyDescent="0.25">
      <c r="A14714" s="588"/>
      <c r="B14714" s="588"/>
      <c r="C14714" s="589"/>
      <c r="D14714" s="588"/>
    </row>
    <row r="14715" spans="1:4" ht="15" x14ac:dyDescent="0.25">
      <c r="A14715" s="588"/>
      <c r="B14715" s="588"/>
      <c r="C14715" s="589"/>
      <c r="D14715" s="588"/>
    </row>
    <row r="14716" spans="1:4" ht="15" x14ac:dyDescent="0.25">
      <c r="A14716" s="588"/>
      <c r="B14716" s="588"/>
      <c r="C14716" s="589"/>
      <c r="D14716" s="588"/>
    </row>
    <row r="14717" spans="1:4" ht="15" x14ac:dyDescent="0.25">
      <c r="A14717" s="588"/>
      <c r="B14717" s="588"/>
      <c r="C14717" s="589"/>
      <c r="D14717" s="588"/>
    </row>
    <row r="14718" spans="1:4" ht="15" x14ac:dyDescent="0.25">
      <c r="A14718" s="588"/>
      <c r="B14718" s="588"/>
      <c r="C14718" s="589"/>
      <c r="D14718" s="588"/>
    </row>
    <row r="14719" spans="1:4" ht="15" x14ac:dyDescent="0.25">
      <c r="A14719" s="588"/>
      <c r="B14719" s="588"/>
      <c r="C14719" s="589"/>
      <c r="D14719" s="588"/>
    </row>
    <row r="14720" spans="1:4" ht="15" x14ac:dyDescent="0.25">
      <c r="A14720" s="588"/>
      <c r="B14720" s="588"/>
      <c r="C14720" s="589"/>
      <c r="D14720" s="588"/>
    </row>
    <row r="14721" spans="1:4" ht="15" x14ac:dyDescent="0.25">
      <c r="A14721" s="588"/>
      <c r="B14721" s="588"/>
      <c r="C14721" s="589"/>
      <c r="D14721" s="588"/>
    </row>
    <row r="14722" spans="1:4" ht="15" x14ac:dyDescent="0.25">
      <c r="A14722" s="588"/>
      <c r="B14722" s="588"/>
      <c r="C14722" s="589"/>
      <c r="D14722" s="588"/>
    </row>
    <row r="14723" spans="1:4" ht="15" x14ac:dyDescent="0.25">
      <c r="A14723" s="588"/>
      <c r="B14723" s="588"/>
      <c r="C14723" s="589"/>
      <c r="D14723" s="588"/>
    </row>
    <row r="14724" spans="1:4" ht="15" x14ac:dyDescent="0.25">
      <c r="A14724" s="588"/>
      <c r="B14724" s="588"/>
      <c r="C14724" s="589"/>
      <c r="D14724" s="588"/>
    </row>
    <row r="14725" spans="1:4" ht="15" x14ac:dyDescent="0.25">
      <c r="A14725" s="588"/>
      <c r="B14725" s="588"/>
      <c r="C14725" s="589"/>
      <c r="D14725" s="588"/>
    </row>
    <row r="14726" spans="1:4" ht="15" x14ac:dyDescent="0.25">
      <c r="A14726" s="588"/>
      <c r="B14726" s="588"/>
      <c r="C14726" s="589"/>
      <c r="D14726" s="588"/>
    </row>
    <row r="14727" spans="1:4" ht="15" x14ac:dyDescent="0.25">
      <c r="A14727" s="588"/>
      <c r="B14727" s="588"/>
      <c r="C14727" s="589"/>
      <c r="D14727" s="588"/>
    </row>
    <row r="14728" spans="1:4" ht="15" x14ac:dyDescent="0.25">
      <c r="A14728" s="588"/>
      <c r="B14728" s="588"/>
      <c r="C14728" s="589"/>
      <c r="D14728" s="588"/>
    </row>
    <row r="14729" spans="1:4" ht="15" x14ac:dyDescent="0.25">
      <c r="A14729" s="588"/>
      <c r="B14729" s="588"/>
      <c r="C14729" s="589"/>
      <c r="D14729" s="588"/>
    </row>
    <row r="14730" spans="1:4" ht="15" x14ac:dyDescent="0.25">
      <c r="A14730" s="588"/>
      <c r="B14730" s="588"/>
      <c r="C14730" s="589"/>
      <c r="D14730" s="588"/>
    </row>
    <row r="14731" spans="1:4" ht="15" x14ac:dyDescent="0.25">
      <c r="A14731" s="588"/>
      <c r="B14731" s="588"/>
      <c r="C14731" s="589"/>
      <c r="D14731" s="588"/>
    </row>
    <row r="14732" spans="1:4" ht="15" x14ac:dyDescent="0.25">
      <c r="A14732" s="588"/>
      <c r="B14732" s="588"/>
      <c r="C14732" s="589"/>
      <c r="D14732" s="588"/>
    </row>
    <row r="14733" spans="1:4" ht="15" x14ac:dyDescent="0.25">
      <c r="A14733" s="588"/>
      <c r="B14733" s="588"/>
      <c r="C14733" s="589"/>
      <c r="D14733" s="588"/>
    </row>
    <row r="14734" spans="1:4" ht="15" x14ac:dyDescent="0.25">
      <c r="A14734" s="588"/>
      <c r="B14734" s="588"/>
      <c r="C14734" s="589"/>
      <c r="D14734" s="588"/>
    </row>
    <row r="14735" spans="1:4" ht="15" x14ac:dyDescent="0.25">
      <c r="A14735" s="588"/>
      <c r="B14735" s="588"/>
      <c r="C14735" s="589"/>
      <c r="D14735" s="588"/>
    </row>
    <row r="14736" spans="1:4" ht="15" x14ac:dyDescent="0.25">
      <c r="A14736" s="588"/>
      <c r="B14736" s="588"/>
      <c r="C14736" s="589"/>
      <c r="D14736" s="588"/>
    </row>
    <row r="14737" spans="1:4" ht="15" x14ac:dyDescent="0.25">
      <c r="A14737" s="588"/>
      <c r="B14737" s="588"/>
      <c r="C14737" s="589"/>
      <c r="D14737" s="588"/>
    </row>
    <row r="14738" spans="1:4" ht="15" x14ac:dyDescent="0.25">
      <c r="A14738" s="588"/>
      <c r="B14738" s="588"/>
      <c r="C14738" s="589"/>
      <c r="D14738" s="588"/>
    </row>
    <row r="14739" spans="1:4" ht="15" x14ac:dyDescent="0.25">
      <c r="A14739" s="588"/>
      <c r="B14739" s="588"/>
      <c r="C14739" s="589"/>
      <c r="D14739" s="588"/>
    </row>
    <row r="14740" spans="1:4" ht="15" x14ac:dyDescent="0.25">
      <c r="A14740" s="588"/>
      <c r="B14740" s="588"/>
      <c r="C14740" s="589"/>
      <c r="D14740" s="588"/>
    </row>
    <row r="14741" spans="1:4" ht="15" x14ac:dyDescent="0.25">
      <c r="A14741" s="588"/>
      <c r="B14741" s="588"/>
      <c r="C14741" s="589"/>
      <c r="D14741" s="588"/>
    </row>
    <row r="14742" spans="1:4" ht="15" x14ac:dyDescent="0.25">
      <c r="A14742" s="588"/>
      <c r="B14742" s="588"/>
      <c r="C14742" s="589"/>
      <c r="D14742" s="588"/>
    </row>
    <row r="14743" spans="1:4" ht="15" x14ac:dyDescent="0.25">
      <c r="A14743" s="588"/>
      <c r="B14743" s="588"/>
      <c r="C14743" s="589"/>
      <c r="D14743" s="588"/>
    </row>
    <row r="14744" spans="1:4" ht="15" x14ac:dyDescent="0.25">
      <c r="A14744" s="588"/>
      <c r="B14744" s="588"/>
      <c r="C14744" s="589"/>
      <c r="D14744" s="588"/>
    </row>
    <row r="14745" spans="1:4" ht="15" x14ac:dyDescent="0.25">
      <c r="A14745" s="588"/>
      <c r="B14745" s="588"/>
      <c r="C14745" s="589"/>
      <c r="D14745" s="588"/>
    </row>
    <row r="14746" spans="1:4" ht="15" x14ac:dyDescent="0.25">
      <c r="A14746" s="588"/>
      <c r="B14746" s="588"/>
      <c r="C14746" s="589"/>
      <c r="D14746" s="588"/>
    </row>
    <row r="14747" spans="1:4" ht="15" x14ac:dyDescent="0.25">
      <c r="A14747" s="588"/>
      <c r="B14747" s="588"/>
      <c r="C14747" s="589"/>
      <c r="D14747" s="588"/>
    </row>
    <row r="14748" spans="1:4" ht="15" x14ac:dyDescent="0.25">
      <c r="A14748" s="588"/>
      <c r="B14748" s="588"/>
      <c r="C14748" s="589"/>
      <c r="D14748" s="588"/>
    </row>
    <row r="14749" spans="1:4" ht="15" x14ac:dyDescent="0.25">
      <c r="A14749" s="588"/>
      <c r="B14749" s="588"/>
      <c r="C14749" s="589"/>
      <c r="D14749" s="588"/>
    </row>
    <row r="14750" spans="1:4" ht="15" x14ac:dyDescent="0.25">
      <c r="A14750" s="588"/>
      <c r="B14750" s="588"/>
      <c r="C14750" s="589"/>
      <c r="D14750" s="588"/>
    </row>
    <row r="14751" spans="1:4" ht="15" x14ac:dyDescent="0.25">
      <c r="A14751" s="588"/>
      <c r="B14751" s="588"/>
      <c r="C14751" s="589"/>
      <c r="D14751" s="588"/>
    </row>
    <row r="14752" spans="1:4" ht="15" x14ac:dyDescent="0.25">
      <c r="A14752" s="588"/>
      <c r="B14752" s="588"/>
      <c r="C14752" s="589"/>
      <c r="D14752" s="588"/>
    </row>
    <row r="14753" spans="1:4" ht="15" x14ac:dyDescent="0.25">
      <c r="A14753" s="588"/>
      <c r="B14753" s="588"/>
      <c r="C14753" s="589"/>
      <c r="D14753" s="588"/>
    </row>
    <row r="14754" spans="1:4" ht="15" x14ac:dyDescent="0.25">
      <c r="A14754" s="588"/>
      <c r="B14754" s="588"/>
      <c r="C14754" s="589"/>
      <c r="D14754" s="588"/>
    </row>
    <row r="14755" spans="1:4" ht="15" x14ac:dyDescent="0.25">
      <c r="A14755" s="588"/>
      <c r="B14755" s="588"/>
      <c r="C14755" s="589"/>
      <c r="D14755" s="588"/>
    </row>
    <row r="14756" spans="1:4" ht="15" x14ac:dyDescent="0.25">
      <c r="A14756" s="588"/>
      <c r="B14756" s="588"/>
      <c r="C14756" s="589"/>
      <c r="D14756" s="588"/>
    </row>
    <row r="14757" spans="1:4" ht="15" x14ac:dyDescent="0.25">
      <c r="A14757" s="588"/>
      <c r="B14757" s="588"/>
      <c r="C14757" s="589"/>
      <c r="D14757" s="588"/>
    </row>
    <row r="14758" spans="1:4" ht="15" x14ac:dyDescent="0.25">
      <c r="A14758" s="588"/>
      <c r="B14758" s="588"/>
      <c r="C14758" s="589"/>
      <c r="D14758" s="588"/>
    </row>
    <row r="14759" spans="1:4" ht="15" x14ac:dyDescent="0.25">
      <c r="A14759" s="588"/>
      <c r="B14759" s="588"/>
      <c r="C14759" s="589"/>
      <c r="D14759" s="588"/>
    </row>
    <row r="14760" spans="1:4" ht="15" x14ac:dyDescent="0.25">
      <c r="A14760" s="588"/>
      <c r="B14760" s="588"/>
      <c r="C14760" s="589"/>
      <c r="D14760" s="588"/>
    </row>
    <row r="14761" spans="1:4" ht="15" x14ac:dyDescent="0.25">
      <c r="A14761" s="588"/>
      <c r="B14761" s="588"/>
      <c r="C14761" s="589"/>
      <c r="D14761" s="588"/>
    </row>
    <row r="14762" spans="1:4" ht="15" x14ac:dyDescent="0.25">
      <c r="A14762" s="588"/>
      <c r="B14762" s="588"/>
      <c r="C14762" s="589"/>
      <c r="D14762" s="588"/>
    </row>
    <row r="14763" spans="1:4" ht="15" x14ac:dyDescent="0.25">
      <c r="A14763" s="588"/>
      <c r="B14763" s="588"/>
      <c r="C14763" s="589"/>
      <c r="D14763" s="588"/>
    </row>
    <row r="14764" spans="1:4" ht="15" x14ac:dyDescent="0.25">
      <c r="A14764" s="588"/>
      <c r="B14764" s="588"/>
      <c r="C14764" s="589"/>
      <c r="D14764" s="588"/>
    </row>
    <row r="14765" spans="1:4" ht="15" x14ac:dyDescent="0.25">
      <c r="A14765" s="588"/>
      <c r="B14765" s="588"/>
      <c r="C14765" s="589"/>
      <c r="D14765" s="588"/>
    </row>
    <row r="14766" spans="1:4" ht="15" x14ac:dyDescent="0.25">
      <c r="A14766" s="588"/>
      <c r="B14766" s="588"/>
      <c r="C14766" s="589"/>
      <c r="D14766" s="588"/>
    </row>
    <row r="14767" spans="1:4" ht="15" x14ac:dyDescent="0.25">
      <c r="A14767" s="588"/>
      <c r="B14767" s="588"/>
      <c r="C14767" s="589"/>
      <c r="D14767" s="588"/>
    </row>
    <row r="14768" spans="1:4" ht="15" x14ac:dyDescent="0.25">
      <c r="A14768" s="588"/>
      <c r="B14768" s="588"/>
      <c r="C14768" s="589"/>
      <c r="D14768" s="588"/>
    </row>
    <row r="14769" spans="1:4" ht="15" x14ac:dyDescent="0.25">
      <c r="A14769" s="588"/>
      <c r="B14769" s="588"/>
      <c r="C14769" s="589"/>
      <c r="D14769" s="588"/>
    </row>
    <row r="14770" spans="1:4" ht="15" x14ac:dyDescent="0.25">
      <c r="A14770" s="588"/>
      <c r="B14770" s="588"/>
      <c r="C14770" s="589"/>
      <c r="D14770" s="588"/>
    </row>
    <row r="14771" spans="1:4" ht="15" x14ac:dyDescent="0.25">
      <c r="A14771" s="588"/>
      <c r="B14771" s="588"/>
      <c r="C14771" s="589"/>
      <c r="D14771" s="588"/>
    </row>
    <row r="14772" spans="1:4" ht="15" x14ac:dyDescent="0.25">
      <c r="A14772" s="588"/>
      <c r="B14772" s="588"/>
      <c r="C14772" s="589"/>
      <c r="D14772" s="588"/>
    </row>
    <row r="14773" spans="1:4" ht="15" x14ac:dyDescent="0.25">
      <c r="A14773" s="588"/>
      <c r="B14773" s="588"/>
      <c r="C14773" s="589"/>
      <c r="D14773" s="588"/>
    </row>
    <row r="14774" spans="1:4" ht="15" x14ac:dyDescent="0.25">
      <c r="A14774" s="588"/>
      <c r="B14774" s="588"/>
      <c r="C14774" s="589"/>
      <c r="D14774" s="588"/>
    </row>
    <row r="14775" spans="1:4" ht="15" x14ac:dyDescent="0.25">
      <c r="A14775" s="588"/>
      <c r="B14775" s="588"/>
      <c r="C14775" s="589"/>
      <c r="D14775" s="588"/>
    </row>
    <row r="14776" spans="1:4" ht="15" x14ac:dyDescent="0.25">
      <c r="A14776" s="588"/>
      <c r="B14776" s="588"/>
      <c r="C14776" s="589"/>
      <c r="D14776" s="588"/>
    </row>
    <row r="14777" spans="1:4" ht="15" x14ac:dyDescent="0.25">
      <c r="A14777" s="588"/>
      <c r="B14777" s="588"/>
      <c r="C14777" s="589"/>
      <c r="D14777" s="588"/>
    </row>
    <row r="14778" spans="1:4" ht="15" x14ac:dyDescent="0.25">
      <c r="A14778" s="588"/>
      <c r="B14778" s="588"/>
      <c r="C14778" s="589"/>
      <c r="D14778" s="588"/>
    </row>
    <row r="14779" spans="1:4" ht="15" x14ac:dyDescent="0.25">
      <c r="A14779" s="588"/>
      <c r="B14779" s="588"/>
      <c r="C14779" s="589"/>
      <c r="D14779" s="588"/>
    </row>
    <row r="14780" spans="1:4" ht="15" x14ac:dyDescent="0.25">
      <c r="A14780" s="588"/>
      <c r="B14780" s="588"/>
      <c r="C14780" s="589"/>
      <c r="D14780" s="588"/>
    </row>
    <row r="14781" spans="1:4" ht="15" x14ac:dyDescent="0.25">
      <c r="A14781" s="588"/>
      <c r="B14781" s="588"/>
      <c r="C14781" s="589"/>
      <c r="D14781" s="588"/>
    </row>
    <row r="14782" spans="1:4" ht="15" x14ac:dyDescent="0.25">
      <c r="A14782" s="588"/>
      <c r="B14782" s="588"/>
      <c r="C14782" s="589"/>
      <c r="D14782" s="588"/>
    </row>
    <row r="14783" spans="1:4" ht="15" x14ac:dyDescent="0.25">
      <c r="A14783" s="588"/>
      <c r="B14783" s="588"/>
      <c r="C14783" s="589"/>
      <c r="D14783" s="588"/>
    </row>
    <row r="14784" spans="1:4" ht="15" x14ac:dyDescent="0.25">
      <c r="A14784" s="588"/>
      <c r="B14784" s="588"/>
      <c r="C14784" s="589"/>
      <c r="D14784" s="588"/>
    </row>
    <row r="14785" spans="1:4" ht="15" x14ac:dyDescent="0.25">
      <c r="A14785" s="588"/>
      <c r="B14785" s="588"/>
      <c r="C14785" s="589"/>
      <c r="D14785" s="588"/>
    </row>
    <row r="14786" spans="1:4" ht="15" x14ac:dyDescent="0.25">
      <c r="A14786" s="588"/>
      <c r="B14786" s="588"/>
      <c r="C14786" s="589"/>
      <c r="D14786" s="588"/>
    </row>
    <row r="14787" spans="1:4" ht="15" x14ac:dyDescent="0.25">
      <c r="A14787" s="588"/>
      <c r="B14787" s="588"/>
      <c r="C14787" s="589"/>
      <c r="D14787" s="588"/>
    </row>
    <row r="14788" spans="1:4" ht="15" x14ac:dyDescent="0.25">
      <c r="A14788" s="588"/>
      <c r="B14788" s="588"/>
      <c r="C14788" s="589"/>
      <c r="D14788" s="588"/>
    </row>
    <row r="14789" spans="1:4" ht="15" x14ac:dyDescent="0.25">
      <c r="A14789" s="588"/>
      <c r="B14789" s="588"/>
      <c r="C14789" s="589"/>
      <c r="D14789" s="588"/>
    </row>
    <row r="14790" spans="1:4" ht="15" x14ac:dyDescent="0.25">
      <c r="A14790" s="588"/>
      <c r="B14790" s="588"/>
      <c r="C14790" s="589"/>
      <c r="D14790" s="588"/>
    </row>
    <row r="14791" spans="1:4" ht="15" x14ac:dyDescent="0.25">
      <c r="A14791" s="588"/>
      <c r="B14791" s="588"/>
      <c r="C14791" s="589"/>
      <c r="D14791" s="588"/>
    </row>
    <row r="14792" spans="1:4" ht="15" x14ac:dyDescent="0.25">
      <c r="A14792" s="588"/>
      <c r="B14792" s="588"/>
      <c r="C14792" s="589"/>
      <c r="D14792" s="588"/>
    </row>
    <row r="14793" spans="1:4" ht="15" x14ac:dyDescent="0.25">
      <c r="A14793" s="588"/>
      <c r="B14793" s="588"/>
      <c r="C14793" s="589"/>
      <c r="D14793" s="588"/>
    </row>
    <row r="14794" spans="1:4" ht="15" x14ac:dyDescent="0.25">
      <c r="A14794" s="588"/>
      <c r="B14794" s="588"/>
      <c r="C14794" s="589"/>
      <c r="D14794" s="588"/>
    </row>
    <row r="14795" spans="1:4" ht="15" x14ac:dyDescent="0.25">
      <c r="A14795" s="588"/>
      <c r="B14795" s="588"/>
      <c r="C14795" s="589"/>
      <c r="D14795" s="588"/>
    </row>
    <row r="14796" spans="1:4" ht="15" x14ac:dyDescent="0.25">
      <c r="A14796" s="588"/>
      <c r="B14796" s="588"/>
      <c r="C14796" s="589"/>
      <c r="D14796" s="588"/>
    </row>
    <row r="14797" spans="1:4" ht="15" x14ac:dyDescent="0.25">
      <c r="A14797" s="588"/>
      <c r="B14797" s="588"/>
      <c r="C14797" s="589"/>
      <c r="D14797" s="588"/>
    </row>
    <row r="14798" spans="1:4" ht="15" x14ac:dyDescent="0.25">
      <c r="A14798" s="588"/>
      <c r="B14798" s="588"/>
      <c r="C14798" s="589"/>
      <c r="D14798" s="588"/>
    </row>
    <row r="14799" spans="1:4" ht="15" x14ac:dyDescent="0.25">
      <c r="A14799" s="588"/>
      <c r="B14799" s="588"/>
      <c r="C14799" s="589"/>
      <c r="D14799" s="588"/>
    </row>
    <row r="14800" spans="1:4" ht="15" x14ac:dyDescent="0.25">
      <c r="A14800" s="588"/>
      <c r="B14800" s="588"/>
      <c r="C14800" s="589"/>
      <c r="D14800" s="588"/>
    </row>
    <row r="14801" spans="1:4" ht="15" x14ac:dyDescent="0.25">
      <c r="A14801" s="588"/>
      <c r="B14801" s="588"/>
      <c r="C14801" s="589"/>
      <c r="D14801" s="588"/>
    </row>
    <row r="14802" spans="1:4" ht="15" x14ac:dyDescent="0.25">
      <c r="A14802" s="588"/>
      <c r="B14802" s="588"/>
      <c r="C14802" s="589"/>
      <c r="D14802" s="588"/>
    </row>
    <row r="14803" spans="1:4" ht="15" x14ac:dyDescent="0.25">
      <c r="A14803" s="588"/>
      <c r="B14803" s="588"/>
      <c r="C14803" s="589"/>
      <c r="D14803" s="588"/>
    </row>
    <row r="14804" spans="1:4" ht="15" x14ac:dyDescent="0.25">
      <c r="A14804" s="588"/>
      <c r="B14804" s="588"/>
      <c r="C14804" s="589"/>
      <c r="D14804" s="588"/>
    </row>
    <row r="14805" spans="1:4" ht="15" x14ac:dyDescent="0.25">
      <c r="A14805" s="588"/>
      <c r="B14805" s="588"/>
      <c r="C14805" s="589"/>
      <c r="D14805" s="588"/>
    </row>
    <row r="14806" spans="1:4" ht="15" x14ac:dyDescent="0.25">
      <c r="A14806" s="588"/>
      <c r="B14806" s="588"/>
      <c r="C14806" s="589"/>
      <c r="D14806" s="588"/>
    </row>
    <row r="14807" spans="1:4" ht="15" x14ac:dyDescent="0.25">
      <c r="A14807" s="588"/>
      <c r="B14807" s="588"/>
      <c r="C14807" s="589"/>
      <c r="D14807" s="588"/>
    </row>
    <row r="14808" spans="1:4" ht="15" x14ac:dyDescent="0.25">
      <c r="A14808" s="588"/>
      <c r="B14808" s="588"/>
      <c r="C14808" s="589"/>
      <c r="D14808" s="588"/>
    </row>
    <row r="14809" spans="1:4" ht="15" x14ac:dyDescent="0.25">
      <c r="A14809" s="588"/>
      <c r="B14809" s="588"/>
      <c r="C14809" s="589"/>
      <c r="D14809" s="588"/>
    </row>
    <row r="14810" spans="1:4" ht="15" x14ac:dyDescent="0.25">
      <c r="A14810" s="588"/>
      <c r="B14810" s="588"/>
      <c r="C14810" s="589"/>
      <c r="D14810" s="588"/>
    </row>
    <row r="14811" spans="1:4" ht="15" x14ac:dyDescent="0.25">
      <c r="A14811" s="588"/>
      <c r="B14811" s="588"/>
      <c r="C14811" s="589"/>
      <c r="D14811" s="588"/>
    </row>
    <row r="14812" spans="1:4" ht="15" x14ac:dyDescent="0.25">
      <c r="A14812" s="588"/>
      <c r="B14812" s="588"/>
      <c r="C14812" s="589"/>
      <c r="D14812" s="588"/>
    </row>
    <row r="14813" spans="1:4" ht="15" x14ac:dyDescent="0.25">
      <c r="A14813" s="588"/>
      <c r="B14813" s="588"/>
      <c r="C14813" s="589"/>
      <c r="D14813" s="588"/>
    </row>
    <row r="14814" spans="1:4" ht="15" x14ac:dyDescent="0.25">
      <c r="A14814" s="588"/>
      <c r="B14814" s="588"/>
      <c r="C14814" s="589"/>
      <c r="D14814" s="588"/>
    </row>
    <row r="14815" spans="1:4" ht="15" x14ac:dyDescent="0.25">
      <c r="A14815" s="588"/>
      <c r="B14815" s="588"/>
      <c r="C14815" s="589"/>
      <c r="D14815" s="588"/>
    </row>
    <row r="14816" spans="1:4" ht="15" x14ac:dyDescent="0.25">
      <c r="A14816" s="588"/>
      <c r="B14816" s="588"/>
      <c r="C14816" s="589"/>
      <c r="D14816" s="588"/>
    </row>
    <row r="14817" spans="1:4" ht="15" x14ac:dyDescent="0.25">
      <c r="A14817" s="588"/>
      <c r="B14817" s="588"/>
      <c r="C14817" s="589"/>
      <c r="D14817" s="588"/>
    </row>
    <row r="14818" spans="1:4" ht="15" x14ac:dyDescent="0.25">
      <c r="A14818" s="588"/>
      <c r="B14818" s="588"/>
      <c r="C14818" s="589"/>
      <c r="D14818" s="588"/>
    </row>
    <row r="14819" spans="1:4" ht="15" x14ac:dyDescent="0.25">
      <c r="A14819" s="588"/>
      <c r="B14819" s="588"/>
      <c r="C14819" s="589"/>
      <c r="D14819" s="588"/>
    </row>
    <row r="14820" spans="1:4" ht="15" x14ac:dyDescent="0.25">
      <c r="A14820" s="588"/>
      <c r="B14820" s="588"/>
      <c r="C14820" s="589"/>
      <c r="D14820" s="588"/>
    </row>
    <row r="14821" spans="1:4" ht="15" x14ac:dyDescent="0.25">
      <c r="A14821" s="588"/>
      <c r="B14821" s="588"/>
      <c r="C14821" s="589"/>
      <c r="D14821" s="588"/>
    </row>
    <row r="14822" spans="1:4" ht="15" x14ac:dyDescent="0.25">
      <c r="A14822" s="588"/>
      <c r="B14822" s="588"/>
      <c r="C14822" s="589"/>
      <c r="D14822" s="588"/>
    </row>
    <row r="14823" spans="1:4" ht="15" x14ac:dyDescent="0.25">
      <c r="A14823" s="588"/>
      <c r="B14823" s="588"/>
      <c r="C14823" s="589"/>
      <c r="D14823" s="588"/>
    </row>
    <row r="14824" spans="1:4" ht="15" x14ac:dyDescent="0.25">
      <c r="A14824" s="588"/>
      <c r="B14824" s="588"/>
      <c r="C14824" s="589"/>
      <c r="D14824" s="588"/>
    </row>
    <row r="14825" spans="1:4" ht="15" x14ac:dyDescent="0.25">
      <c r="A14825" s="588"/>
      <c r="B14825" s="588"/>
      <c r="C14825" s="589"/>
      <c r="D14825" s="588"/>
    </row>
    <row r="14826" spans="1:4" ht="15" x14ac:dyDescent="0.25">
      <c r="A14826" s="588"/>
      <c r="B14826" s="588"/>
      <c r="C14826" s="589"/>
      <c r="D14826" s="588"/>
    </row>
    <row r="14827" spans="1:4" ht="15" x14ac:dyDescent="0.25">
      <c r="A14827" s="588"/>
      <c r="B14827" s="588"/>
      <c r="C14827" s="589"/>
      <c r="D14827" s="588"/>
    </row>
    <row r="14828" spans="1:4" ht="15" x14ac:dyDescent="0.25">
      <c r="A14828" s="588"/>
      <c r="B14828" s="588"/>
      <c r="C14828" s="589"/>
      <c r="D14828" s="588"/>
    </row>
    <row r="14829" spans="1:4" ht="15" x14ac:dyDescent="0.25">
      <c r="A14829" s="588"/>
      <c r="B14829" s="588"/>
      <c r="C14829" s="589"/>
      <c r="D14829" s="588"/>
    </row>
    <row r="14830" spans="1:4" ht="15" x14ac:dyDescent="0.25">
      <c r="A14830" s="588"/>
      <c r="B14830" s="588"/>
      <c r="C14830" s="589"/>
      <c r="D14830" s="588"/>
    </row>
    <row r="14831" spans="1:4" ht="15" x14ac:dyDescent="0.25">
      <c r="A14831" s="588"/>
      <c r="B14831" s="588"/>
      <c r="C14831" s="589"/>
      <c r="D14831" s="588"/>
    </row>
    <row r="14832" spans="1:4" ht="15" x14ac:dyDescent="0.25">
      <c r="A14832" s="588"/>
      <c r="B14832" s="588"/>
      <c r="C14832" s="589"/>
      <c r="D14832" s="588"/>
    </row>
    <row r="14833" spans="1:4" ht="15" x14ac:dyDescent="0.25">
      <c r="A14833" s="588"/>
      <c r="B14833" s="588"/>
      <c r="C14833" s="589"/>
      <c r="D14833" s="588"/>
    </row>
    <row r="14834" spans="1:4" ht="15" x14ac:dyDescent="0.25">
      <c r="A14834" s="588"/>
      <c r="B14834" s="588"/>
      <c r="C14834" s="589"/>
      <c r="D14834" s="588"/>
    </row>
    <row r="14835" spans="1:4" ht="15" x14ac:dyDescent="0.25">
      <c r="A14835" s="588"/>
      <c r="B14835" s="588"/>
      <c r="C14835" s="589"/>
      <c r="D14835" s="588"/>
    </row>
    <row r="14836" spans="1:4" ht="15" x14ac:dyDescent="0.25">
      <c r="A14836" s="588"/>
      <c r="B14836" s="588"/>
      <c r="C14836" s="589"/>
      <c r="D14836" s="588"/>
    </row>
    <row r="14837" spans="1:4" ht="15" x14ac:dyDescent="0.25">
      <c r="A14837" s="588"/>
      <c r="B14837" s="588"/>
      <c r="C14837" s="589"/>
      <c r="D14837" s="588"/>
    </row>
    <row r="14838" spans="1:4" ht="15" x14ac:dyDescent="0.25">
      <c r="A14838" s="588"/>
      <c r="B14838" s="588"/>
      <c r="C14838" s="589"/>
      <c r="D14838" s="588"/>
    </row>
    <row r="14839" spans="1:4" ht="15" x14ac:dyDescent="0.25">
      <c r="A14839" s="588"/>
      <c r="B14839" s="588"/>
      <c r="C14839" s="589"/>
      <c r="D14839" s="588"/>
    </row>
    <row r="14840" spans="1:4" ht="15" x14ac:dyDescent="0.25">
      <c r="A14840" s="588"/>
      <c r="B14840" s="588"/>
      <c r="C14840" s="589"/>
      <c r="D14840" s="588"/>
    </row>
    <row r="14841" spans="1:4" ht="15" x14ac:dyDescent="0.25">
      <c r="A14841" s="588"/>
      <c r="B14841" s="588"/>
      <c r="C14841" s="589"/>
      <c r="D14841" s="588"/>
    </row>
    <row r="14842" spans="1:4" ht="15" x14ac:dyDescent="0.25">
      <c r="A14842" s="588"/>
      <c r="B14842" s="588"/>
      <c r="C14842" s="589"/>
      <c r="D14842" s="588"/>
    </row>
    <row r="14843" spans="1:4" ht="15" x14ac:dyDescent="0.25">
      <c r="A14843" s="588"/>
      <c r="B14843" s="588"/>
      <c r="C14843" s="589"/>
      <c r="D14843" s="588"/>
    </row>
    <row r="14844" spans="1:4" ht="15" x14ac:dyDescent="0.25">
      <c r="A14844" s="588"/>
      <c r="B14844" s="588"/>
      <c r="C14844" s="589"/>
      <c r="D14844" s="588"/>
    </row>
    <row r="14845" spans="1:4" ht="15" x14ac:dyDescent="0.25">
      <c r="A14845" s="588"/>
      <c r="B14845" s="588"/>
      <c r="C14845" s="589"/>
      <c r="D14845" s="588"/>
    </row>
    <row r="14846" spans="1:4" ht="15" x14ac:dyDescent="0.25">
      <c r="A14846" s="588"/>
      <c r="B14846" s="588"/>
      <c r="C14846" s="589"/>
      <c r="D14846" s="588"/>
    </row>
    <row r="14847" spans="1:4" ht="15" x14ac:dyDescent="0.25">
      <c r="A14847" s="588"/>
      <c r="B14847" s="588"/>
      <c r="C14847" s="589"/>
      <c r="D14847" s="588"/>
    </row>
    <row r="14848" spans="1:4" ht="15" x14ac:dyDescent="0.25">
      <c r="A14848" s="588"/>
      <c r="B14848" s="588"/>
      <c r="C14848" s="589"/>
      <c r="D14848" s="588"/>
    </row>
    <row r="14849" spans="1:4" ht="15" x14ac:dyDescent="0.25">
      <c r="A14849" s="588"/>
      <c r="B14849" s="588"/>
      <c r="C14849" s="589"/>
      <c r="D14849" s="588"/>
    </row>
    <row r="14850" spans="1:4" ht="15" x14ac:dyDescent="0.25">
      <c r="A14850" s="588"/>
      <c r="B14850" s="588"/>
      <c r="C14850" s="589"/>
      <c r="D14850" s="588"/>
    </row>
    <row r="14851" spans="1:4" ht="15" x14ac:dyDescent="0.25">
      <c r="A14851" s="588"/>
      <c r="B14851" s="588"/>
      <c r="C14851" s="589"/>
      <c r="D14851" s="588"/>
    </row>
    <row r="14852" spans="1:4" ht="15" x14ac:dyDescent="0.25">
      <c r="A14852" s="588"/>
      <c r="B14852" s="588"/>
      <c r="C14852" s="589"/>
      <c r="D14852" s="588"/>
    </row>
    <row r="14853" spans="1:4" ht="15" x14ac:dyDescent="0.25">
      <c r="A14853" s="588"/>
      <c r="B14853" s="588"/>
      <c r="C14853" s="589"/>
      <c r="D14853" s="588"/>
    </row>
    <row r="14854" spans="1:4" ht="15" x14ac:dyDescent="0.25">
      <c r="A14854" s="588"/>
      <c r="B14854" s="588"/>
      <c r="C14854" s="589"/>
      <c r="D14854" s="588"/>
    </row>
    <row r="14855" spans="1:4" ht="15" x14ac:dyDescent="0.25">
      <c r="A14855" s="588"/>
      <c r="B14855" s="588"/>
      <c r="C14855" s="589"/>
      <c r="D14855" s="588"/>
    </row>
    <row r="14856" spans="1:4" ht="15" x14ac:dyDescent="0.25">
      <c r="A14856" s="588"/>
      <c r="B14856" s="588"/>
      <c r="C14856" s="589"/>
      <c r="D14856" s="588"/>
    </row>
    <row r="14857" spans="1:4" ht="15" x14ac:dyDescent="0.25">
      <c r="A14857" s="588"/>
      <c r="B14857" s="588"/>
      <c r="C14857" s="589"/>
      <c r="D14857" s="588"/>
    </row>
    <row r="14858" spans="1:4" ht="15" x14ac:dyDescent="0.25">
      <c r="A14858" s="588"/>
      <c r="B14858" s="588"/>
      <c r="C14858" s="589"/>
      <c r="D14858" s="588"/>
    </row>
    <row r="14859" spans="1:4" ht="15" x14ac:dyDescent="0.25">
      <c r="A14859" s="588"/>
      <c r="B14859" s="588"/>
      <c r="C14859" s="589"/>
      <c r="D14859" s="588"/>
    </row>
    <row r="14860" spans="1:4" ht="15" x14ac:dyDescent="0.25">
      <c r="A14860" s="588"/>
      <c r="B14860" s="588"/>
      <c r="C14860" s="589"/>
      <c r="D14860" s="588"/>
    </row>
    <row r="14861" spans="1:4" ht="15" x14ac:dyDescent="0.25">
      <c r="A14861" s="588"/>
      <c r="B14861" s="588"/>
      <c r="C14861" s="589"/>
      <c r="D14861" s="588"/>
    </row>
    <row r="14862" spans="1:4" ht="15" x14ac:dyDescent="0.25">
      <c r="A14862" s="588"/>
      <c r="B14862" s="588"/>
      <c r="C14862" s="589"/>
      <c r="D14862" s="588"/>
    </row>
    <row r="14863" spans="1:4" ht="15" x14ac:dyDescent="0.25">
      <c r="A14863" s="588"/>
      <c r="B14863" s="588"/>
      <c r="C14863" s="589"/>
      <c r="D14863" s="588"/>
    </row>
    <row r="14864" spans="1:4" ht="15" x14ac:dyDescent="0.25">
      <c r="A14864" s="588"/>
      <c r="B14864" s="588"/>
      <c r="C14864" s="589"/>
      <c r="D14864" s="588"/>
    </row>
    <row r="14865" spans="1:4" ht="15" x14ac:dyDescent="0.25">
      <c r="A14865" s="588"/>
      <c r="B14865" s="588"/>
      <c r="C14865" s="589"/>
      <c r="D14865" s="588"/>
    </row>
    <row r="14866" spans="1:4" ht="15" x14ac:dyDescent="0.25">
      <c r="A14866" s="588"/>
      <c r="B14866" s="588"/>
      <c r="C14866" s="589"/>
      <c r="D14866" s="588"/>
    </row>
    <row r="14867" spans="1:4" ht="15" x14ac:dyDescent="0.25">
      <c r="A14867" s="588"/>
      <c r="B14867" s="588"/>
      <c r="C14867" s="589"/>
      <c r="D14867" s="588"/>
    </row>
    <row r="14868" spans="1:4" ht="15" x14ac:dyDescent="0.25">
      <c r="A14868" s="588"/>
      <c r="B14868" s="588"/>
      <c r="C14868" s="589"/>
      <c r="D14868" s="588"/>
    </row>
    <row r="14869" spans="1:4" ht="15" x14ac:dyDescent="0.25">
      <c r="A14869" s="588"/>
      <c r="B14869" s="588"/>
      <c r="C14869" s="589"/>
      <c r="D14869" s="588"/>
    </row>
    <row r="14870" spans="1:4" ht="15" x14ac:dyDescent="0.25">
      <c r="A14870" s="588"/>
      <c r="B14870" s="588"/>
      <c r="C14870" s="589"/>
      <c r="D14870" s="588"/>
    </row>
    <row r="14871" spans="1:4" ht="15" x14ac:dyDescent="0.25">
      <c r="A14871" s="588"/>
      <c r="B14871" s="588"/>
      <c r="C14871" s="589"/>
      <c r="D14871" s="588"/>
    </row>
    <row r="14872" spans="1:4" ht="15" x14ac:dyDescent="0.25">
      <c r="A14872" s="588"/>
      <c r="B14872" s="588"/>
      <c r="C14872" s="589"/>
      <c r="D14872" s="588"/>
    </row>
    <row r="14873" spans="1:4" ht="15" x14ac:dyDescent="0.25">
      <c r="A14873" s="588"/>
      <c r="B14873" s="588"/>
      <c r="C14873" s="589"/>
      <c r="D14873" s="588"/>
    </row>
    <row r="14874" spans="1:4" ht="15" x14ac:dyDescent="0.25">
      <c r="A14874" s="588"/>
      <c r="B14874" s="588"/>
      <c r="C14874" s="589"/>
      <c r="D14874" s="588"/>
    </row>
    <row r="14875" spans="1:4" ht="15" x14ac:dyDescent="0.25">
      <c r="A14875" s="588"/>
      <c r="B14875" s="588"/>
      <c r="C14875" s="589"/>
      <c r="D14875" s="588"/>
    </row>
    <row r="14876" spans="1:4" ht="15" x14ac:dyDescent="0.25">
      <c r="A14876" s="588"/>
      <c r="B14876" s="588"/>
      <c r="C14876" s="589"/>
      <c r="D14876" s="588"/>
    </row>
    <row r="14877" spans="1:4" ht="15" x14ac:dyDescent="0.25">
      <c r="A14877" s="588"/>
      <c r="B14877" s="588"/>
      <c r="C14877" s="589"/>
      <c r="D14877" s="588"/>
    </row>
    <row r="14878" spans="1:4" ht="15" x14ac:dyDescent="0.25">
      <c r="A14878" s="588"/>
      <c r="B14878" s="588"/>
      <c r="C14878" s="589"/>
      <c r="D14878" s="588"/>
    </row>
    <row r="14879" spans="1:4" ht="15" x14ac:dyDescent="0.25">
      <c r="A14879" s="588"/>
      <c r="B14879" s="588"/>
      <c r="C14879" s="589"/>
      <c r="D14879" s="588"/>
    </row>
    <row r="14880" spans="1:4" ht="15" x14ac:dyDescent="0.25">
      <c r="A14880" s="588"/>
      <c r="B14880" s="588"/>
      <c r="C14880" s="589"/>
      <c r="D14880" s="588"/>
    </row>
    <row r="14881" spans="1:4" ht="15" x14ac:dyDescent="0.25">
      <c r="A14881" s="588"/>
      <c r="B14881" s="588"/>
      <c r="C14881" s="589"/>
      <c r="D14881" s="588"/>
    </row>
    <row r="14882" spans="1:4" ht="15" x14ac:dyDescent="0.25">
      <c r="A14882" s="588"/>
      <c r="B14882" s="588"/>
      <c r="C14882" s="589"/>
      <c r="D14882" s="588"/>
    </row>
    <row r="14883" spans="1:4" ht="15" x14ac:dyDescent="0.25">
      <c r="A14883" s="588"/>
      <c r="B14883" s="588"/>
      <c r="C14883" s="589"/>
      <c r="D14883" s="588"/>
    </row>
    <row r="14884" spans="1:4" ht="15" x14ac:dyDescent="0.25">
      <c r="A14884" s="588"/>
      <c r="B14884" s="588"/>
      <c r="C14884" s="589"/>
      <c r="D14884" s="588"/>
    </row>
    <row r="14885" spans="1:4" ht="15" x14ac:dyDescent="0.25">
      <c r="A14885" s="588"/>
      <c r="B14885" s="588"/>
      <c r="C14885" s="589"/>
      <c r="D14885" s="588"/>
    </row>
    <row r="14886" spans="1:4" ht="15" x14ac:dyDescent="0.25">
      <c r="A14886" s="588"/>
      <c r="B14886" s="588"/>
      <c r="C14886" s="589"/>
      <c r="D14886" s="588"/>
    </row>
    <row r="14887" spans="1:4" ht="15" x14ac:dyDescent="0.25">
      <c r="A14887" s="588"/>
      <c r="B14887" s="588"/>
      <c r="C14887" s="589"/>
      <c r="D14887" s="588"/>
    </row>
    <row r="14888" spans="1:4" ht="15" x14ac:dyDescent="0.25">
      <c r="A14888" s="588"/>
      <c r="B14888" s="588"/>
      <c r="C14888" s="589"/>
      <c r="D14888" s="588"/>
    </row>
    <row r="14889" spans="1:4" ht="15" x14ac:dyDescent="0.25">
      <c r="A14889" s="588"/>
      <c r="B14889" s="588"/>
      <c r="C14889" s="589"/>
      <c r="D14889" s="588"/>
    </row>
    <row r="14890" spans="1:4" ht="15" x14ac:dyDescent="0.25">
      <c r="A14890" s="588"/>
      <c r="B14890" s="588"/>
      <c r="C14890" s="589"/>
      <c r="D14890" s="588"/>
    </row>
    <row r="14891" spans="1:4" ht="15" x14ac:dyDescent="0.25">
      <c r="A14891" s="588"/>
      <c r="B14891" s="588"/>
      <c r="C14891" s="589"/>
      <c r="D14891" s="588"/>
    </row>
    <row r="14892" spans="1:4" ht="15" x14ac:dyDescent="0.25">
      <c r="A14892" s="588"/>
      <c r="B14892" s="588"/>
      <c r="C14892" s="589"/>
      <c r="D14892" s="588"/>
    </row>
    <row r="14893" spans="1:4" ht="15" x14ac:dyDescent="0.25">
      <c r="A14893" s="588"/>
      <c r="B14893" s="588"/>
      <c r="C14893" s="589"/>
      <c r="D14893" s="588"/>
    </row>
    <row r="14894" spans="1:4" ht="15" x14ac:dyDescent="0.25">
      <c r="A14894" s="588"/>
      <c r="B14894" s="588"/>
      <c r="C14894" s="589"/>
      <c r="D14894" s="588"/>
    </row>
    <row r="14895" spans="1:4" ht="15" x14ac:dyDescent="0.25">
      <c r="A14895" s="588"/>
      <c r="B14895" s="588"/>
      <c r="C14895" s="589"/>
      <c r="D14895" s="588"/>
    </row>
    <row r="14896" spans="1:4" ht="15" x14ac:dyDescent="0.25">
      <c r="A14896" s="588"/>
      <c r="B14896" s="588"/>
      <c r="C14896" s="589"/>
      <c r="D14896" s="588"/>
    </row>
    <row r="14897" spans="1:4" ht="15" x14ac:dyDescent="0.25">
      <c r="A14897" s="588"/>
      <c r="B14897" s="588"/>
      <c r="C14897" s="589"/>
      <c r="D14897" s="588"/>
    </row>
    <row r="14898" spans="1:4" ht="15" x14ac:dyDescent="0.25">
      <c r="A14898" s="588"/>
      <c r="B14898" s="588"/>
      <c r="C14898" s="589"/>
      <c r="D14898" s="588"/>
    </row>
    <row r="14899" spans="1:4" ht="15" x14ac:dyDescent="0.25">
      <c r="A14899" s="588"/>
      <c r="B14899" s="588"/>
      <c r="C14899" s="589"/>
      <c r="D14899" s="588"/>
    </row>
    <row r="14900" spans="1:4" ht="15" x14ac:dyDescent="0.25">
      <c r="A14900" s="588"/>
      <c r="B14900" s="588"/>
      <c r="C14900" s="589"/>
      <c r="D14900" s="588"/>
    </row>
    <row r="14901" spans="1:4" ht="15" x14ac:dyDescent="0.25">
      <c r="A14901" s="588"/>
      <c r="B14901" s="588"/>
      <c r="C14901" s="589"/>
      <c r="D14901" s="588"/>
    </row>
    <row r="14902" spans="1:4" ht="15" x14ac:dyDescent="0.25">
      <c r="A14902" s="588"/>
      <c r="B14902" s="588"/>
      <c r="C14902" s="589"/>
      <c r="D14902" s="588"/>
    </row>
    <row r="14903" spans="1:4" ht="15" x14ac:dyDescent="0.25">
      <c r="A14903" s="588"/>
      <c r="B14903" s="588"/>
      <c r="C14903" s="589"/>
      <c r="D14903" s="588"/>
    </row>
    <row r="14904" spans="1:4" ht="15" x14ac:dyDescent="0.25">
      <c r="A14904" s="588"/>
      <c r="B14904" s="588"/>
      <c r="C14904" s="589"/>
      <c r="D14904" s="588"/>
    </row>
    <row r="14905" spans="1:4" ht="15" x14ac:dyDescent="0.25">
      <c r="A14905" s="588"/>
      <c r="B14905" s="588"/>
      <c r="C14905" s="589"/>
      <c r="D14905" s="588"/>
    </row>
    <row r="14906" spans="1:4" ht="15" x14ac:dyDescent="0.25">
      <c r="A14906" s="588"/>
      <c r="B14906" s="588"/>
      <c r="C14906" s="589"/>
      <c r="D14906" s="588"/>
    </row>
    <row r="14907" spans="1:4" ht="15" x14ac:dyDescent="0.25">
      <c r="A14907" s="588"/>
      <c r="B14907" s="588"/>
      <c r="C14907" s="589"/>
      <c r="D14907" s="588"/>
    </row>
    <row r="14908" spans="1:4" ht="15" x14ac:dyDescent="0.25">
      <c r="A14908" s="588"/>
      <c r="B14908" s="588"/>
      <c r="C14908" s="589"/>
      <c r="D14908" s="588"/>
    </row>
    <row r="14909" spans="1:4" ht="15" x14ac:dyDescent="0.25">
      <c r="A14909" s="588"/>
      <c r="B14909" s="588"/>
      <c r="C14909" s="589"/>
      <c r="D14909" s="588"/>
    </row>
    <row r="14910" spans="1:4" ht="15" x14ac:dyDescent="0.25">
      <c r="A14910" s="588"/>
      <c r="B14910" s="588"/>
      <c r="C14910" s="589"/>
      <c r="D14910" s="588"/>
    </row>
    <row r="14911" spans="1:4" ht="15" x14ac:dyDescent="0.25">
      <c r="A14911" s="588"/>
      <c r="B14911" s="588"/>
      <c r="C14911" s="589"/>
      <c r="D14911" s="588"/>
    </row>
    <row r="14912" spans="1:4" ht="15" x14ac:dyDescent="0.25">
      <c r="A14912" s="588"/>
      <c r="B14912" s="588"/>
      <c r="C14912" s="589"/>
      <c r="D14912" s="588"/>
    </row>
    <row r="14913" spans="1:4" ht="15" x14ac:dyDescent="0.25">
      <c r="A14913" s="588"/>
      <c r="B14913" s="588"/>
      <c r="C14913" s="589"/>
      <c r="D14913" s="588"/>
    </row>
    <row r="14914" spans="1:4" ht="15" x14ac:dyDescent="0.25">
      <c r="A14914" s="588"/>
      <c r="B14914" s="588"/>
      <c r="C14914" s="589"/>
      <c r="D14914" s="588"/>
    </row>
    <row r="14915" spans="1:4" ht="15" x14ac:dyDescent="0.25">
      <c r="A14915" s="588"/>
      <c r="B14915" s="588"/>
      <c r="C14915" s="589"/>
      <c r="D14915" s="588"/>
    </row>
    <row r="14916" spans="1:4" ht="15" x14ac:dyDescent="0.25">
      <c r="A14916" s="588"/>
      <c r="B14916" s="588"/>
      <c r="C14916" s="589"/>
      <c r="D14916" s="588"/>
    </row>
    <row r="14917" spans="1:4" ht="15" x14ac:dyDescent="0.25">
      <c r="A14917" s="588"/>
      <c r="B14917" s="588"/>
      <c r="C14917" s="589"/>
      <c r="D14917" s="588"/>
    </row>
    <row r="14918" spans="1:4" ht="15" x14ac:dyDescent="0.25">
      <c r="A14918" s="588"/>
      <c r="B14918" s="588"/>
      <c r="C14918" s="589"/>
      <c r="D14918" s="588"/>
    </row>
    <row r="14919" spans="1:4" ht="15" x14ac:dyDescent="0.25">
      <c r="A14919" s="588"/>
      <c r="B14919" s="588"/>
      <c r="C14919" s="589"/>
      <c r="D14919" s="588"/>
    </row>
    <row r="14920" spans="1:4" ht="15" x14ac:dyDescent="0.25">
      <c r="A14920" s="588"/>
      <c r="B14920" s="588"/>
      <c r="C14920" s="589"/>
      <c r="D14920" s="588"/>
    </row>
    <row r="14921" spans="1:4" ht="15" x14ac:dyDescent="0.25">
      <c r="A14921" s="588"/>
      <c r="B14921" s="588"/>
      <c r="C14921" s="589"/>
      <c r="D14921" s="588"/>
    </row>
    <row r="14922" spans="1:4" ht="15" x14ac:dyDescent="0.25">
      <c r="A14922" s="588"/>
      <c r="B14922" s="588"/>
      <c r="C14922" s="589"/>
      <c r="D14922" s="588"/>
    </row>
    <row r="14923" spans="1:4" ht="15" x14ac:dyDescent="0.25">
      <c r="A14923" s="588"/>
      <c r="B14923" s="588"/>
      <c r="C14923" s="589"/>
      <c r="D14923" s="588"/>
    </row>
    <row r="14924" spans="1:4" ht="15" x14ac:dyDescent="0.25">
      <c r="A14924" s="588"/>
      <c r="B14924" s="588"/>
      <c r="C14924" s="589"/>
      <c r="D14924" s="588"/>
    </row>
    <row r="14925" spans="1:4" ht="15" x14ac:dyDescent="0.25">
      <c r="A14925" s="588"/>
      <c r="B14925" s="588"/>
      <c r="C14925" s="589"/>
      <c r="D14925" s="588"/>
    </row>
    <row r="14926" spans="1:4" ht="15" x14ac:dyDescent="0.25">
      <c r="A14926" s="588"/>
      <c r="B14926" s="588"/>
      <c r="C14926" s="589"/>
      <c r="D14926" s="588"/>
    </row>
    <row r="14927" spans="1:4" ht="15" x14ac:dyDescent="0.25">
      <c r="A14927" s="588"/>
      <c r="B14927" s="588"/>
      <c r="C14927" s="589"/>
      <c r="D14927" s="588"/>
    </row>
    <row r="14928" spans="1:4" ht="15" x14ac:dyDescent="0.25">
      <c r="A14928" s="588"/>
      <c r="B14928" s="588"/>
      <c r="C14928" s="589"/>
      <c r="D14928" s="588"/>
    </row>
    <row r="14929" spans="1:4" ht="15" x14ac:dyDescent="0.25">
      <c r="A14929" s="588"/>
      <c r="B14929" s="588"/>
      <c r="C14929" s="589"/>
      <c r="D14929" s="588"/>
    </row>
    <row r="14930" spans="1:4" ht="15" x14ac:dyDescent="0.25">
      <c r="A14930" s="588"/>
      <c r="B14930" s="588"/>
      <c r="C14930" s="589"/>
      <c r="D14930" s="588"/>
    </row>
    <row r="14931" spans="1:4" ht="15" x14ac:dyDescent="0.25">
      <c r="A14931" s="588"/>
      <c r="B14931" s="588"/>
      <c r="C14931" s="589"/>
      <c r="D14931" s="588"/>
    </row>
    <row r="14932" spans="1:4" ht="15" x14ac:dyDescent="0.25">
      <c r="A14932" s="588"/>
      <c r="B14932" s="588"/>
      <c r="C14932" s="589"/>
      <c r="D14932" s="588"/>
    </row>
    <row r="14933" spans="1:4" ht="15" x14ac:dyDescent="0.25">
      <c r="A14933" s="588"/>
      <c r="B14933" s="588"/>
      <c r="C14933" s="589"/>
      <c r="D14933" s="588"/>
    </row>
    <row r="14934" spans="1:4" ht="15" x14ac:dyDescent="0.25">
      <c r="A14934" s="588"/>
      <c r="B14934" s="588"/>
      <c r="C14934" s="589"/>
      <c r="D14934" s="588"/>
    </row>
    <row r="14935" spans="1:4" ht="15" x14ac:dyDescent="0.25">
      <c r="A14935" s="588"/>
      <c r="B14935" s="588"/>
      <c r="C14935" s="589"/>
      <c r="D14935" s="588"/>
    </row>
    <row r="14936" spans="1:4" ht="15" x14ac:dyDescent="0.25">
      <c r="A14936" s="588"/>
      <c r="B14936" s="588"/>
      <c r="C14936" s="589"/>
      <c r="D14936" s="588"/>
    </row>
    <row r="14937" spans="1:4" ht="15" x14ac:dyDescent="0.25">
      <c r="A14937" s="588"/>
      <c r="B14937" s="588"/>
      <c r="C14937" s="589"/>
      <c r="D14937" s="588"/>
    </row>
    <row r="14938" spans="1:4" ht="15" x14ac:dyDescent="0.25">
      <c r="A14938" s="588"/>
      <c r="B14938" s="588"/>
      <c r="C14938" s="589"/>
      <c r="D14938" s="588"/>
    </row>
    <row r="14939" spans="1:4" ht="15" x14ac:dyDescent="0.25">
      <c r="A14939" s="588"/>
      <c r="B14939" s="588"/>
      <c r="C14939" s="589"/>
      <c r="D14939" s="588"/>
    </row>
    <row r="14940" spans="1:4" ht="15" x14ac:dyDescent="0.25">
      <c r="A14940" s="588"/>
      <c r="B14940" s="588"/>
      <c r="C14940" s="589"/>
      <c r="D14940" s="588"/>
    </row>
    <row r="14941" spans="1:4" ht="15" x14ac:dyDescent="0.25">
      <c r="A14941" s="588"/>
      <c r="B14941" s="588"/>
      <c r="C14941" s="589"/>
      <c r="D14941" s="588"/>
    </row>
    <row r="14942" spans="1:4" ht="15" x14ac:dyDescent="0.25">
      <c r="A14942" s="588"/>
      <c r="B14942" s="588"/>
      <c r="C14942" s="589"/>
      <c r="D14942" s="588"/>
    </row>
    <row r="14943" spans="1:4" ht="15" x14ac:dyDescent="0.25">
      <c r="A14943" s="588"/>
      <c r="B14943" s="588"/>
      <c r="C14943" s="589"/>
      <c r="D14943" s="588"/>
    </row>
    <row r="14944" spans="1:4" ht="15" x14ac:dyDescent="0.25">
      <c r="A14944" s="588"/>
      <c r="B14944" s="588"/>
      <c r="C14944" s="589"/>
      <c r="D14944" s="588"/>
    </row>
    <row r="14945" spans="1:4" ht="15" x14ac:dyDescent="0.25">
      <c r="A14945" s="588"/>
      <c r="B14945" s="588"/>
      <c r="C14945" s="589"/>
      <c r="D14945" s="588"/>
    </row>
    <row r="14946" spans="1:4" ht="15" x14ac:dyDescent="0.25">
      <c r="A14946" s="588"/>
      <c r="B14946" s="588"/>
      <c r="C14946" s="589"/>
      <c r="D14946" s="588"/>
    </row>
    <row r="14947" spans="1:4" ht="15" x14ac:dyDescent="0.25">
      <c r="A14947" s="588"/>
      <c r="B14947" s="588"/>
      <c r="C14947" s="589"/>
      <c r="D14947" s="588"/>
    </row>
    <row r="14948" spans="1:4" ht="15" x14ac:dyDescent="0.25">
      <c r="A14948" s="588"/>
      <c r="B14948" s="588"/>
      <c r="C14948" s="589"/>
      <c r="D14948" s="588"/>
    </row>
    <row r="14949" spans="1:4" ht="15" x14ac:dyDescent="0.25">
      <c r="A14949" s="588"/>
      <c r="B14949" s="588"/>
      <c r="C14949" s="589"/>
      <c r="D14949" s="588"/>
    </row>
    <row r="14950" spans="1:4" ht="15" x14ac:dyDescent="0.25">
      <c r="A14950" s="588"/>
      <c r="B14950" s="588"/>
      <c r="C14950" s="589"/>
      <c r="D14950" s="588"/>
    </row>
    <row r="14951" spans="1:4" ht="15" x14ac:dyDescent="0.25">
      <c r="A14951" s="588"/>
      <c r="B14951" s="588"/>
      <c r="C14951" s="589"/>
      <c r="D14951" s="588"/>
    </row>
    <row r="14952" spans="1:4" ht="15" x14ac:dyDescent="0.25">
      <c r="A14952" s="588"/>
      <c r="B14952" s="588"/>
      <c r="C14952" s="589"/>
      <c r="D14952" s="588"/>
    </row>
    <row r="14953" spans="1:4" ht="15" x14ac:dyDescent="0.25">
      <c r="A14953" s="588"/>
      <c r="B14953" s="588"/>
      <c r="C14953" s="589"/>
      <c r="D14953" s="588"/>
    </row>
    <row r="14954" spans="1:4" ht="15" x14ac:dyDescent="0.25">
      <c r="A14954" s="588"/>
      <c r="B14954" s="588"/>
      <c r="C14954" s="589"/>
      <c r="D14954" s="588"/>
    </row>
    <row r="14955" spans="1:4" ht="15" x14ac:dyDescent="0.25">
      <c r="A14955" s="588"/>
      <c r="B14955" s="588"/>
      <c r="C14955" s="589"/>
      <c r="D14955" s="588"/>
    </row>
    <row r="14956" spans="1:4" ht="15" x14ac:dyDescent="0.25">
      <c r="A14956" s="588"/>
      <c r="B14956" s="588"/>
      <c r="C14956" s="589"/>
      <c r="D14956" s="588"/>
    </row>
    <row r="14957" spans="1:4" ht="15" x14ac:dyDescent="0.25">
      <c r="A14957" s="588"/>
      <c r="B14957" s="588"/>
      <c r="C14957" s="589"/>
      <c r="D14957" s="588"/>
    </row>
    <row r="14958" spans="1:4" ht="15" x14ac:dyDescent="0.25">
      <c r="A14958" s="588"/>
      <c r="B14958" s="588"/>
      <c r="C14958" s="589"/>
      <c r="D14958" s="588"/>
    </row>
    <row r="14959" spans="1:4" ht="15" x14ac:dyDescent="0.25">
      <c r="A14959" s="588"/>
      <c r="B14959" s="588"/>
      <c r="C14959" s="589"/>
      <c r="D14959" s="588"/>
    </row>
    <row r="14960" spans="1:4" ht="15" x14ac:dyDescent="0.25">
      <c r="A14960" s="588"/>
      <c r="B14960" s="588"/>
      <c r="C14960" s="589"/>
      <c r="D14960" s="588"/>
    </row>
    <row r="14961" spans="1:4" ht="15" x14ac:dyDescent="0.25">
      <c r="A14961" s="588"/>
      <c r="B14961" s="588"/>
      <c r="C14961" s="589"/>
      <c r="D14961" s="588"/>
    </row>
    <row r="14962" spans="1:4" ht="15" x14ac:dyDescent="0.25">
      <c r="A14962" s="588"/>
      <c r="B14962" s="588"/>
      <c r="C14962" s="589"/>
      <c r="D14962" s="588"/>
    </row>
    <row r="14963" spans="1:4" ht="15" x14ac:dyDescent="0.25">
      <c r="A14963" s="588"/>
      <c r="B14963" s="588"/>
      <c r="C14963" s="589"/>
      <c r="D14963" s="588"/>
    </row>
    <row r="14964" spans="1:4" ht="15" x14ac:dyDescent="0.25">
      <c r="A14964" s="588"/>
      <c r="B14964" s="588"/>
      <c r="C14964" s="589"/>
      <c r="D14964" s="588"/>
    </row>
    <row r="14965" spans="1:4" ht="15" x14ac:dyDescent="0.25">
      <c r="A14965" s="588"/>
      <c r="B14965" s="588"/>
      <c r="C14965" s="589"/>
      <c r="D14965" s="588"/>
    </row>
    <row r="14966" spans="1:4" ht="15" x14ac:dyDescent="0.25">
      <c r="A14966" s="588"/>
      <c r="B14966" s="588"/>
      <c r="C14966" s="589"/>
      <c r="D14966" s="588"/>
    </row>
    <row r="14967" spans="1:4" ht="15" x14ac:dyDescent="0.25">
      <c r="A14967" s="588"/>
      <c r="B14967" s="588"/>
      <c r="C14967" s="589"/>
      <c r="D14967" s="588"/>
    </row>
    <row r="14968" spans="1:4" ht="15" x14ac:dyDescent="0.25">
      <c r="A14968" s="588"/>
      <c r="B14968" s="588"/>
      <c r="C14968" s="589"/>
      <c r="D14968" s="588"/>
    </row>
    <row r="14969" spans="1:4" ht="15" x14ac:dyDescent="0.25">
      <c r="A14969" s="588"/>
      <c r="B14969" s="588"/>
      <c r="C14969" s="589"/>
      <c r="D14969" s="588"/>
    </row>
    <row r="14970" spans="1:4" ht="15" x14ac:dyDescent="0.25">
      <c r="A14970" s="588"/>
      <c r="B14970" s="588"/>
      <c r="C14970" s="589"/>
      <c r="D14970" s="588"/>
    </row>
    <row r="14971" spans="1:4" ht="15" x14ac:dyDescent="0.25">
      <c r="A14971" s="588"/>
      <c r="B14971" s="588"/>
      <c r="C14971" s="589"/>
      <c r="D14971" s="588"/>
    </row>
    <row r="14972" spans="1:4" ht="15" x14ac:dyDescent="0.25">
      <c r="A14972" s="588"/>
      <c r="B14972" s="588"/>
      <c r="C14972" s="589"/>
      <c r="D14972" s="588"/>
    </row>
    <row r="14973" spans="1:4" ht="15" x14ac:dyDescent="0.25">
      <c r="A14973" s="588"/>
      <c r="B14973" s="588"/>
      <c r="C14973" s="589"/>
      <c r="D14973" s="588"/>
    </row>
    <row r="14974" spans="1:4" ht="15" x14ac:dyDescent="0.25">
      <c r="A14974" s="588"/>
      <c r="B14974" s="588"/>
      <c r="C14974" s="589"/>
      <c r="D14974" s="588"/>
    </row>
    <row r="14975" spans="1:4" ht="15" x14ac:dyDescent="0.25">
      <c r="A14975" s="588"/>
      <c r="B14975" s="588"/>
      <c r="C14975" s="589"/>
      <c r="D14975" s="588"/>
    </row>
    <row r="14976" spans="1:4" ht="15" x14ac:dyDescent="0.25">
      <c r="A14976" s="588"/>
      <c r="B14976" s="588"/>
      <c r="C14976" s="589"/>
      <c r="D14976" s="588"/>
    </row>
    <row r="14977" spans="1:4" ht="15" x14ac:dyDescent="0.25">
      <c r="A14977" s="588"/>
      <c r="B14977" s="588"/>
      <c r="C14977" s="589"/>
      <c r="D14977" s="588"/>
    </row>
    <row r="14978" spans="1:4" ht="15" x14ac:dyDescent="0.25">
      <c r="A14978" s="588"/>
      <c r="B14978" s="588"/>
      <c r="C14978" s="589"/>
      <c r="D14978" s="588"/>
    </row>
    <row r="14979" spans="1:4" ht="15" x14ac:dyDescent="0.25">
      <c r="A14979" s="588"/>
      <c r="B14979" s="588"/>
      <c r="C14979" s="589"/>
      <c r="D14979" s="588"/>
    </row>
    <row r="14980" spans="1:4" ht="15" x14ac:dyDescent="0.25">
      <c r="A14980" s="588"/>
      <c r="B14980" s="588"/>
      <c r="C14980" s="589"/>
      <c r="D14980" s="588"/>
    </row>
    <row r="14981" spans="1:4" ht="15" x14ac:dyDescent="0.25">
      <c r="A14981" s="588"/>
      <c r="B14981" s="588"/>
      <c r="C14981" s="589"/>
      <c r="D14981" s="588"/>
    </row>
    <row r="14982" spans="1:4" ht="15" x14ac:dyDescent="0.25">
      <c r="A14982" s="588"/>
      <c r="B14982" s="588"/>
      <c r="C14982" s="589"/>
      <c r="D14982" s="588"/>
    </row>
    <row r="14983" spans="1:4" ht="15" x14ac:dyDescent="0.25">
      <c r="A14983" s="588"/>
      <c r="B14983" s="588"/>
      <c r="C14983" s="589"/>
      <c r="D14983" s="588"/>
    </row>
    <row r="14984" spans="1:4" ht="15" x14ac:dyDescent="0.25">
      <c r="A14984" s="588"/>
      <c r="B14984" s="588"/>
      <c r="C14984" s="589"/>
      <c r="D14984" s="588"/>
    </row>
    <row r="14985" spans="1:4" ht="15" x14ac:dyDescent="0.25">
      <c r="A14985" s="588"/>
      <c r="B14985" s="588"/>
      <c r="C14985" s="589"/>
      <c r="D14985" s="588"/>
    </row>
    <row r="14986" spans="1:4" ht="15" x14ac:dyDescent="0.25">
      <c r="A14986" s="588"/>
      <c r="B14986" s="588"/>
      <c r="C14986" s="589"/>
      <c r="D14986" s="588"/>
    </row>
    <row r="14987" spans="1:4" ht="15" x14ac:dyDescent="0.25">
      <c r="A14987" s="588"/>
      <c r="B14987" s="588"/>
      <c r="C14987" s="589"/>
      <c r="D14987" s="588"/>
    </row>
    <row r="14988" spans="1:4" ht="15" x14ac:dyDescent="0.25">
      <c r="A14988" s="588"/>
      <c r="B14988" s="588"/>
      <c r="C14988" s="589"/>
      <c r="D14988" s="588"/>
    </row>
    <row r="14989" spans="1:4" ht="15" x14ac:dyDescent="0.25">
      <c r="A14989" s="588"/>
      <c r="B14989" s="588"/>
      <c r="C14989" s="589"/>
      <c r="D14989" s="588"/>
    </row>
    <row r="14990" spans="1:4" ht="15" x14ac:dyDescent="0.25">
      <c r="A14990" s="588"/>
      <c r="B14990" s="588"/>
      <c r="C14990" s="589"/>
      <c r="D14990" s="588"/>
    </row>
    <row r="14991" spans="1:4" ht="15" x14ac:dyDescent="0.25">
      <c r="A14991" s="588"/>
      <c r="B14991" s="588"/>
      <c r="C14991" s="589"/>
      <c r="D14991" s="588"/>
    </row>
    <row r="14992" spans="1:4" ht="15" x14ac:dyDescent="0.25">
      <c r="A14992" s="588"/>
      <c r="B14992" s="588"/>
      <c r="C14992" s="589"/>
      <c r="D14992" s="588"/>
    </row>
    <row r="14993" spans="1:4" ht="15" x14ac:dyDescent="0.25">
      <c r="A14993" s="588"/>
      <c r="B14993" s="588"/>
      <c r="C14993" s="589"/>
      <c r="D14993" s="588"/>
    </row>
    <row r="14994" spans="1:4" ht="15" x14ac:dyDescent="0.25">
      <c r="A14994" s="588"/>
      <c r="B14994" s="588"/>
      <c r="C14994" s="589"/>
      <c r="D14994" s="588"/>
    </row>
    <row r="14995" spans="1:4" ht="15" x14ac:dyDescent="0.25">
      <c r="A14995" s="588"/>
      <c r="B14995" s="588"/>
      <c r="C14995" s="589"/>
      <c r="D14995" s="588"/>
    </row>
    <row r="14996" spans="1:4" ht="15" x14ac:dyDescent="0.25">
      <c r="A14996" s="588"/>
      <c r="B14996" s="588"/>
      <c r="C14996" s="589"/>
      <c r="D14996" s="588"/>
    </row>
    <row r="14997" spans="1:4" ht="15" x14ac:dyDescent="0.25">
      <c r="A14997" s="588"/>
      <c r="B14997" s="588"/>
      <c r="C14997" s="589"/>
      <c r="D14997" s="588"/>
    </row>
    <row r="14998" spans="1:4" ht="15" x14ac:dyDescent="0.25">
      <c r="A14998" s="588"/>
      <c r="B14998" s="588"/>
      <c r="C14998" s="589"/>
      <c r="D14998" s="588"/>
    </row>
    <row r="14999" spans="1:4" ht="15" x14ac:dyDescent="0.25">
      <c r="A14999" s="588"/>
      <c r="B14999" s="588"/>
      <c r="C14999" s="589"/>
      <c r="D14999" s="588"/>
    </row>
    <row r="15000" spans="1:4" ht="15" x14ac:dyDescent="0.25">
      <c r="A15000" s="588"/>
      <c r="B15000" s="588"/>
      <c r="C15000" s="589"/>
      <c r="D15000" s="588"/>
    </row>
    <row r="15001" spans="1:4" ht="15" x14ac:dyDescent="0.25">
      <c r="A15001" s="588"/>
      <c r="B15001" s="588"/>
      <c r="C15001" s="589"/>
      <c r="D15001" s="588"/>
    </row>
    <row r="15002" spans="1:4" ht="15" x14ac:dyDescent="0.25">
      <c r="A15002" s="588"/>
      <c r="B15002" s="588"/>
      <c r="C15002" s="589"/>
      <c r="D15002" s="588"/>
    </row>
    <row r="15003" spans="1:4" ht="15" x14ac:dyDescent="0.25">
      <c r="A15003" s="588"/>
      <c r="B15003" s="588"/>
      <c r="C15003" s="589"/>
      <c r="D15003" s="588"/>
    </row>
    <row r="15004" spans="1:4" ht="15" x14ac:dyDescent="0.25">
      <c r="A15004" s="588"/>
      <c r="B15004" s="588"/>
      <c r="C15004" s="589"/>
      <c r="D15004" s="588"/>
    </row>
    <row r="15005" spans="1:4" ht="15" x14ac:dyDescent="0.25">
      <c r="A15005" s="588"/>
      <c r="B15005" s="588"/>
      <c r="C15005" s="589"/>
      <c r="D15005" s="588"/>
    </row>
    <row r="15006" spans="1:4" ht="15" x14ac:dyDescent="0.25">
      <c r="A15006" s="588"/>
      <c r="B15006" s="588"/>
      <c r="C15006" s="589"/>
      <c r="D15006" s="588"/>
    </row>
    <row r="15007" spans="1:4" ht="15" x14ac:dyDescent="0.25">
      <c r="A15007" s="588"/>
      <c r="B15007" s="588"/>
      <c r="C15007" s="589"/>
      <c r="D15007" s="588"/>
    </row>
    <row r="15008" spans="1:4" ht="15" x14ac:dyDescent="0.25">
      <c r="A15008" s="588"/>
      <c r="B15008" s="588"/>
      <c r="C15008" s="589"/>
      <c r="D15008" s="588"/>
    </row>
    <row r="15009" spans="1:4" ht="15" x14ac:dyDescent="0.25">
      <c r="A15009" s="588"/>
      <c r="B15009" s="588"/>
      <c r="C15009" s="589"/>
      <c r="D15009" s="588"/>
    </row>
    <row r="15010" spans="1:4" ht="15" x14ac:dyDescent="0.25">
      <c r="A15010" s="588"/>
      <c r="B15010" s="588"/>
      <c r="C15010" s="589"/>
      <c r="D15010" s="588"/>
    </row>
    <row r="15011" spans="1:4" ht="15" x14ac:dyDescent="0.25">
      <c r="A15011" s="588"/>
      <c r="B15011" s="588"/>
      <c r="C15011" s="589"/>
      <c r="D15011" s="588"/>
    </row>
    <row r="15012" spans="1:4" ht="15" x14ac:dyDescent="0.25">
      <c r="A15012" s="588"/>
      <c r="B15012" s="588"/>
      <c r="C15012" s="589"/>
      <c r="D15012" s="588"/>
    </row>
    <row r="15013" spans="1:4" ht="15" x14ac:dyDescent="0.25">
      <c r="A15013" s="588"/>
      <c r="B15013" s="588"/>
      <c r="C15013" s="589"/>
      <c r="D15013" s="588"/>
    </row>
    <row r="15014" spans="1:4" ht="15" x14ac:dyDescent="0.25">
      <c r="A15014" s="588"/>
      <c r="B15014" s="588"/>
      <c r="C15014" s="589"/>
      <c r="D15014" s="588"/>
    </row>
    <row r="15015" spans="1:4" ht="15" x14ac:dyDescent="0.25">
      <c r="A15015" s="588"/>
      <c r="B15015" s="588"/>
      <c r="C15015" s="589"/>
      <c r="D15015" s="588"/>
    </row>
    <row r="15016" spans="1:4" ht="15" x14ac:dyDescent="0.25">
      <c r="A15016" s="588"/>
      <c r="B15016" s="588"/>
      <c r="C15016" s="589"/>
      <c r="D15016" s="588"/>
    </row>
    <row r="15017" spans="1:4" ht="15" x14ac:dyDescent="0.25">
      <c r="A15017" s="588"/>
      <c r="B15017" s="588"/>
      <c r="C15017" s="589"/>
      <c r="D15017" s="588"/>
    </row>
    <row r="15018" spans="1:4" ht="15" x14ac:dyDescent="0.25">
      <c r="A15018" s="588"/>
      <c r="B15018" s="588"/>
      <c r="C15018" s="589"/>
      <c r="D15018" s="588"/>
    </row>
    <row r="15019" spans="1:4" ht="15" x14ac:dyDescent="0.25">
      <c r="A15019" s="588"/>
      <c r="B15019" s="588"/>
      <c r="C15019" s="589"/>
      <c r="D15019" s="588"/>
    </row>
    <row r="15020" spans="1:4" ht="15" x14ac:dyDescent="0.25">
      <c r="A15020" s="588"/>
      <c r="B15020" s="588"/>
      <c r="C15020" s="589"/>
      <c r="D15020" s="588"/>
    </row>
    <row r="15021" spans="1:4" ht="15" x14ac:dyDescent="0.25">
      <c r="A15021" s="588"/>
      <c r="B15021" s="588"/>
      <c r="C15021" s="589"/>
      <c r="D15021" s="588"/>
    </row>
    <row r="15022" spans="1:4" ht="15" x14ac:dyDescent="0.25">
      <c r="A15022" s="588"/>
      <c r="B15022" s="588"/>
      <c r="C15022" s="589"/>
      <c r="D15022" s="588"/>
    </row>
    <row r="15023" spans="1:4" ht="15" x14ac:dyDescent="0.25">
      <c r="A15023" s="588"/>
      <c r="B15023" s="588"/>
      <c r="C15023" s="589"/>
      <c r="D15023" s="588"/>
    </row>
    <row r="15024" spans="1:4" ht="15" x14ac:dyDescent="0.25">
      <c r="A15024" s="588"/>
      <c r="B15024" s="588"/>
      <c r="C15024" s="589"/>
      <c r="D15024" s="588"/>
    </row>
    <row r="15025" spans="1:4" ht="15" x14ac:dyDescent="0.25">
      <c r="A15025" s="588"/>
      <c r="B15025" s="588"/>
      <c r="C15025" s="589"/>
      <c r="D15025" s="588"/>
    </row>
    <row r="15026" spans="1:4" ht="15" x14ac:dyDescent="0.25">
      <c r="A15026" s="588"/>
      <c r="B15026" s="588"/>
      <c r="C15026" s="589"/>
      <c r="D15026" s="588"/>
    </row>
    <row r="15027" spans="1:4" ht="15" x14ac:dyDescent="0.25">
      <c r="A15027" s="588"/>
      <c r="B15027" s="588"/>
      <c r="C15027" s="589"/>
      <c r="D15027" s="588"/>
    </row>
    <row r="15028" spans="1:4" ht="15" x14ac:dyDescent="0.25">
      <c r="A15028" s="588"/>
      <c r="B15028" s="588"/>
      <c r="C15028" s="589"/>
      <c r="D15028" s="588"/>
    </row>
    <row r="15029" spans="1:4" ht="15" x14ac:dyDescent="0.25">
      <c r="A15029" s="588"/>
      <c r="B15029" s="588"/>
      <c r="C15029" s="589"/>
      <c r="D15029" s="588"/>
    </row>
    <row r="15030" spans="1:4" ht="15" x14ac:dyDescent="0.25">
      <c r="A15030" s="588"/>
      <c r="B15030" s="588"/>
      <c r="C15030" s="589"/>
      <c r="D15030" s="588"/>
    </row>
    <row r="15031" spans="1:4" ht="15" x14ac:dyDescent="0.25">
      <c r="A15031" s="588"/>
      <c r="B15031" s="588"/>
      <c r="C15031" s="589"/>
      <c r="D15031" s="588"/>
    </row>
    <row r="15032" spans="1:4" ht="15" x14ac:dyDescent="0.25">
      <c r="A15032" s="588"/>
      <c r="B15032" s="588"/>
      <c r="C15032" s="589"/>
      <c r="D15032" s="588"/>
    </row>
    <row r="15033" spans="1:4" ht="15" x14ac:dyDescent="0.25">
      <c r="A15033" s="588"/>
      <c r="B15033" s="588"/>
      <c r="C15033" s="589"/>
      <c r="D15033" s="588"/>
    </row>
    <row r="15034" spans="1:4" ht="15" x14ac:dyDescent="0.25">
      <c r="A15034" s="588"/>
      <c r="B15034" s="588"/>
      <c r="C15034" s="589"/>
      <c r="D15034" s="588"/>
    </row>
    <row r="15035" spans="1:4" ht="15" x14ac:dyDescent="0.25">
      <c r="A15035" s="588"/>
      <c r="B15035" s="588"/>
      <c r="C15035" s="589"/>
      <c r="D15035" s="588"/>
    </row>
    <row r="15036" spans="1:4" ht="15" x14ac:dyDescent="0.25">
      <c r="A15036" s="588"/>
      <c r="B15036" s="588"/>
      <c r="C15036" s="589"/>
      <c r="D15036" s="588"/>
    </row>
    <row r="15037" spans="1:4" ht="15" x14ac:dyDescent="0.25">
      <c r="A15037" s="588"/>
      <c r="B15037" s="588"/>
      <c r="C15037" s="589"/>
      <c r="D15037" s="588"/>
    </row>
    <row r="15038" spans="1:4" ht="15" x14ac:dyDescent="0.25">
      <c r="A15038" s="588"/>
      <c r="B15038" s="588"/>
      <c r="C15038" s="589"/>
      <c r="D15038" s="588"/>
    </row>
    <row r="15039" spans="1:4" ht="15" x14ac:dyDescent="0.25">
      <c r="A15039" s="588"/>
      <c r="B15039" s="588"/>
      <c r="C15039" s="589"/>
      <c r="D15039" s="588"/>
    </row>
    <row r="15040" spans="1:4" ht="15" x14ac:dyDescent="0.25">
      <c r="A15040" s="588"/>
      <c r="B15040" s="588"/>
      <c r="C15040" s="589"/>
      <c r="D15040" s="588"/>
    </row>
    <row r="15041" spans="1:4" ht="15" x14ac:dyDescent="0.25">
      <c r="A15041" s="588"/>
      <c r="B15041" s="588"/>
      <c r="C15041" s="589"/>
      <c r="D15041" s="588"/>
    </row>
    <row r="15042" spans="1:4" ht="15" x14ac:dyDescent="0.25">
      <c r="A15042" s="588"/>
      <c r="B15042" s="588"/>
      <c r="C15042" s="589"/>
      <c r="D15042" s="588"/>
    </row>
    <row r="15043" spans="1:4" ht="15" x14ac:dyDescent="0.25">
      <c r="A15043" s="588"/>
      <c r="B15043" s="588"/>
      <c r="C15043" s="589"/>
      <c r="D15043" s="588"/>
    </row>
    <row r="15044" spans="1:4" ht="15" x14ac:dyDescent="0.25">
      <c r="A15044" s="588"/>
      <c r="B15044" s="588"/>
      <c r="C15044" s="589"/>
      <c r="D15044" s="588"/>
    </row>
    <row r="15045" spans="1:4" ht="15" x14ac:dyDescent="0.25">
      <c r="A15045" s="588"/>
      <c r="B15045" s="588"/>
      <c r="C15045" s="589"/>
      <c r="D15045" s="588"/>
    </row>
    <row r="15046" spans="1:4" ht="15" x14ac:dyDescent="0.25">
      <c r="A15046" s="588"/>
      <c r="B15046" s="588"/>
      <c r="C15046" s="589"/>
      <c r="D15046" s="588"/>
    </row>
    <row r="15047" spans="1:4" ht="15" x14ac:dyDescent="0.25">
      <c r="A15047" s="588"/>
      <c r="B15047" s="588"/>
      <c r="C15047" s="589"/>
      <c r="D15047" s="588"/>
    </row>
    <row r="15048" spans="1:4" ht="15" x14ac:dyDescent="0.25">
      <c r="A15048" s="588"/>
      <c r="B15048" s="588"/>
      <c r="C15048" s="589"/>
      <c r="D15048" s="588"/>
    </row>
    <row r="15049" spans="1:4" ht="15" x14ac:dyDescent="0.25">
      <c r="A15049" s="588"/>
      <c r="B15049" s="588"/>
      <c r="C15049" s="589"/>
      <c r="D15049" s="588"/>
    </row>
    <row r="15050" spans="1:4" ht="15" x14ac:dyDescent="0.25">
      <c r="A15050" s="588"/>
      <c r="B15050" s="588"/>
      <c r="C15050" s="589"/>
      <c r="D15050" s="588"/>
    </row>
    <row r="15051" spans="1:4" ht="15" x14ac:dyDescent="0.25">
      <c r="A15051" s="588"/>
      <c r="B15051" s="588"/>
      <c r="C15051" s="589"/>
      <c r="D15051" s="588"/>
    </row>
    <row r="15052" spans="1:4" ht="15" x14ac:dyDescent="0.25">
      <c r="A15052" s="588"/>
      <c r="B15052" s="588"/>
      <c r="C15052" s="589"/>
      <c r="D15052" s="588"/>
    </row>
    <row r="15053" spans="1:4" ht="15" x14ac:dyDescent="0.25">
      <c r="A15053" s="588"/>
      <c r="B15053" s="588"/>
      <c r="C15053" s="589"/>
      <c r="D15053" s="588"/>
    </row>
    <row r="15054" spans="1:4" ht="15" x14ac:dyDescent="0.25">
      <c r="A15054" s="588"/>
      <c r="B15054" s="588"/>
      <c r="C15054" s="589"/>
      <c r="D15054" s="588"/>
    </row>
    <row r="15055" spans="1:4" ht="15" x14ac:dyDescent="0.25">
      <c r="A15055" s="588"/>
      <c r="B15055" s="588"/>
      <c r="C15055" s="589"/>
      <c r="D15055" s="588"/>
    </row>
    <row r="15056" spans="1:4" ht="15" x14ac:dyDescent="0.25">
      <c r="A15056" s="588"/>
      <c r="B15056" s="588"/>
      <c r="C15056" s="589"/>
      <c r="D15056" s="588"/>
    </row>
    <row r="15057" spans="1:4" ht="15" x14ac:dyDescent="0.25">
      <c r="A15057" s="588"/>
      <c r="B15057" s="588"/>
      <c r="C15057" s="589"/>
      <c r="D15057" s="588"/>
    </row>
    <row r="15058" spans="1:4" ht="15" x14ac:dyDescent="0.25">
      <c r="A15058" s="588"/>
      <c r="B15058" s="588"/>
      <c r="C15058" s="589"/>
      <c r="D15058" s="588"/>
    </row>
    <row r="15059" spans="1:4" ht="15" x14ac:dyDescent="0.25">
      <c r="A15059" s="588"/>
      <c r="B15059" s="588"/>
      <c r="C15059" s="589"/>
      <c r="D15059" s="588"/>
    </row>
    <row r="15060" spans="1:4" ht="15" x14ac:dyDescent="0.25">
      <c r="A15060" s="588"/>
      <c r="B15060" s="588"/>
      <c r="C15060" s="589"/>
      <c r="D15060" s="588"/>
    </row>
    <row r="15061" spans="1:4" ht="15" x14ac:dyDescent="0.25">
      <c r="A15061" s="588"/>
      <c r="B15061" s="588"/>
      <c r="C15061" s="589"/>
      <c r="D15061" s="588"/>
    </row>
    <row r="15062" spans="1:4" ht="15" x14ac:dyDescent="0.25">
      <c r="A15062" s="588"/>
      <c r="B15062" s="588"/>
      <c r="C15062" s="589"/>
      <c r="D15062" s="588"/>
    </row>
    <row r="15063" spans="1:4" ht="15" x14ac:dyDescent="0.25">
      <c r="A15063" s="588"/>
      <c r="B15063" s="588"/>
      <c r="C15063" s="589"/>
      <c r="D15063" s="588"/>
    </row>
    <row r="15064" spans="1:4" ht="15" x14ac:dyDescent="0.25">
      <c r="A15064" s="588"/>
      <c r="B15064" s="588"/>
      <c r="C15064" s="589"/>
      <c r="D15064" s="588"/>
    </row>
    <row r="15065" spans="1:4" ht="15" x14ac:dyDescent="0.25">
      <c r="A15065" s="588"/>
      <c r="B15065" s="588"/>
      <c r="C15065" s="589"/>
      <c r="D15065" s="588"/>
    </row>
    <row r="15066" spans="1:4" ht="15" x14ac:dyDescent="0.25">
      <c r="A15066" s="588"/>
      <c r="B15066" s="588"/>
      <c r="C15066" s="589"/>
      <c r="D15066" s="588"/>
    </row>
    <row r="15067" spans="1:4" ht="15" x14ac:dyDescent="0.25">
      <c r="A15067" s="588"/>
      <c r="B15067" s="588"/>
      <c r="C15067" s="589"/>
      <c r="D15067" s="588"/>
    </row>
    <row r="15068" spans="1:4" ht="15" x14ac:dyDescent="0.25">
      <c r="A15068" s="588"/>
      <c r="B15068" s="588"/>
      <c r="C15068" s="589"/>
      <c r="D15068" s="588"/>
    </row>
    <row r="15069" spans="1:4" ht="15" x14ac:dyDescent="0.25">
      <c r="A15069" s="588"/>
      <c r="B15069" s="588"/>
      <c r="C15069" s="589"/>
      <c r="D15069" s="588"/>
    </row>
    <row r="15070" spans="1:4" ht="15" x14ac:dyDescent="0.25">
      <c r="A15070" s="588"/>
      <c r="B15070" s="588"/>
      <c r="C15070" s="589"/>
      <c r="D15070" s="588"/>
    </row>
    <row r="15071" spans="1:4" ht="15" x14ac:dyDescent="0.25">
      <c r="A15071" s="588"/>
      <c r="B15071" s="588"/>
      <c r="C15071" s="589"/>
      <c r="D15071" s="588"/>
    </row>
    <row r="15072" spans="1:4" ht="15" x14ac:dyDescent="0.25">
      <c r="A15072" s="588"/>
      <c r="B15072" s="588"/>
      <c r="C15072" s="589"/>
      <c r="D15072" s="588"/>
    </row>
    <row r="15073" spans="1:4" ht="15" x14ac:dyDescent="0.25">
      <c r="A15073" s="588"/>
      <c r="B15073" s="588"/>
      <c r="C15073" s="589"/>
      <c r="D15073" s="588"/>
    </row>
    <row r="15074" spans="1:4" ht="15" x14ac:dyDescent="0.25">
      <c r="A15074" s="588"/>
      <c r="B15074" s="588"/>
      <c r="C15074" s="589"/>
      <c r="D15074" s="588"/>
    </row>
    <row r="15075" spans="1:4" ht="15" x14ac:dyDescent="0.25">
      <c r="A15075" s="588"/>
      <c r="B15075" s="588"/>
      <c r="C15075" s="589"/>
      <c r="D15075" s="588"/>
    </row>
    <row r="15076" spans="1:4" ht="15" x14ac:dyDescent="0.25">
      <c r="A15076" s="588"/>
      <c r="B15076" s="588"/>
      <c r="C15076" s="589"/>
      <c r="D15076" s="588"/>
    </row>
    <row r="15077" spans="1:4" ht="15" x14ac:dyDescent="0.25">
      <c r="A15077" s="588"/>
      <c r="B15077" s="588"/>
      <c r="C15077" s="589"/>
      <c r="D15077" s="588"/>
    </row>
    <row r="15078" spans="1:4" ht="15" x14ac:dyDescent="0.25">
      <c r="A15078" s="588"/>
      <c r="B15078" s="588"/>
      <c r="C15078" s="589"/>
      <c r="D15078" s="588"/>
    </row>
    <row r="15079" spans="1:4" ht="15" x14ac:dyDescent="0.25">
      <c r="A15079" s="588"/>
      <c r="B15079" s="588"/>
      <c r="C15079" s="589"/>
      <c r="D15079" s="588"/>
    </row>
    <row r="15080" spans="1:4" ht="15" x14ac:dyDescent="0.25">
      <c r="A15080" s="588"/>
      <c r="B15080" s="588"/>
      <c r="C15080" s="589"/>
      <c r="D15080" s="588"/>
    </row>
    <row r="15081" spans="1:4" ht="15" x14ac:dyDescent="0.25">
      <c r="A15081" s="588"/>
      <c r="B15081" s="588"/>
      <c r="C15081" s="589"/>
      <c r="D15081" s="588"/>
    </row>
    <row r="15082" spans="1:4" ht="15" x14ac:dyDescent="0.25">
      <c r="A15082" s="588"/>
      <c r="B15082" s="588"/>
      <c r="C15082" s="589"/>
      <c r="D15082" s="588"/>
    </row>
    <row r="15083" spans="1:4" ht="15" x14ac:dyDescent="0.25">
      <c r="A15083" s="588"/>
      <c r="B15083" s="588"/>
      <c r="C15083" s="589"/>
      <c r="D15083" s="588"/>
    </row>
    <row r="15084" spans="1:4" ht="15" x14ac:dyDescent="0.25">
      <c r="A15084" s="588"/>
      <c r="B15084" s="588"/>
      <c r="C15084" s="589"/>
      <c r="D15084" s="588"/>
    </row>
    <row r="15085" spans="1:4" ht="15" x14ac:dyDescent="0.25">
      <c r="A15085" s="588"/>
      <c r="B15085" s="588"/>
      <c r="C15085" s="589"/>
      <c r="D15085" s="588"/>
    </row>
    <row r="15086" spans="1:4" ht="15" x14ac:dyDescent="0.25">
      <c r="A15086" s="588"/>
      <c r="B15086" s="588"/>
      <c r="C15086" s="589"/>
      <c r="D15086" s="588"/>
    </row>
    <row r="15087" spans="1:4" ht="15" x14ac:dyDescent="0.25">
      <c r="A15087" s="588"/>
      <c r="B15087" s="588"/>
      <c r="C15087" s="589"/>
      <c r="D15087" s="588"/>
    </row>
    <row r="15088" spans="1:4" ht="15" x14ac:dyDescent="0.25">
      <c r="A15088" s="588"/>
      <c r="B15088" s="588"/>
      <c r="C15088" s="589"/>
      <c r="D15088" s="588"/>
    </row>
    <row r="15089" spans="1:4" ht="15" x14ac:dyDescent="0.25">
      <c r="A15089" s="588"/>
      <c r="B15089" s="588"/>
      <c r="C15089" s="589"/>
      <c r="D15089" s="588"/>
    </row>
    <row r="15090" spans="1:4" ht="15" x14ac:dyDescent="0.25">
      <c r="A15090" s="588"/>
      <c r="B15090" s="588"/>
      <c r="C15090" s="589"/>
      <c r="D15090" s="588"/>
    </row>
    <row r="15091" spans="1:4" ht="15" x14ac:dyDescent="0.25">
      <c r="A15091" s="588"/>
      <c r="B15091" s="588"/>
      <c r="C15091" s="589"/>
      <c r="D15091" s="588"/>
    </row>
    <row r="15092" spans="1:4" ht="15" x14ac:dyDescent="0.25">
      <c r="A15092" s="588"/>
      <c r="B15092" s="588"/>
      <c r="C15092" s="589"/>
      <c r="D15092" s="588"/>
    </row>
    <row r="15093" spans="1:4" ht="15" x14ac:dyDescent="0.25">
      <c r="A15093" s="588"/>
      <c r="B15093" s="588"/>
      <c r="C15093" s="589"/>
      <c r="D15093" s="588"/>
    </row>
    <row r="15094" spans="1:4" ht="15" x14ac:dyDescent="0.25">
      <c r="A15094" s="588"/>
      <c r="B15094" s="588"/>
      <c r="C15094" s="589"/>
      <c r="D15094" s="588"/>
    </row>
    <row r="15095" spans="1:4" ht="15" x14ac:dyDescent="0.25">
      <c r="A15095" s="588"/>
      <c r="B15095" s="588"/>
      <c r="C15095" s="589"/>
      <c r="D15095" s="588"/>
    </row>
    <row r="15096" spans="1:4" ht="15" x14ac:dyDescent="0.25">
      <c r="A15096" s="588"/>
      <c r="B15096" s="588"/>
      <c r="C15096" s="589"/>
      <c r="D15096" s="588"/>
    </row>
    <row r="15097" spans="1:4" ht="15" x14ac:dyDescent="0.25">
      <c r="A15097" s="588"/>
      <c r="B15097" s="588"/>
      <c r="C15097" s="589"/>
      <c r="D15097" s="588"/>
    </row>
    <row r="15098" spans="1:4" ht="15" x14ac:dyDescent="0.25">
      <c r="A15098" s="588"/>
      <c r="B15098" s="588"/>
      <c r="C15098" s="589"/>
      <c r="D15098" s="588"/>
    </row>
    <row r="15099" spans="1:4" ht="15" x14ac:dyDescent="0.25">
      <c r="A15099" s="588"/>
      <c r="B15099" s="588"/>
      <c r="C15099" s="589"/>
      <c r="D15099" s="588"/>
    </row>
    <row r="15100" spans="1:4" ht="15" x14ac:dyDescent="0.25">
      <c r="A15100" s="588"/>
      <c r="B15100" s="588"/>
      <c r="C15100" s="589"/>
      <c r="D15100" s="588"/>
    </row>
    <row r="15101" spans="1:4" ht="15" x14ac:dyDescent="0.25">
      <c r="A15101" s="588"/>
      <c r="B15101" s="588"/>
      <c r="C15101" s="589"/>
      <c r="D15101" s="588"/>
    </row>
    <row r="15102" spans="1:4" ht="15" x14ac:dyDescent="0.25">
      <c r="A15102" s="588"/>
      <c r="B15102" s="588"/>
      <c r="C15102" s="589"/>
      <c r="D15102" s="588"/>
    </row>
    <row r="15103" spans="1:4" ht="15" x14ac:dyDescent="0.25">
      <c r="A15103" s="588"/>
      <c r="B15103" s="588"/>
      <c r="C15103" s="589"/>
      <c r="D15103" s="588"/>
    </row>
    <row r="15104" spans="1:4" ht="15" x14ac:dyDescent="0.25">
      <c r="A15104" s="588"/>
      <c r="B15104" s="588"/>
      <c r="C15104" s="589"/>
      <c r="D15104" s="588"/>
    </row>
    <row r="15105" spans="1:4" ht="15" x14ac:dyDescent="0.25">
      <c r="A15105" s="588"/>
      <c r="B15105" s="588"/>
      <c r="C15105" s="589"/>
      <c r="D15105" s="588"/>
    </row>
    <row r="15106" spans="1:4" ht="15" x14ac:dyDescent="0.25">
      <c r="A15106" s="588"/>
      <c r="B15106" s="588"/>
      <c r="C15106" s="589"/>
      <c r="D15106" s="588"/>
    </row>
    <row r="15107" spans="1:4" ht="15" x14ac:dyDescent="0.25">
      <c r="A15107" s="588"/>
      <c r="B15107" s="588"/>
      <c r="C15107" s="589"/>
      <c r="D15107" s="588"/>
    </row>
    <row r="15108" spans="1:4" ht="15" x14ac:dyDescent="0.25">
      <c r="A15108" s="588"/>
      <c r="B15108" s="588"/>
      <c r="C15108" s="589"/>
      <c r="D15108" s="588"/>
    </row>
    <row r="15109" spans="1:4" ht="15" x14ac:dyDescent="0.25">
      <c r="A15109" s="588"/>
      <c r="B15109" s="588"/>
      <c r="C15109" s="589"/>
      <c r="D15109" s="588"/>
    </row>
    <row r="15110" spans="1:4" ht="15" x14ac:dyDescent="0.25">
      <c r="A15110" s="588"/>
      <c r="B15110" s="588"/>
      <c r="C15110" s="589"/>
      <c r="D15110" s="588"/>
    </row>
    <row r="15111" spans="1:4" ht="15" x14ac:dyDescent="0.25">
      <c r="A15111" s="588"/>
      <c r="B15111" s="588"/>
      <c r="C15111" s="589"/>
      <c r="D15111" s="588"/>
    </row>
    <row r="15112" spans="1:4" ht="15" x14ac:dyDescent="0.25">
      <c r="A15112" s="588"/>
      <c r="B15112" s="588"/>
      <c r="C15112" s="589"/>
      <c r="D15112" s="588"/>
    </row>
    <row r="15113" spans="1:4" ht="15" x14ac:dyDescent="0.25">
      <c r="A15113" s="588"/>
      <c r="B15113" s="588"/>
      <c r="C15113" s="589"/>
      <c r="D15113" s="588"/>
    </row>
    <row r="15114" spans="1:4" ht="15" x14ac:dyDescent="0.25">
      <c r="A15114" s="588"/>
      <c r="B15114" s="588"/>
      <c r="C15114" s="589"/>
      <c r="D15114" s="588"/>
    </row>
    <row r="15115" spans="1:4" ht="15" x14ac:dyDescent="0.25">
      <c r="A15115" s="588"/>
      <c r="B15115" s="588"/>
      <c r="C15115" s="589"/>
      <c r="D15115" s="588"/>
    </row>
    <row r="15116" spans="1:4" ht="15" x14ac:dyDescent="0.25">
      <c r="A15116" s="588"/>
      <c r="B15116" s="588"/>
      <c r="C15116" s="589"/>
      <c r="D15116" s="588"/>
    </row>
    <row r="15117" spans="1:4" ht="15" x14ac:dyDescent="0.25">
      <c r="A15117" s="588"/>
      <c r="B15117" s="588"/>
      <c r="C15117" s="589"/>
      <c r="D15117" s="588"/>
    </row>
    <row r="15118" spans="1:4" ht="15" x14ac:dyDescent="0.25">
      <c r="A15118" s="588"/>
      <c r="B15118" s="588"/>
      <c r="C15118" s="589"/>
      <c r="D15118" s="588"/>
    </row>
    <row r="15119" spans="1:4" ht="15" x14ac:dyDescent="0.25">
      <c r="A15119" s="588"/>
      <c r="B15119" s="588"/>
      <c r="C15119" s="589"/>
      <c r="D15119" s="588"/>
    </row>
    <row r="15120" spans="1:4" ht="15" x14ac:dyDescent="0.25">
      <c r="A15120" s="588"/>
      <c r="B15120" s="588"/>
      <c r="C15120" s="589"/>
      <c r="D15120" s="588"/>
    </row>
    <row r="15121" spans="1:4" ht="15" x14ac:dyDescent="0.25">
      <c r="A15121" s="588"/>
      <c r="B15121" s="588"/>
      <c r="C15121" s="589"/>
      <c r="D15121" s="588"/>
    </row>
    <row r="15122" spans="1:4" ht="15" x14ac:dyDescent="0.25">
      <c r="A15122" s="588"/>
      <c r="B15122" s="588"/>
      <c r="C15122" s="589"/>
      <c r="D15122" s="588"/>
    </row>
    <row r="15123" spans="1:4" ht="15" x14ac:dyDescent="0.25">
      <c r="A15123" s="588"/>
      <c r="B15123" s="588"/>
      <c r="C15123" s="589"/>
      <c r="D15123" s="588"/>
    </row>
    <row r="15124" spans="1:4" ht="15" x14ac:dyDescent="0.25">
      <c r="A15124" s="588"/>
      <c r="B15124" s="588"/>
      <c r="C15124" s="589"/>
      <c r="D15124" s="588"/>
    </row>
    <row r="15125" spans="1:4" ht="15" x14ac:dyDescent="0.25">
      <c r="A15125" s="588"/>
      <c r="B15125" s="588"/>
      <c r="C15125" s="589"/>
      <c r="D15125" s="588"/>
    </row>
    <row r="15126" spans="1:4" ht="15" x14ac:dyDescent="0.25">
      <c r="A15126" s="588"/>
      <c r="B15126" s="588"/>
      <c r="C15126" s="589"/>
      <c r="D15126" s="588"/>
    </row>
    <row r="15127" spans="1:4" ht="15" x14ac:dyDescent="0.25">
      <c r="A15127" s="588"/>
      <c r="B15127" s="588"/>
      <c r="C15127" s="589"/>
      <c r="D15127" s="588"/>
    </row>
    <row r="15128" spans="1:4" ht="15" x14ac:dyDescent="0.25">
      <c r="A15128" s="588"/>
      <c r="B15128" s="588"/>
      <c r="C15128" s="589"/>
      <c r="D15128" s="588"/>
    </row>
    <row r="15129" spans="1:4" ht="15" x14ac:dyDescent="0.25">
      <c r="A15129" s="588"/>
      <c r="B15129" s="588"/>
      <c r="C15129" s="589"/>
      <c r="D15129" s="588"/>
    </row>
    <row r="15130" spans="1:4" ht="15" x14ac:dyDescent="0.25">
      <c r="A15130" s="588"/>
      <c r="B15130" s="588"/>
      <c r="C15130" s="589"/>
      <c r="D15130" s="588"/>
    </row>
    <row r="15131" spans="1:4" ht="15" x14ac:dyDescent="0.25">
      <c r="A15131" s="588"/>
      <c r="B15131" s="588"/>
      <c r="C15131" s="589"/>
      <c r="D15131" s="588"/>
    </row>
    <row r="15132" spans="1:4" ht="15" x14ac:dyDescent="0.25">
      <c r="A15132" s="588"/>
      <c r="B15132" s="588"/>
      <c r="C15132" s="589"/>
      <c r="D15132" s="588"/>
    </row>
    <row r="15133" spans="1:4" ht="15" x14ac:dyDescent="0.25">
      <c r="A15133" s="588"/>
      <c r="B15133" s="588"/>
      <c r="C15133" s="589"/>
      <c r="D15133" s="588"/>
    </row>
    <row r="15134" spans="1:4" ht="15" x14ac:dyDescent="0.25">
      <c r="A15134" s="588"/>
      <c r="B15134" s="588"/>
      <c r="C15134" s="589"/>
      <c r="D15134" s="588"/>
    </row>
    <row r="15135" spans="1:4" ht="15" x14ac:dyDescent="0.25">
      <c r="A15135" s="588"/>
      <c r="B15135" s="588"/>
      <c r="C15135" s="589"/>
      <c r="D15135" s="588"/>
    </row>
    <row r="15136" spans="1:4" ht="15" x14ac:dyDescent="0.25">
      <c r="A15136" s="588"/>
      <c r="B15136" s="588"/>
      <c r="C15136" s="589"/>
      <c r="D15136" s="588"/>
    </row>
    <row r="15137" spans="1:4" ht="15" x14ac:dyDescent="0.25">
      <c r="A15137" s="588"/>
      <c r="B15137" s="588"/>
      <c r="C15137" s="589"/>
      <c r="D15137" s="588"/>
    </row>
    <row r="15138" spans="1:4" ht="15" x14ac:dyDescent="0.25">
      <c r="A15138" s="588"/>
      <c r="B15138" s="588"/>
      <c r="C15138" s="589"/>
      <c r="D15138" s="588"/>
    </row>
    <row r="15139" spans="1:4" ht="15" x14ac:dyDescent="0.25">
      <c r="A15139" s="588"/>
      <c r="B15139" s="588"/>
      <c r="C15139" s="589"/>
      <c r="D15139" s="588"/>
    </row>
    <row r="15140" spans="1:4" ht="15" x14ac:dyDescent="0.25">
      <c r="A15140" s="588"/>
      <c r="B15140" s="588"/>
      <c r="C15140" s="589"/>
      <c r="D15140" s="588"/>
    </row>
    <row r="15141" spans="1:4" ht="15" x14ac:dyDescent="0.25">
      <c r="A15141" s="588"/>
      <c r="B15141" s="588"/>
      <c r="C15141" s="589"/>
      <c r="D15141" s="588"/>
    </row>
    <row r="15142" spans="1:4" ht="15" x14ac:dyDescent="0.25">
      <c r="A15142" s="588"/>
      <c r="B15142" s="588"/>
      <c r="C15142" s="589"/>
      <c r="D15142" s="588"/>
    </row>
    <row r="15143" spans="1:4" ht="15" x14ac:dyDescent="0.25">
      <c r="A15143" s="588"/>
      <c r="B15143" s="588"/>
      <c r="C15143" s="589"/>
      <c r="D15143" s="588"/>
    </row>
    <row r="15144" spans="1:4" ht="15" x14ac:dyDescent="0.25">
      <c r="A15144" s="588"/>
      <c r="B15144" s="588"/>
      <c r="C15144" s="589"/>
      <c r="D15144" s="588"/>
    </row>
    <row r="15145" spans="1:4" ht="15" x14ac:dyDescent="0.25">
      <c r="A15145" s="588"/>
      <c r="B15145" s="588"/>
      <c r="C15145" s="589"/>
      <c r="D15145" s="588"/>
    </row>
    <row r="15146" spans="1:4" ht="15" x14ac:dyDescent="0.25">
      <c r="A15146" s="588"/>
      <c r="B15146" s="588"/>
      <c r="C15146" s="589"/>
      <c r="D15146" s="588"/>
    </row>
    <row r="15147" spans="1:4" ht="15" x14ac:dyDescent="0.25">
      <c r="A15147" s="588"/>
      <c r="B15147" s="588"/>
      <c r="C15147" s="589"/>
      <c r="D15147" s="588"/>
    </row>
    <row r="15148" spans="1:4" ht="15" x14ac:dyDescent="0.25">
      <c r="A15148" s="588"/>
      <c r="B15148" s="588"/>
      <c r="C15148" s="589"/>
      <c r="D15148" s="588"/>
    </row>
    <row r="15149" spans="1:4" ht="15" x14ac:dyDescent="0.25">
      <c r="A15149" s="588"/>
      <c r="B15149" s="588"/>
      <c r="C15149" s="589"/>
      <c r="D15149" s="588"/>
    </row>
    <row r="15150" spans="1:4" ht="15" x14ac:dyDescent="0.25">
      <c r="A15150" s="588"/>
      <c r="B15150" s="588"/>
      <c r="C15150" s="589"/>
      <c r="D15150" s="588"/>
    </row>
    <row r="15151" spans="1:4" ht="15" x14ac:dyDescent="0.25">
      <c r="A15151" s="588"/>
      <c r="B15151" s="588"/>
      <c r="C15151" s="589"/>
      <c r="D15151" s="588"/>
    </row>
    <row r="15152" spans="1:4" ht="15" x14ac:dyDescent="0.25">
      <c r="A15152" s="588"/>
      <c r="B15152" s="588"/>
      <c r="C15152" s="589"/>
      <c r="D15152" s="588"/>
    </row>
    <row r="15153" spans="1:4" ht="15" x14ac:dyDescent="0.25">
      <c r="A15153" s="588"/>
      <c r="B15153" s="588"/>
      <c r="C15153" s="589"/>
      <c r="D15153" s="588"/>
    </row>
    <row r="15154" spans="1:4" ht="15" x14ac:dyDescent="0.25">
      <c r="A15154" s="588"/>
      <c r="B15154" s="588"/>
      <c r="C15154" s="589"/>
      <c r="D15154" s="588"/>
    </row>
    <row r="15155" spans="1:4" ht="15" x14ac:dyDescent="0.25">
      <c r="A15155" s="588"/>
      <c r="B15155" s="588"/>
      <c r="C15155" s="589"/>
      <c r="D15155" s="588"/>
    </row>
    <row r="15156" spans="1:4" ht="15" x14ac:dyDescent="0.25">
      <c r="A15156" s="588"/>
      <c r="B15156" s="588"/>
      <c r="C15156" s="589"/>
      <c r="D15156" s="588"/>
    </row>
    <row r="15157" spans="1:4" ht="15" x14ac:dyDescent="0.25">
      <c r="A15157" s="588"/>
      <c r="B15157" s="588"/>
      <c r="C15157" s="589"/>
      <c r="D15157" s="588"/>
    </row>
    <row r="15158" spans="1:4" ht="15" x14ac:dyDescent="0.25">
      <c r="A15158" s="588"/>
      <c r="B15158" s="588"/>
      <c r="C15158" s="589"/>
      <c r="D15158" s="588"/>
    </row>
    <row r="15159" spans="1:4" ht="15" x14ac:dyDescent="0.25">
      <c r="A15159" s="588"/>
      <c r="B15159" s="588"/>
      <c r="C15159" s="589"/>
      <c r="D15159" s="588"/>
    </row>
    <row r="15160" spans="1:4" ht="15" x14ac:dyDescent="0.25">
      <c r="A15160" s="588"/>
      <c r="B15160" s="588"/>
      <c r="C15160" s="589"/>
      <c r="D15160" s="588"/>
    </row>
    <row r="15161" spans="1:4" ht="15" x14ac:dyDescent="0.25">
      <c r="A15161" s="588"/>
      <c r="B15161" s="588"/>
      <c r="C15161" s="589"/>
      <c r="D15161" s="588"/>
    </row>
    <row r="15162" spans="1:4" ht="15" x14ac:dyDescent="0.25">
      <c r="A15162" s="588"/>
      <c r="B15162" s="588"/>
      <c r="C15162" s="589"/>
      <c r="D15162" s="588"/>
    </row>
    <row r="15163" spans="1:4" ht="15" x14ac:dyDescent="0.25">
      <c r="A15163" s="588"/>
      <c r="B15163" s="588"/>
      <c r="C15163" s="589"/>
      <c r="D15163" s="588"/>
    </row>
    <row r="15164" spans="1:4" ht="15" x14ac:dyDescent="0.25">
      <c r="A15164" s="588"/>
      <c r="B15164" s="588"/>
      <c r="C15164" s="589"/>
      <c r="D15164" s="588"/>
    </row>
    <row r="15165" spans="1:4" ht="15" x14ac:dyDescent="0.25">
      <c r="A15165" s="588"/>
      <c r="B15165" s="588"/>
      <c r="C15165" s="589"/>
      <c r="D15165" s="588"/>
    </row>
    <row r="15166" spans="1:4" ht="15" x14ac:dyDescent="0.25">
      <c r="A15166" s="588"/>
      <c r="B15166" s="588"/>
      <c r="C15166" s="589"/>
      <c r="D15166" s="588"/>
    </row>
    <row r="15167" spans="1:4" ht="15" x14ac:dyDescent="0.25">
      <c r="A15167" s="588"/>
      <c r="B15167" s="588"/>
      <c r="C15167" s="589"/>
      <c r="D15167" s="588"/>
    </row>
    <row r="15168" spans="1:4" ht="15" x14ac:dyDescent="0.25">
      <c r="A15168" s="588"/>
      <c r="B15168" s="588"/>
      <c r="C15168" s="589"/>
      <c r="D15168" s="588"/>
    </row>
    <row r="15169" spans="1:4" ht="15" x14ac:dyDescent="0.25">
      <c r="A15169" s="588"/>
      <c r="B15169" s="588"/>
      <c r="C15169" s="589"/>
      <c r="D15169" s="588"/>
    </row>
    <row r="15170" spans="1:4" ht="15" x14ac:dyDescent="0.25">
      <c r="A15170" s="588"/>
      <c r="B15170" s="588"/>
      <c r="C15170" s="589"/>
      <c r="D15170" s="588"/>
    </row>
    <row r="15171" spans="1:4" ht="15" x14ac:dyDescent="0.25">
      <c r="A15171" s="588"/>
      <c r="B15171" s="588"/>
      <c r="C15171" s="589"/>
      <c r="D15171" s="588"/>
    </row>
    <row r="15172" spans="1:4" ht="15" x14ac:dyDescent="0.25">
      <c r="A15172" s="588"/>
      <c r="B15172" s="588"/>
      <c r="C15172" s="589"/>
      <c r="D15172" s="588"/>
    </row>
    <row r="15173" spans="1:4" ht="15" x14ac:dyDescent="0.25">
      <c r="A15173" s="588"/>
      <c r="B15173" s="588"/>
      <c r="C15173" s="589"/>
      <c r="D15173" s="588"/>
    </row>
    <row r="15174" spans="1:4" ht="15" x14ac:dyDescent="0.25">
      <c r="A15174" s="588"/>
      <c r="B15174" s="588"/>
      <c r="C15174" s="589"/>
      <c r="D15174" s="588"/>
    </row>
    <row r="15175" spans="1:4" ht="15" x14ac:dyDescent="0.25">
      <c r="A15175" s="588"/>
      <c r="B15175" s="588"/>
      <c r="C15175" s="589"/>
      <c r="D15175" s="588"/>
    </row>
    <row r="15176" spans="1:4" ht="15" x14ac:dyDescent="0.25">
      <c r="A15176" s="588"/>
      <c r="B15176" s="588"/>
      <c r="C15176" s="589"/>
      <c r="D15176" s="588"/>
    </row>
    <row r="15177" spans="1:4" ht="15" x14ac:dyDescent="0.25">
      <c r="A15177" s="588"/>
      <c r="B15177" s="588"/>
      <c r="C15177" s="589"/>
      <c r="D15177" s="588"/>
    </row>
    <row r="15178" spans="1:4" ht="15" x14ac:dyDescent="0.25">
      <c r="A15178" s="588"/>
      <c r="B15178" s="588"/>
      <c r="C15178" s="589"/>
      <c r="D15178" s="588"/>
    </row>
    <row r="15179" spans="1:4" ht="15" x14ac:dyDescent="0.25">
      <c r="A15179" s="588"/>
      <c r="B15179" s="588"/>
      <c r="C15179" s="589"/>
      <c r="D15179" s="588"/>
    </row>
    <row r="15180" spans="1:4" ht="15" x14ac:dyDescent="0.25">
      <c r="A15180" s="588"/>
      <c r="B15180" s="588"/>
      <c r="C15180" s="589"/>
      <c r="D15180" s="588"/>
    </row>
    <row r="15181" spans="1:4" ht="15" x14ac:dyDescent="0.25">
      <c r="A15181" s="588"/>
      <c r="B15181" s="588"/>
      <c r="C15181" s="589"/>
      <c r="D15181" s="588"/>
    </row>
    <row r="15182" spans="1:4" ht="15" x14ac:dyDescent="0.25">
      <c r="A15182" s="588"/>
      <c r="B15182" s="588"/>
      <c r="C15182" s="589"/>
      <c r="D15182" s="588"/>
    </row>
    <row r="15183" spans="1:4" ht="15" x14ac:dyDescent="0.25">
      <c r="A15183" s="588"/>
      <c r="B15183" s="588"/>
      <c r="C15183" s="589"/>
      <c r="D15183" s="588"/>
    </row>
    <row r="15184" spans="1:4" ht="15" x14ac:dyDescent="0.25">
      <c r="A15184" s="588"/>
      <c r="B15184" s="588"/>
      <c r="C15184" s="589"/>
      <c r="D15184" s="588"/>
    </row>
    <row r="15185" spans="1:4" ht="15" x14ac:dyDescent="0.25">
      <c r="A15185" s="588"/>
      <c r="B15185" s="588"/>
      <c r="C15185" s="589"/>
      <c r="D15185" s="588"/>
    </row>
    <row r="15186" spans="1:4" ht="15" x14ac:dyDescent="0.25">
      <c r="A15186" s="588"/>
      <c r="B15186" s="588"/>
      <c r="C15186" s="589"/>
      <c r="D15186" s="588"/>
    </row>
    <row r="15187" spans="1:4" ht="15" x14ac:dyDescent="0.25">
      <c r="A15187" s="588"/>
      <c r="B15187" s="588"/>
      <c r="C15187" s="589"/>
      <c r="D15187" s="588"/>
    </row>
    <row r="15188" spans="1:4" ht="15" x14ac:dyDescent="0.25">
      <c r="A15188" s="588"/>
      <c r="B15188" s="588"/>
      <c r="C15188" s="589"/>
      <c r="D15188" s="588"/>
    </row>
    <row r="15189" spans="1:4" ht="15" x14ac:dyDescent="0.25">
      <c r="A15189" s="588"/>
      <c r="B15189" s="588"/>
      <c r="C15189" s="589"/>
      <c r="D15189" s="588"/>
    </row>
    <row r="15190" spans="1:4" ht="15" x14ac:dyDescent="0.25">
      <c r="A15190" s="588"/>
      <c r="B15190" s="588"/>
      <c r="C15190" s="589"/>
      <c r="D15190" s="588"/>
    </row>
    <row r="15191" spans="1:4" ht="15" x14ac:dyDescent="0.25">
      <c r="A15191" s="588"/>
      <c r="B15191" s="588"/>
      <c r="C15191" s="589"/>
      <c r="D15191" s="588"/>
    </row>
    <row r="15192" spans="1:4" ht="15" x14ac:dyDescent="0.25">
      <c r="A15192" s="588"/>
      <c r="B15192" s="588"/>
      <c r="C15192" s="589"/>
      <c r="D15192" s="588"/>
    </row>
    <row r="15193" spans="1:4" ht="15" x14ac:dyDescent="0.25">
      <c r="A15193" s="588"/>
      <c r="B15193" s="588"/>
      <c r="C15193" s="589"/>
      <c r="D15193" s="588"/>
    </row>
    <row r="15194" spans="1:4" ht="15" x14ac:dyDescent="0.25">
      <c r="A15194" s="588"/>
      <c r="B15194" s="588"/>
      <c r="C15194" s="589"/>
      <c r="D15194" s="588"/>
    </row>
    <row r="15195" spans="1:4" ht="15" x14ac:dyDescent="0.25">
      <c r="A15195" s="588"/>
      <c r="B15195" s="588"/>
      <c r="C15195" s="589"/>
      <c r="D15195" s="588"/>
    </row>
    <row r="15196" spans="1:4" ht="15" x14ac:dyDescent="0.25">
      <c r="A15196" s="588"/>
      <c r="B15196" s="588"/>
      <c r="C15196" s="589"/>
      <c r="D15196" s="588"/>
    </row>
    <row r="15197" spans="1:4" ht="15" x14ac:dyDescent="0.25">
      <c r="A15197" s="588"/>
      <c r="B15197" s="588"/>
      <c r="C15197" s="589"/>
      <c r="D15197" s="588"/>
    </row>
    <row r="15198" spans="1:4" ht="15" x14ac:dyDescent="0.25">
      <c r="A15198" s="588"/>
      <c r="B15198" s="588"/>
      <c r="C15198" s="589"/>
      <c r="D15198" s="588"/>
    </row>
    <row r="15199" spans="1:4" ht="15" x14ac:dyDescent="0.25">
      <c r="A15199" s="588"/>
      <c r="B15199" s="588"/>
      <c r="C15199" s="589"/>
      <c r="D15199" s="588"/>
    </row>
    <row r="15200" spans="1:4" ht="15" x14ac:dyDescent="0.25">
      <c r="A15200" s="588"/>
      <c r="B15200" s="588"/>
      <c r="C15200" s="589"/>
      <c r="D15200" s="588"/>
    </row>
    <row r="15201" spans="1:4" ht="15" x14ac:dyDescent="0.25">
      <c r="A15201" s="588"/>
      <c r="B15201" s="588"/>
      <c r="C15201" s="589"/>
      <c r="D15201" s="588"/>
    </row>
    <row r="15202" spans="1:4" ht="15" x14ac:dyDescent="0.25">
      <c r="A15202" s="588"/>
      <c r="B15202" s="588"/>
      <c r="C15202" s="589"/>
      <c r="D15202" s="588"/>
    </row>
    <row r="15203" spans="1:4" ht="15" x14ac:dyDescent="0.25">
      <c r="A15203" s="588"/>
      <c r="B15203" s="588"/>
      <c r="C15203" s="589"/>
      <c r="D15203" s="588"/>
    </row>
    <row r="15204" spans="1:4" ht="15" x14ac:dyDescent="0.25">
      <c r="A15204" s="588"/>
      <c r="B15204" s="588"/>
      <c r="C15204" s="589"/>
      <c r="D15204" s="588"/>
    </row>
    <row r="15205" spans="1:4" ht="15" x14ac:dyDescent="0.25">
      <c r="A15205" s="588"/>
      <c r="B15205" s="588"/>
      <c r="C15205" s="589"/>
      <c r="D15205" s="588"/>
    </row>
    <row r="15206" spans="1:4" ht="15" x14ac:dyDescent="0.25">
      <c r="A15206" s="588"/>
      <c r="B15206" s="588"/>
      <c r="C15206" s="589"/>
      <c r="D15206" s="588"/>
    </row>
    <row r="15207" spans="1:4" ht="15" x14ac:dyDescent="0.25">
      <c r="A15207" s="588"/>
      <c r="B15207" s="588"/>
      <c r="C15207" s="589"/>
      <c r="D15207" s="588"/>
    </row>
    <row r="15208" spans="1:4" ht="15" x14ac:dyDescent="0.25">
      <c r="A15208" s="588"/>
      <c r="B15208" s="588"/>
      <c r="C15208" s="589"/>
      <c r="D15208" s="588"/>
    </row>
    <row r="15209" spans="1:4" ht="15" x14ac:dyDescent="0.25">
      <c r="A15209" s="588"/>
      <c r="B15209" s="588"/>
      <c r="C15209" s="589"/>
      <c r="D15209" s="588"/>
    </row>
    <row r="15210" spans="1:4" ht="15" x14ac:dyDescent="0.25">
      <c r="A15210" s="588"/>
      <c r="B15210" s="588"/>
      <c r="C15210" s="589"/>
      <c r="D15210" s="588"/>
    </row>
    <row r="15211" spans="1:4" ht="15" x14ac:dyDescent="0.25">
      <c r="A15211" s="588"/>
      <c r="B15211" s="588"/>
      <c r="C15211" s="589"/>
      <c r="D15211" s="588"/>
    </row>
    <row r="15212" spans="1:4" ht="15" x14ac:dyDescent="0.25">
      <c r="A15212" s="588"/>
      <c r="B15212" s="588"/>
      <c r="C15212" s="589"/>
      <c r="D15212" s="588"/>
    </row>
    <row r="15213" spans="1:4" ht="15" x14ac:dyDescent="0.25">
      <c r="A15213" s="588"/>
      <c r="B15213" s="588"/>
      <c r="C15213" s="589"/>
      <c r="D15213" s="588"/>
    </row>
    <row r="15214" spans="1:4" ht="15" x14ac:dyDescent="0.25">
      <c r="A15214" s="588"/>
      <c r="B15214" s="588"/>
      <c r="C15214" s="589"/>
      <c r="D15214" s="588"/>
    </row>
    <row r="15215" spans="1:4" ht="15" x14ac:dyDescent="0.25">
      <c r="A15215" s="588"/>
      <c r="B15215" s="588"/>
      <c r="C15215" s="589"/>
      <c r="D15215" s="588"/>
    </row>
    <row r="15216" spans="1:4" ht="15" x14ac:dyDescent="0.25">
      <c r="A15216" s="588"/>
      <c r="B15216" s="588"/>
      <c r="C15216" s="589"/>
      <c r="D15216" s="588"/>
    </row>
    <row r="15217" spans="1:4" ht="15" x14ac:dyDescent="0.25">
      <c r="A15217" s="588"/>
      <c r="B15217" s="588"/>
      <c r="C15217" s="589"/>
      <c r="D15217" s="588"/>
    </row>
    <row r="15218" spans="1:4" ht="15" x14ac:dyDescent="0.25">
      <c r="A15218" s="588"/>
      <c r="B15218" s="588"/>
      <c r="C15218" s="589"/>
      <c r="D15218" s="588"/>
    </row>
    <row r="15219" spans="1:4" ht="15" x14ac:dyDescent="0.25">
      <c r="A15219" s="588"/>
      <c r="B15219" s="588"/>
      <c r="C15219" s="589"/>
      <c r="D15219" s="588"/>
    </row>
    <row r="15220" spans="1:4" ht="15" x14ac:dyDescent="0.25">
      <c r="A15220" s="588"/>
      <c r="B15220" s="588"/>
      <c r="C15220" s="589"/>
      <c r="D15220" s="588"/>
    </row>
    <row r="15221" spans="1:4" ht="15" x14ac:dyDescent="0.25">
      <c r="A15221" s="588"/>
      <c r="B15221" s="588"/>
      <c r="C15221" s="589"/>
      <c r="D15221" s="588"/>
    </row>
    <row r="15222" spans="1:4" ht="15" x14ac:dyDescent="0.25">
      <c r="A15222" s="588"/>
      <c r="B15222" s="588"/>
      <c r="C15222" s="589"/>
      <c r="D15222" s="588"/>
    </row>
    <row r="15223" spans="1:4" ht="15" x14ac:dyDescent="0.25">
      <c r="A15223" s="588"/>
      <c r="B15223" s="588"/>
      <c r="C15223" s="589"/>
      <c r="D15223" s="588"/>
    </row>
    <row r="15224" spans="1:4" ht="15" x14ac:dyDescent="0.25">
      <c r="A15224" s="588"/>
      <c r="B15224" s="588"/>
      <c r="C15224" s="589"/>
      <c r="D15224" s="588"/>
    </row>
    <row r="15225" spans="1:4" ht="15" x14ac:dyDescent="0.25">
      <c r="A15225" s="588"/>
      <c r="B15225" s="588"/>
      <c r="C15225" s="589"/>
      <c r="D15225" s="588"/>
    </row>
    <row r="15226" spans="1:4" ht="15" x14ac:dyDescent="0.25">
      <c r="A15226" s="588"/>
      <c r="B15226" s="588"/>
      <c r="C15226" s="589"/>
      <c r="D15226" s="588"/>
    </row>
    <row r="15227" spans="1:4" ht="15" x14ac:dyDescent="0.25">
      <c r="A15227" s="588"/>
      <c r="B15227" s="588"/>
      <c r="C15227" s="589"/>
      <c r="D15227" s="588"/>
    </row>
    <row r="15228" spans="1:4" ht="15" x14ac:dyDescent="0.25">
      <c r="A15228" s="588"/>
      <c r="B15228" s="588"/>
      <c r="C15228" s="589"/>
      <c r="D15228" s="588"/>
    </row>
    <row r="15229" spans="1:4" ht="15" x14ac:dyDescent="0.25">
      <c r="A15229" s="588"/>
      <c r="B15229" s="588"/>
      <c r="C15229" s="589"/>
      <c r="D15229" s="588"/>
    </row>
    <row r="15230" spans="1:4" ht="15" x14ac:dyDescent="0.25">
      <c r="A15230" s="588"/>
      <c r="B15230" s="588"/>
      <c r="C15230" s="589"/>
      <c r="D15230" s="588"/>
    </row>
    <row r="15231" spans="1:4" ht="15" x14ac:dyDescent="0.25">
      <c r="A15231" s="588"/>
      <c r="B15231" s="588"/>
      <c r="C15231" s="589"/>
      <c r="D15231" s="588"/>
    </row>
    <row r="15232" spans="1:4" ht="15" x14ac:dyDescent="0.25">
      <c r="A15232" s="588"/>
      <c r="B15232" s="588"/>
      <c r="C15232" s="589"/>
      <c r="D15232" s="588"/>
    </row>
    <row r="15233" spans="1:4" ht="15" x14ac:dyDescent="0.25">
      <c r="A15233" s="588"/>
      <c r="B15233" s="588"/>
      <c r="C15233" s="589"/>
      <c r="D15233" s="588"/>
    </row>
    <row r="15234" spans="1:4" ht="15" x14ac:dyDescent="0.25">
      <c r="A15234" s="588"/>
      <c r="B15234" s="588"/>
      <c r="C15234" s="589"/>
      <c r="D15234" s="588"/>
    </row>
    <row r="15235" spans="1:4" ht="15" x14ac:dyDescent="0.25">
      <c r="A15235" s="588"/>
      <c r="B15235" s="588"/>
      <c r="C15235" s="589"/>
      <c r="D15235" s="588"/>
    </row>
    <row r="15236" spans="1:4" ht="15" x14ac:dyDescent="0.25">
      <c r="A15236" s="588"/>
      <c r="B15236" s="588"/>
      <c r="C15236" s="589"/>
      <c r="D15236" s="588"/>
    </row>
    <row r="15237" spans="1:4" ht="15" x14ac:dyDescent="0.25">
      <c r="A15237" s="588"/>
      <c r="B15237" s="588"/>
      <c r="C15237" s="589"/>
      <c r="D15237" s="588"/>
    </row>
    <row r="15238" spans="1:4" ht="15" x14ac:dyDescent="0.25">
      <c r="A15238" s="588"/>
      <c r="B15238" s="588"/>
      <c r="C15238" s="589"/>
      <c r="D15238" s="588"/>
    </row>
    <row r="15239" spans="1:4" ht="15" x14ac:dyDescent="0.25">
      <c r="A15239" s="588"/>
      <c r="B15239" s="588"/>
      <c r="C15239" s="589"/>
      <c r="D15239" s="588"/>
    </row>
    <row r="15240" spans="1:4" ht="15" x14ac:dyDescent="0.25">
      <c r="A15240" s="588"/>
      <c r="B15240" s="588"/>
      <c r="C15240" s="589"/>
      <c r="D15240" s="588"/>
    </row>
    <row r="15241" spans="1:4" ht="15" x14ac:dyDescent="0.25">
      <c r="A15241" s="588"/>
      <c r="B15241" s="588"/>
      <c r="C15241" s="589"/>
      <c r="D15241" s="588"/>
    </row>
    <row r="15242" spans="1:4" ht="15" x14ac:dyDescent="0.25">
      <c r="A15242" s="588"/>
      <c r="B15242" s="588"/>
      <c r="C15242" s="589"/>
      <c r="D15242" s="588"/>
    </row>
    <row r="15243" spans="1:4" ht="15" x14ac:dyDescent="0.25">
      <c r="A15243" s="588"/>
      <c r="B15243" s="588"/>
      <c r="C15243" s="589"/>
      <c r="D15243" s="588"/>
    </row>
    <row r="15244" spans="1:4" ht="15" x14ac:dyDescent="0.25">
      <c r="A15244" s="588"/>
      <c r="B15244" s="588"/>
      <c r="C15244" s="589"/>
      <c r="D15244" s="588"/>
    </row>
    <row r="15245" spans="1:4" ht="15" x14ac:dyDescent="0.25">
      <c r="A15245" s="588"/>
      <c r="B15245" s="588"/>
      <c r="C15245" s="589"/>
      <c r="D15245" s="588"/>
    </row>
    <row r="15246" spans="1:4" ht="15" x14ac:dyDescent="0.25">
      <c r="A15246" s="588"/>
      <c r="B15246" s="588"/>
      <c r="C15246" s="589"/>
      <c r="D15246" s="588"/>
    </row>
    <row r="15247" spans="1:4" ht="15" x14ac:dyDescent="0.25">
      <c r="A15247" s="588"/>
      <c r="B15247" s="588"/>
      <c r="C15247" s="589"/>
      <c r="D15247" s="588"/>
    </row>
    <row r="15248" spans="1:4" ht="15" x14ac:dyDescent="0.25">
      <c r="A15248" s="588"/>
      <c r="B15248" s="588"/>
      <c r="C15248" s="589"/>
      <c r="D15248" s="588"/>
    </row>
    <row r="15249" spans="1:4" ht="15" x14ac:dyDescent="0.25">
      <c r="A15249" s="588"/>
      <c r="B15249" s="588"/>
      <c r="C15249" s="589"/>
      <c r="D15249" s="588"/>
    </row>
    <row r="15250" spans="1:4" ht="15" x14ac:dyDescent="0.25">
      <c r="A15250" s="588"/>
      <c r="B15250" s="588"/>
      <c r="C15250" s="589"/>
      <c r="D15250" s="588"/>
    </row>
    <row r="15251" spans="1:4" ht="15" x14ac:dyDescent="0.25">
      <c r="A15251" s="588"/>
      <c r="B15251" s="588"/>
      <c r="C15251" s="589"/>
      <c r="D15251" s="588"/>
    </row>
    <row r="15252" spans="1:4" ht="15" x14ac:dyDescent="0.25">
      <c r="A15252" s="588"/>
      <c r="B15252" s="588"/>
      <c r="C15252" s="589"/>
      <c r="D15252" s="588"/>
    </row>
    <row r="15253" spans="1:4" ht="15" x14ac:dyDescent="0.25">
      <c r="A15253" s="588"/>
      <c r="B15253" s="588"/>
      <c r="C15253" s="589"/>
      <c r="D15253" s="588"/>
    </row>
    <row r="15254" spans="1:4" ht="15" x14ac:dyDescent="0.25">
      <c r="A15254" s="588"/>
      <c r="B15254" s="588"/>
      <c r="C15254" s="589"/>
      <c r="D15254" s="588"/>
    </row>
    <row r="15255" spans="1:4" ht="15" x14ac:dyDescent="0.25">
      <c r="A15255" s="588"/>
      <c r="B15255" s="588"/>
      <c r="C15255" s="589"/>
      <c r="D15255" s="588"/>
    </row>
    <row r="15256" spans="1:4" ht="15" x14ac:dyDescent="0.25">
      <c r="A15256" s="588"/>
      <c r="B15256" s="588"/>
      <c r="C15256" s="589"/>
      <c r="D15256" s="588"/>
    </row>
    <row r="15257" spans="1:4" ht="15" x14ac:dyDescent="0.25">
      <c r="A15257" s="588"/>
      <c r="B15257" s="588"/>
      <c r="C15257" s="589"/>
      <c r="D15257" s="588"/>
    </row>
    <row r="15258" spans="1:4" ht="15" x14ac:dyDescent="0.25">
      <c r="A15258" s="588"/>
      <c r="B15258" s="588"/>
      <c r="C15258" s="589"/>
      <c r="D15258" s="588"/>
    </row>
    <row r="15259" spans="1:4" ht="15" x14ac:dyDescent="0.25">
      <c r="A15259" s="588"/>
      <c r="B15259" s="588"/>
      <c r="C15259" s="589"/>
      <c r="D15259" s="588"/>
    </row>
    <row r="15260" spans="1:4" ht="15" x14ac:dyDescent="0.25">
      <c r="A15260" s="588"/>
      <c r="B15260" s="588"/>
      <c r="C15260" s="589"/>
      <c r="D15260" s="588"/>
    </row>
    <row r="15261" spans="1:4" ht="15" x14ac:dyDescent="0.25">
      <c r="A15261" s="588"/>
      <c r="B15261" s="588"/>
      <c r="C15261" s="589"/>
      <c r="D15261" s="588"/>
    </row>
    <row r="15262" spans="1:4" ht="15" x14ac:dyDescent="0.25">
      <c r="A15262" s="588"/>
      <c r="B15262" s="588"/>
      <c r="C15262" s="589"/>
      <c r="D15262" s="588"/>
    </row>
    <row r="15263" spans="1:4" ht="15" x14ac:dyDescent="0.25">
      <c r="A15263" s="588"/>
      <c r="B15263" s="588"/>
      <c r="C15263" s="589"/>
      <c r="D15263" s="588"/>
    </row>
    <row r="15264" spans="1:4" ht="15" x14ac:dyDescent="0.25">
      <c r="A15264" s="588"/>
      <c r="B15264" s="588"/>
      <c r="C15264" s="589"/>
      <c r="D15264" s="588"/>
    </row>
    <row r="15265" spans="1:4" ht="15" x14ac:dyDescent="0.25">
      <c r="A15265" s="588"/>
      <c r="B15265" s="588"/>
      <c r="C15265" s="589"/>
      <c r="D15265" s="588"/>
    </row>
    <row r="15266" spans="1:4" ht="15" x14ac:dyDescent="0.25">
      <c r="A15266" s="588"/>
      <c r="B15266" s="588"/>
      <c r="C15266" s="589"/>
      <c r="D15266" s="588"/>
    </row>
    <row r="15267" spans="1:4" ht="15" x14ac:dyDescent="0.25">
      <c r="A15267" s="588"/>
      <c r="B15267" s="588"/>
      <c r="C15267" s="589"/>
      <c r="D15267" s="588"/>
    </row>
    <row r="15268" spans="1:4" ht="15" x14ac:dyDescent="0.25">
      <c r="A15268" s="588"/>
      <c r="B15268" s="588"/>
      <c r="C15268" s="589"/>
      <c r="D15268" s="588"/>
    </row>
    <row r="15269" spans="1:4" ht="15" x14ac:dyDescent="0.25">
      <c r="A15269" s="588"/>
      <c r="B15269" s="588"/>
      <c r="C15269" s="589"/>
      <c r="D15269" s="588"/>
    </row>
    <row r="15270" spans="1:4" ht="15" x14ac:dyDescent="0.25">
      <c r="A15270" s="588"/>
      <c r="B15270" s="588"/>
      <c r="C15270" s="589"/>
      <c r="D15270" s="588"/>
    </row>
    <row r="15271" spans="1:4" ht="15" x14ac:dyDescent="0.25">
      <c r="A15271" s="588"/>
      <c r="B15271" s="588"/>
      <c r="C15271" s="589"/>
      <c r="D15271" s="588"/>
    </row>
    <row r="15272" spans="1:4" ht="15" x14ac:dyDescent="0.25">
      <c r="A15272" s="588"/>
      <c r="B15272" s="588"/>
      <c r="C15272" s="589"/>
      <c r="D15272" s="588"/>
    </row>
    <row r="15273" spans="1:4" ht="15" x14ac:dyDescent="0.25">
      <c r="A15273" s="588"/>
      <c r="B15273" s="588"/>
      <c r="C15273" s="589"/>
      <c r="D15273" s="588"/>
    </row>
    <row r="15274" spans="1:4" ht="15" x14ac:dyDescent="0.25">
      <c r="A15274" s="588"/>
      <c r="B15274" s="588"/>
      <c r="C15274" s="589"/>
      <c r="D15274" s="588"/>
    </row>
    <row r="15275" spans="1:4" ht="15" x14ac:dyDescent="0.25">
      <c r="A15275" s="588"/>
      <c r="B15275" s="588"/>
      <c r="C15275" s="589"/>
      <c r="D15275" s="588"/>
    </row>
    <row r="15276" spans="1:4" ht="15" x14ac:dyDescent="0.25">
      <c r="A15276" s="588"/>
      <c r="B15276" s="588"/>
      <c r="C15276" s="589"/>
      <c r="D15276" s="588"/>
    </row>
    <row r="15277" spans="1:4" ht="15" x14ac:dyDescent="0.25">
      <c r="A15277" s="588"/>
      <c r="B15277" s="588"/>
      <c r="C15277" s="589"/>
      <c r="D15277" s="588"/>
    </row>
    <row r="15278" spans="1:4" ht="15" x14ac:dyDescent="0.25">
      <c r="A15278" s="588"/>
      <c r="B15278" s="588"/>
      <c r="C15278" s="589"/>
      <c r="D15278" s="588"/>
    </row>
    <row r="15279" spans="1:4" ht="15" x14ac:dyDescent="0.25">
      <c r="A15279" s="588"/>
      <c r="B15279" s="588"/>
      <c r="C15279" s="589"/>
      <c r="D15279" s="588"/>
    </row>
    <row r="15280" spans="1:4" ht="15" x14ac:dyDescent="0.25">
      <c r="A15280" s="588"/>
      <c r="B15280" s="588"/>
      <c r="C15280" s="589"/>
      <c r="D15280" s="588"/>
    </row>
    <row r="15281" spans="1:4" ht="15" x14ac:dyDescent="0.25">
      <c r="A15281" s="588"/>
      <c r="B15281" s="588"/>
      <c r="C15281" s="589"/>
      <c r="D15281" s="588"/>
    </row>
    <row r="15282" spans="1:4" ht="15" x14ac:dyDescent="0.25">
      <c r="A15282" s="588"/>
      <c r="B15282" s="588"/>
      <c r="C15282" s="589"/>
      <c r="D15282" s="588"/>
    </row>
    <row r="15283" spans="1:4" ht="15" x14ac:dyDescent="0.25">
      <c r="A15283" s="588"/>
      <c r="B15283" s="588"/>
      <c r="C15283" s="589"/>
      <c r="D15283" s="588"/>
    </row>
    <row r="15284" spans="1:4" ht="15" x14ac:dyDescent="0.25">
      <c r="A15284" s="588"/>
      <c r="B15284" s="588"/>
      <c r="C15284" s="589"/>
      <c r="D15284" s="588"/>
    </row>
    <row r="15285" spans="1:4" ht="15" x14ac:dyDescent="0.25">
      <c r="A15285" s="588"/>
      <c r="B15285" s="588"/>
      <c r="C15285" s="589"/>
      <c r="D15285" s="588"/>
    </row>
    <row r="15286" spans="1:4" ht="15" x14ac:dyDescent="0.25">
      <c r="A15286" s="588"/>
      <c r="B15286" s="588"/>
      <c r="C15286" s="589"/>
      <c r="D15286" s="588"/>
    </row>
    <row r="15287" spans="1:4" ht="15" x14ac:dyDescent="0.25">
      <c r="A15287" s="588"/>
      <c r="B15287" s="588"/>
      <c r="C15287" s="589"/>
      <c r="D15287" s="588"/>
    </row>
    <row r="15288" spans="1:4" ht="15" x14ac:dyDescent="0.25">
      <c r="A15288" s="588"/>
      <c r="B15288" s="588"/>
      <c r="C15288" s="589"/>
      <c r="D15288" s="588"/>
    </row>
    <row r="15289" spans="1:4" ht="15" x14ac:dyDescent="0.25">
      <c r="A15289" s="588"/>
      <c r="B15289" s="588"/>
      <c r="C15289" s="589"/>
      <c r="D15289" s="588"/>
    </row>
    <row r="15290" spans="1:4" ht="15" x14ac:dyDescent="0.25">
      <c r="A15290" s="588"/>
      <c r="B15290" s="588"/>
      <c r="C15290" s="589"/>
      <c r="D15290" s="588"/>
    </row>
    <row r="15291" spans="1:4" ht="15" x14ac:dyDescent="0.25">
      <c r="A15291" s="588"/>
      <c r="B15291" s="588"/>
      <c r="C15291" s="589"/>
      <c r="D15291" s="588"/>
    </row>
    <row r="15292" spans="1:4" ht="15" x14ac:dyDescent="0.25">
      <c r="A15292" s="588"/>
      <c r="B15292" s="588"/>
      <c r="C15292" s="589"/>
      <c r="D15292" s="588"/>
    </row>
    <row r="15293" spans="1:4" ht="15" x14ac:dyDescent="0.25">
      <c r="A15293" s="588"/>
      <c r="B15293" s="588"/>
      <c r="C15293" s="589"/>
      <c r="D15293" s="588"/>
    </row>
    <row r="15294" spans="1:4" ht="15" x14ac:dyDescent="0.25">
      <c r="A15294" s="588"/>
      <c r="B15294" s="588"/>
      <c r="C15294" s="589"/>
      <c r="D15294" s="588"/>
    </row>
    <row r="15295" spans="1:4" ht="15" x14ac:dyDescent="0.25">
      <c r="A15295" s="588"/>
      <c r="B15295" s="588"/>
      <c r="C15295" s="589"/>
      <c r="D15295" s="588"/>
    </row>
    <row r="15296" spans="1:4" ht="15" x14ac:dyDescent="0.25">
      <c r="A15296" s="588"/>
      <c r="B15296" s="588"/>
      <c r="C15296" s="589"/>
      <c r="D15296" s="588"/>
    </row>
    <row r="15297" spans="1:4" ht="15" x14ac:dyDescent="0.25">
      <c r="A15297" s="588"/>
      <c r="B15297" s="588"/>
      <c r="C15297" s="589"/>
      <c r="D15297" s="588"/>
    </row>
    <row r="15298" spans="1:4" ht="15" x14ac:dyDescent="0.25">
      <c r="A15298" s="588"/>
      <c r="B15298" s="588"/>
      <c r="C15298" s="589"/>
      <c r="D15298" s="588"/>
    </row>
    <row r="15299" spans="1:4" ht="15" x14ac:dyDescent="0.25">
      <c r="A15299" s="588"/>
      <c r="B15299" s="588"/>
      <c r="C15299" s="589"/>
      <c r="D15299" s="588"/>
    </row>
    <row r="15300" spans="1:4" ht="15" x14ac:dyDescent="0.25">
      <c r="A15300" s="588"/>
      <c r="B15300" s="588"/>
      <c r="C15300" s="589"/>
      <c r="D15300" s="588"/>
    </row>
    <row r="15301" spans="1:4" ht="15" x14ac:dyDescent="0.25">
      <c r="A15301" s="588"/>
      <c r="B15301" s="588"/>
      <c r="C15301" s="589"/>
      <c r="D15301" s="588"/>
    </row>
    <row r="15302" spans="1:4" ht="15" x14ac:dyDescent="0.25">
      <c r="A15302" s="588"/>
      <c r="B15302" s="588"/>
      <c r="C15302" s="589"/>
      <c r="D15302" s="588"/>
    </row>
    <row r="15303" spans="1:4" ht="15" x14ac:dyDescent="0.25">
      <c r="A15303" s="588"/>
      <c r="B15303" s="588"/>
      <c r="C15303" s="589"/>
      <c r="D15303" s="588"/>
    </row>
    <row r="15304" spans="1:4" ht="15" x14ac:dyDescent="0.25">
      <c r="A15304" s="588"/>
      <c r="B15304" s="588"/>
      <c r="C15304" s="589"/>
      <c r="D15304" s="588"/>
    </row>
    <row r="15305" spans="1:4" ht="15" x14ac:dyDescent="0.25">
      <c r="A15305" s="588"/>
      <c r="B15305" s="588"/>
      <c r="C15305" s="589"/>
      <c r="D15305" s="588"/>
    </row>
    <row r="15306" spans="1:4" ht="15" x14ac:dyDescent="0.25">
      <c r="A15306" s="588"/>
      <c r="B15306" s="588"/>
      <c r="C15306" s="589"/>
      <c r="D15306" s="588"/>
    </row>
  </sheetData>
  <autoFilter ref="A1:D11241"/>
  <sortState ref="A2:H4268">
    <sortCondition ref="A2"/>
  </sortState>
  <mergeCells count="1">
    <mergeCell ref="F1:J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BR185"/>
  <sheetViews>
    <sheetView zoomScale="85" zoomScaleNormal="85" workbookViewId="0">
      <selection activeCell="C4" sqref="C4:AG5"/>
    </sheetView>
  </sheetViews>
  <sheetFormatPr baseColWidth="10" defaultRowHeight="12.75" x14ac:dyDescent="0.2"/>
  <cols>
    <col min="2" max="2" width="12.7109375" bestFit="1" customWidth="1"/>
    <col min="3" max="10" width="6.7109375" customWidth="1"/>
    <col min="11" max="11" width="5" customWidth="1"/>
    <col min="12" max="12" width="4.5703125" customWidth="1"/>
    <col min="13" max="33" width="6.7109375" customWidth="1"/>
  </cols>
  <sheetData>
    <row r="2" spans="2:70" x14ac:dyDescent="0.2">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row>
    <row r="3" spans="2:70" x14ac:dyDescent="0.2">
      <c r="B3" s="196" t="s">
        <v>481</v>
      </c>
      <c r="C3" s="263">
        <v>1</v>
      </c>
      <c r="D3" s="263">
        <f>C3+1</f>
        <v>2</v>
      </c>
      <c r="E3" s="263">
        <f t="shared" ref="E3:AD3" si="0">D3+1</f>
        <v>3</v>
      </c>
      <c r="F3" s="263">
        <f t="shared" si="0"/>
        <v>4</v>
      </c>
      <c r="G3" s="263">
        <f t="shared" si="0"/>
        <v>5</v>
      </c>
      <c r="H3" s="263">
        <f t="shared" si="0"/>
        <v>6</v>
      </c>
      <c r="I3" s="263">
        <f t="shared" si="0"/>
        <v>7</v>
      </c>
      <c r="J3" s="263">
        <f t="shared" si="0"/>
        <v>8</v>
      </c>
      <c r="K3" s="263">
        <f t="shared" si="0"/>
        <v>9</v>
      </c>
      <c r="L3" s="263">
        <f t="shared" si="0"/>
        <v>10</v>
      </c>
      <c r="M3" s="263">
        <f t="shared" si="0"/>
        <v>11</v>
      </c>
      <c r="N3" s="263">
        <f t="shared" si="0"/>
        <v>12</v>
      </c>
      <c r="O3" s="263">
        <f t="shared" si="0"/>
        <v>13</v>
      </c>
      <c r="P3" s="263">
        <f t="shared" si="0"/>
        <v>14</v>
      </c>
      <c r="Q3" s="263">
        <f t="shared" si="0"/>
        <v>15</v>
      </c>
      <c r="R3" s="263">
        <f t="shared" si="0"/>
        <v>16</v>
      </c>
      <c r="S3" s="263">
        <f t="shared" si="0"/>
        <v>17</v>
      </c>
      <c r="T3" s="263">
        <f t="shared" si="0"/>
        <v>18</v>
      </c>
      <c r="U3" s="263">
        <f t="shared" si="0"/>
        <v>19</v>
      </c>
      <c r="V3" s="263">
        <f t="shared" si="0"/>
        <v>20</v>
      </c>
      <c r="W3" s="263">
        <f t="shared" si="0"/>
        <v>21</v>
      </c>
      <c r="X3" s="263">
        <f t="shared" si="0"/>
        <v>22</v>
      </c>
      <c r="Y3" s="263">
        <f t="shared" si="0"/>
        <v>23</v>
      </c>
      <c r="Z3" s="263">
        <f t="shared" si="0"/>
        <v>24</v>
      </c>
      <c r="AA3" s="263">
        <f t="shared" si="0"/>
        <v>25</v>
      </c>
      <c r="AB3" s="263">
        <f t="shared" si="0"/>
        <v>26</v>
      </c>
      <c r="AC3" s="263">
        <f t="shared" si="0"/>
        <v>27</v>
      </c>
      <c r="AD3" s="263">
        <f t="shared" si="0"/>
        <v>28</v>
      </c>
      <c r="AE3" s="263">
        <v>29</v>
      </c>
      <c r="AF3" s="263">
        <v>30</v>
      </c>
      <c r="AG3" s="263">
        <v>31</v>
      </c>
    </row>
    <row r="4" spans="2:70" x14ac:dyDescent="0.2">
      <c r="B4" s="197" t="s">
        <v>482</v>
      </c>
      <c r="C4" s="510">
        <v>15.4</v>
      </c>
      <c r="D4" s="510">
        <v>15.2</v>
      </c>
      <c r="E4" s="510">
        <v>18.5</v>
      </c>
      <c r="F4" s="510">
        <v>19.2</v>
      </c>
      <c r="G4" s="510">
        <v>21.3</v>
      </c>
      <c r="H4" s="510">
        <v>21.5</v>
      </c>
      <c r="I4" s="510">
        <v>23</v>
      </c>
      <c r="J4" s="510">
        <v>25.4</v>
      </c>
      <c r="K4" s="510">
        <v>22.8</v>
      </c>
      <c r="L4" s="510">
        <v>15.8</v>
      </c>
      <c r="M4" s="510">
        <v>17.5</v>
      </c>
      <c r="N4" s="510">
        <v>19.600000000000001</v>
      </c>
      <c r="O4" s="510">
        <v>22.2</v>
      </c>
      <c r="P4" s="510">
        <v>25.4</v>
      </c>
      <c r="Q4" s="510">
        <v>27.4</v>
      </c>
      <c r="R4" s="510">
        <v>25.6</v>
      </c>
      <c r="S4" s="510">
        <v>22.8</v>
      </c>
      <c r="T4" s="510">
        <v>21.2</v>
      </c>
      <c r="U4" s="510">
        <v>22</v>
      </c>
      <c r="V4" s="510">
        <v>18.5</v>
      </c>
      <c r="W4" s="510">
        <v>26.8</v>
      </c>
      <c r="X4" s="510">
        <v>29.8</v>
      </c>
      <c r="Y4" s="510">
        <v>27.8</v>
      </c>
      <c r="Z4" s="510">
        <v>27</v>
      </c>
      <c r="AA4" s="510">
        <v>25.2</v>
      </c>
      <c r="AB4" s="510">
        <v>30.5</v>
      </c>
      <c r="AC4" s="510">
        <v>33.1</v>
      </c>
      <c r="AD4" s="510">
        <v>24.1</v>
      </c>
      <c r="AE4" s="510">
        <v>19.5</v>
      </c>
      <c r="AF4" s="546">
        <v>21.8</v>
      </c>
      <c r="AG4" s="546">
        <v>20.2</v>
      </c>
    </row>
    <row r="5" spans="2:70" x14ac:dyDescent="0.2">
      <c r="B5" s="197" t="s">
        <v>483</v>
      </c>
      <c r="C5" s="511">
        <v>10.199999999999999</v>
      </c>
      <c r="D5" s="511">
        <v>9</v>
      </c>
      <c r="E5" s="511">
        <v>11.8</v>
      </c>
      <c r="F5" s="511">
        <v>14.5</v>
      </c>
      <c r="G5" s="511">
        <v>15.6</v>
      </c>
      <c r="H5" s="511">
        <v>14.8</v>
      </c>
      <c r="I5" s="511">
        <v>12.2</v>
      </c>
      <c r="J5" s="511">
        <v>13.2</v>
      </c>
      <c r="K5" s="511">
        <v>15.8</v>
      </c>
      <c r="L5" s="511">
        <v>12</v>
      </c>
      <c r="M5" s="511">
        <v>12.8</v>
      </c>
      <c r="N5" s="511">
        <v>11.6</v>
      </c>
      <c r="O5" s="511">
        <v>10.6</v>
      </c>
      <c r="P5" s="511">
        <v>11.8</v>
      </c>
      <c r="Q5" s="511">
        <v>13.6</v>
      </c>
      <c r="R5" s="511">
        <v>18.2</v>
      </c>
      <c r="S5" s="511">
        <v>16.3</v>
      </c>
      <c r="T5" s="511">
        <v>16.5</v>
      </c>
      <c r="U5" s="511">
        <v>16.600000000000001</v>
      </c>
      <c r="V5" s="511">
        <v>14.2</v>
      </c>
      <c r="W5" s="511">
        <v>12</v>
      </c>
      <c r="X5" s="511">
        <v>14.2</v>
      </c>
      <c r="Y5" s="511">
        <v>14.8</v>
      </c>
      <c r="Z5" s="511">
        <v>18</v>
      </c>
      <c r="AA5" s="511">
        <v>17</v>
      </c>
      <c r="AB5" s="511">
        <v>17.7</v>
      </c>
      <c r="AC5" s="511">
        <v>19.600000000000001</v>
      </c>
      <c r="AD5" s="511">
        <v>18.8</v>
      </c>
      <c r="AE5" s="511">
        <v>15</v>
      </c>
      <c r="AF5" s="546">
        <v>15</v>
      </c>
      <c r="AG5" s="546">
        <v>12</v>
      </c>
      <c r="AM5" s="422"/>
    </row>
    <row r="8" spans="2:70" x14ac:dyDescent="0.2">
      <c r="B8" s="191" t="s">
        <v>851</v>
      </c>
      <c r="C8" s="198">
        <f>MAX(C4:AG4)</f>
        <v>33.1</v>
      </c>
      <c r="G8" s="33"/>
      <c r="V8" s="33"/>
    </row>
    <row r="9" spans="2:70" x14ac:dyDescent="0.2">
      <c r="B9" s="191" t="s">
        <v>851</v>
      </c>
      <c r="C9" s="198">
        <f>MIN(C5:AG5)</f>
        <v>9</v>
      </c>
      <c r="G9" s="33"/>
      <c r="V9" s="33"/>
      <c r="AA9" s="33"/>
      <c r="AE9" s="248"/>
    </row>
    <row r="10" spans="2:70" x14ac:dyDescent="0.2">
      <c r="G10" s="248"/>
      <c r="R10" s="41"/>
      <c r="S10" s="41"/>
      <c r="T10" s="41"/>
      <c r="U10" s="41"/>
      <c r="V10" s="248"/>
      <c r="W10" s="41"/>
      <c r="X10" s="41"/>
      <c r="AA10" s="33"/>
      <c r="AE10" s="248"/>
    </row>
    <row r="11" spans="2:70" x14ac:dyDescent="0.2">
      <c r="C11" s="270" t="s">
        <v>727</v>
      </c>
      <c r="G11" s="248"/>
      <c r="R11" s="41"/>
      <c r="S11" s="41"/>
      <c r="T11" s="41"/>
      <c r="U11" s="41"/>
      <c r="V11" s="248"/>
      <c r="W11" s="41"/>
      <c r="X11" s="41"/>
      <c r="AA11" s="248"/>
      <c r="AB11" s="33"/>
    </row>
    <row r="12" spans="2:70" x14ac:dyDescent="0.2">
      <c r="G12" s="249"/>
      <c r="T12" s="33"/>
      <c r="V12" s="249"/>
      <c r="AA12" s="248"/>
      <c r="AB12" s="248"/>
    </row>
    <row r="13" spans="2:70" x14ac:dyDescent="0.2">
      <c r="C13" s="422"/>
      <c r="O13" s="581">
        <v>16.7</v>
      </c>
      <c r="P13" s="581">
        <v>11</v>
      </c>
      <c r="Q13" s="510"/>
      <c r="T13" s="248"/>
      <c r="V13" s="33"/>
      <c r="AA13" s="249"/>
      <c r="AB13" s="248"/>
    </row>
    <row r="14" spans="2:70" x14ac:dyDescent="0.2">
      <c r="C14" s="483" t="s">
        <v>886</v>
      </c>
      <c r="O14" s="581">
        <v>16.600000000000001</v>
      </c>
      <c r="P14" s="581">
        <v>13</v>
      </c>
      <c r="Q14" s="510"/>
    </row>
    <row r="15" spans="2:70" ht="13.5" thickBot="1" x14ac:dyDescent="0.25">
      <c r="C15" s="484">
        <v>1</v>
      </c>
      <c r="O15" s="581">
        <v>20</v>
      </c>
      <c r="P15" s="581">
        <v>13.7</v>
      </c>
      <c r="Q15" s="510"/>
    </row>
    <row r="16" spans="2:70" ht="13.5" thickBot="1" x14ac:dyDescent="0.25">
      <c r="C16" s="484">
        <v>2</v>
      </c>
      <c r="O16" s="581">
        <v>20.8</v>
      </c>
      <c r="P16" s="581">
        <v>14</v>
      </c>
      <c r="Q16" s="510"/>
    </row>
    <row r="17" spans="3:17" x14ac:dyDescent="0.2">
      <c r="C17" s="489">
        <v>3</v>
      </c>
      <c r="O17" s="581">
        <v>21.2</v>
      </c>
      <c r="P17" s="581">
        <v>15</v>
      </c>
      <c r="Q17" s="510"/>
    </row>
    <row r="18" spans="3:17" x14ac:dyDescent="0.2">
      <c r="C18" s="489">
        <v>4</v>
      </c>
      <c r="O18" s="581">
        <v>20.399999999999999</v>
      </c>
      <c r="P18" s="581">
        <v>10.8</v>
      </c>
      <c r="Q18" s="510"/>
    </row>
    <row r="19" spans="3:17" x14ac:dyDescent="0.2">
      <c r="C19" s="489">
        <v>5</v>
      </c>
      <c r="O19" s="581">
        <v>20.5</v>
      </c>
      <c r="P19" s="581">
        <v>8.6999999999999993</v>
      </c>
      <c r="Q19" s="510"/>
    </row>
    <row r="20" spans="3:17" ht="13.5" thickBot="1" x14ac:dyDescent="0.25">
      <c r="C20" s="484">
        <v>6</v>
      </c>
      <c r="O20" s="581">
        <v>23.8</v>
      </c>
      <c r="P20" s="581">
        <v>9.6999999999999993</v>
      </c>
      <c r="Q20" s="510"/>
    </row>
    <row r="21" spans="3:17" ht="13.5" thickBot="1" x14ac:dyDescent="0.25">
      <c r="C21" s="484">
        <v>7</v>
      </c>
      <c r="O21" s="581">
        <v>22.2</v>
      </c>
      <c r="P21" s="581">
        <v>11.4</v>
      </c>
      <c r="Q21" s="510"/>
    </row>
    <row r="22" spans="3:17" x14ac:dyDescent="0.2">
      <c r="C22" s="489">
        <v>8</v>
      </c>
      <c r="O22" s="581">
        <v>16.8</v>
      </c>
      <c r="P22" s="581">
        <v>9</v>
      </c>
      <c r="Q22" s="510"/>
    </row>
    <row r="23" spans="3:17" x14ac:dyDescent="0.2">
      <c r="C23" s="489">
        <v>9</v>
      </c>
      <c r="O23" s="581">
        <v>18.399999999999999</v>
      </c>
      <c r="P23" s="581">
        <v>5.8</v>
      </c>
      <c r="Q23" s="510"/>
    </row>
    <row r="24" spans="3:17" x14ac:dyDescent="0.2">
      <c r="C24" s="489">
        <v>10</v>
      </c>
      <c r="O24" s="581">
        <v>19.399999999999999</v>
      </c>
      <c r="P24" s="581">
        <v>6.8</v>
      </c>
      <c r="Q24" s="510"/>
    </row>
    <row r="25" spans="3:17" ht="13.5" thickBot="1" x14ac:dyDescent="0.25">
      <c r="C25" s="484">
        <v>11</v>
      </c>
      <c r="O25" s="581">
        <v>15.7</v>
      </c>
      <c r="P25" s="581">
        <v>12.5</v>
      </c>
      <c r="Q25" s="510"/>
    </row>
    <row r="26" spans="3:17" ht="13.5" thickBot="1" x14ac:dyDescent="0.25">
      <c r="C26" s="484">
        <v>12</v>
      </c>
      <c r="O26" s="581">
        <v>15</v>
      </c>
      <c r="P26" s="581">
        <v>14.1</v>
      </c>
      <c r="Q26" s="510"/>
    </row>
    <row r="27" spans="3:17" x14ac:dyDescent="0.2">
      <c r="C27" s="489">
        <v>13</v>
      </c>
      <c r="O27" s="581">
        <v>15.5</v>
      </c>
      <c r="P27" s="581">
        <v>11.4</v>
      </c>
      <c r="Q27" s="510"/>
    </row>
    <row r="28" spans="3:17" x14ac:dyDescent="0.2">
      <c r="C28" s="489">
        <v>14</v>
      </c>
      <c r="O28" s="581">
        <v>16.8</v>
      </c>
      <c r="P28" s="581">
        <v>6.4</v>
      </c>
      <c r="Q28" s="510"/>
    </row>
    <row r="29" spans="3:17" x14ac:dyDescent="0.2">
      <c r="C29" s="489">
        <v>15</v>
      </c>
      <c r="O29" s="581">
        <v>17.8</v>
      </c>
      <c r="P29" s="581">
        <v>8.1999999999999993</v>
      </c>
      <c r="Q29" s="510"/>
    </row>
    <row r="30" spans="3:17" ht="13.5" thickBot="1" x14ac:dyDescent="0.25">
      <c r="C30" s="484">
        <v>16</v>
      </c>
      <c r="O30" s="581">
        <v>20.2</v>
      </c>
      <c r="P30" s="581">
        <v>10</v>
      </c>
      <c r="Q30" s="510"/>
    </row>
    <row r="31" spans="3:17" ht="13.5" thickBot="1" x14ac:dyDescent="0.25">
      <c r="C31" s="484">
        <v>17</v>
      </c>
      <c r="O31" s="581">
        <v>20.399999999999999</v>
      </c>
      <c r="P31" s="581">
        <v>14.3</v>
      </c>
      <c r="Q31" s="510"/>
    </row>
    <row r="32" spans="3:17" x14ac:dyDescent="0.2">
      <c r="C32" s="489">
        <v>18</v>
      </c>
      <c r="O32" s="581">
        <v>16.2</v>
      </c>
      <c r="P32" s="581">
        <v>11.7</v>
      </c>
      <c r="Q32" s="510"/>
    </row>
    <row r="33" spans="3:17" x14ac:dyDescent="0.2">
      <c r="C33" s="489">
        <v>19</v>
      </c>
      <c r="O33" s="581">
        <v>17</v>
      </c>
      <c r="P33" s="581">
        <v>12.4</v>
      </c>
      <c r="Q33" s="510"/>
    </row>
    <row r="34" spans="3:17" x14ac:dyDescent="0.2">
      <c r="C34" s="489">
        <v>20</v>
      </c>
      <c r="O34" s="581">
        <v>21.2</v>
      </c>
      <c r="P34" s="581">
        <v>10.5</v>
      </c>
      <c r="Q34" s="510"/>
    </row>
    <row r="35" spans="3:17" ht="13.5" thickBot="1" x14ac:dyDescent="0.25">
      <c r="C35" s="484">
        <v>21</v>
      </c>
      <c r="O35" s="581">
        <v>19.600000000000001</v>
      </c>
      <c r="P35" s="581">
        <v>12.2</v>
      </c>
      <c r="Q35" s="510"/>
    </row>
    <row r="36" spans="3:17" ht="13.5" thickBot="1" x14ac:dyDescent="0.25">
      <c r="C36" s="484">
        <v>22</v>
      </c>
      <c r="O36" s="581">
        <v>22.2</v>
      </c>
      <c r="P36" s="581">
        <v>10.4</v>
      </c>
      <c r="Q36" s="510"/>
    </row>
    <row r="37" spans="3:17" x14ac:dyDescent="0.2">
      <c r="C37" s="489">
        <v>23</v>
      </c>
      <c r="O37" s="581">
        <v>24.2</v>
      </c>
      <c r="P37" s="581">
        <v>9.8000000000000007</v>
      </c>
      <c r="Q37" s="510"/>
    </row>
    <row r="38" spans="3:17" x14ac:dyDescent="0.2">
      <c r="C38" s="489">
        <v>24</v>
      </c>
      <c r="O38" s="581">
        <v>16.2</v>
      </c>
      <c r="P38" s="581">
        <v>9.4</v>
      </c>
      <c r="Q38" s="510"/>
    </row>
    <row r="39" spans="3:17" x14ac:dyDescent="0.2">
      <c r="C39" s="489">
        <v>25</v>
      </c>
      <c r="O39" s="581">
        <v>18.2</v>
      </c>
      <c r="P39" s="581">
        <v>5.8</v>
      </c>
      <c r="Q39" s="510"/>
    </row>
    <row r="40" spans="3:17" ht="13.5" thickBot="1" x14ac:dyDescent="0.25">
      <c r="C40" s="484">
        <v>26</v>
      </c>
      <c r="O40" s="581">
        <v>21.2</v>
      </c>
      <c r="P40" s="581">
        <v>10.6</v>
      </c>
      <c r="Q40" s="510"/>
    </row>
    <row r="41" spans="3:17" ht="13.5" thickBot="1" x14ac:dyDescent="0.25">
      <c r="C41" s="484">
        <v>27</v>
      </c>
      <c r="O41" s="581">
        <v>17.8</v>
      </c>
      <c r="P41" s="581">
        <v>13.6</v>
      </c>
      <c r="Q41" s="510"/>
    </row>
    <row r="42" spans="3:17" x14ac:dyDescent="0.2">
      <c r="C42" s="489">
        <v>28</v>
      </c>
      <c r="O42" s="581">
        <v>22.4</v>
      </c>
      <c r="P42" s="581">
        <v>10.199999999999999</v>
      </c>
      <c r="Q42" s="510"/>
    </row>
    <row r="43" spans="3:17" x14ac:dyDescent="0.2">
      <c r="C43" s="489">
        <v>29</v>
      </c>
      <c r="O43" s="568">
        <v>17.899999999999999</v>
      </c>
      <c r="P43" s="568">
        <v>10.8</v>
      </c>
      <c r="Q43" s="510"/>
    </row>
    <row r="44" spans="3:17" x14ac:dyDescent="0.2">
      <c r="C44" s="489">
        <v>30</v>
      </c>
    </row>
    <row r="45" spans="3:17" ht="13.5" thickBot="1" x14ac:dyDescent="0.25">
      <c r="C45" s="491" t="s">
        <v>886</v>
      </c>
    </row>
    <row r="46" spans="3:17" ht="13.5" thickBot="1" x14ac:dyDescent="0.25">
      <c r="C46" s="491" t="s">
        <v>891</v>
      </c>
    </row>
    <row r="47" spans="3:17" x14ac:dyDescent="0.2">
      <c r="C47" s="483" t="s">
        <v>888</v>
      </c>
    </row>
    <row r="48" spans="3:17" x14ac:dyDescent="0.2">
      <c r="C48" s="483" t="s">
        <v>889</v>
      </c>
      <c r="F48" s="422"/>
    </row>
    <row r="49" spans="3:4" x14ac:dyDescent="0.2">
      <c r="C49" s="486" t="s">
        <v>894</v>
      </c>
      <c r="D49" s="422">
        <v>21</v>
      </c>
    </row>
    <row r="50" spans="3:4" ht="13.5" thickBot="1" x14ac:dyDescent="0.25">
      <c r="C50" s="488" t="s">
        <v>894</v>
      </c>
      <c r="D50">
        <v>16</v>
      </c>
    </row>
    <row r="51" spans="3:4" ht="13.5" thickBot="1" x14ac:dyDescent="0.25">
      <c r="C51" s="488" t="s">
        <v>894</v>
      </c>
      <c r="D51">
        <v>12</v>
      </c>
    </row>
    <row r="52" spans="3:4" x14ac:dyDescent="0.2">
      <c r="C52" s="486" t="s">
        <v>894</v>
      </c>
      <c r="D52">
        <v>12</v>
      </c>
    </row>
    <row r="53" spans="3:4" x14ac:dyDescent="0.2">
      <c r="C53" s="486" t="s">
        <v>894</v>
      </c>
      <c r="D53">
        <v>17</v>
      </c>
    </row>
    <row r="54" spans="3:4" x14ac:dyDescent="0.2">
      <c r="C54" s="486" t="s">
        <v>894</v>
      </c>
      <c r="D54">
        <v>21</v>
      </c>
    </row>
    <row r="55" spans="3:4" ht="13.5" thickBot="1" x14ac:dyDescent="0.25">
      <c r="C55" s="488" t="s">
        <v>894</v>
      </c>
      <c r="D55">
        <v>18</v>
      </c>
    </row>
    <row r="56" spans="3:4" ht="13.5" thickBot="1" x14ac:dyDescent="0.25">
      <c r="C56" s="488" t="s">
        <v>894</v>
      </c>
      <c r="D56">
        <v>20</v>
      </c>
    </row>
    <row r="57" spans="3:4" x14ac:dyDescent="0.2">
      <c r="C57" s="486" t="s">
        <v>894</v>
      </c>
      <c r="D57">
        <v>27</v>
      </c>
    </row>
    <row r="58" spans="3:4" x14ac:dyDescent="0.2">
      <c r="C58" s="486" t="s">
        <v>894</v>
      </c>
      <c r="D58">
        <v>32</v>
      </c>
    </row>
    <row r="59" spans="3:4" x14ac:dyDescent="0.2">
      <c r="C59" s="486" t="s">
        <v>894</v>
      </c>
      <c r="D59">
        <v>29</v>
      </c>
    </row>
    <row r="60" spans="3:4" ht="13.5" thickBot="1" x14ac:dyDescent="0.25">
      <c r="C60" s="488" t="s">
        <v>894</v>
      </c>
      <c r="D60">
        <v>29</v>
      </c>
    </row>
    <row r="61" spans="3:4" ht="13.5" thickBot="1" x14ac:dyDescent="0.25">
      <c r="C61" s="488" t="s">
        <v>894</v>
      </c>
      <c r="D61">
        <v>15</v>
      </c>
    </row>
    <row r="62" spans="3:4" x14ac:dyDescent="0.2">
      <c r="C62" s="486" t="s">
        <v>894</v>
      </c>
      <c r="D62">
        <v>11</v>
      </c>
    </row>
    <row r="63" spans="3:4" x14ac:dyDescent="0.2">
      <c r="C63" s="486" t="s">
        <v>894</v>
      </c>
      <c r="D63">
        <v>12</v>
      </c>
    </row>
    <row r="64" spans="3:4" x14ac:dyDescent="0.2">
      <c r="C64" s="486" t="s">
        <v>894</v>
      </c>
      <c r="D64">
        <v>12</v>
      </c>
    </row>
    <row r="65" spans="3:4" ht="13.5" thickBot="1" x14ac:dyDescent="0.25">
      <c r="C65" s="488" t="s">
        <v>894</v>
      </c>
      <c r="D65">
        <v>9</v>
      </c>
    </row>
    <row r="66" spans="3:4" ht="13.5" thickBot="1" x14ac:dyDescent="0.25">
      <c r="C66" s="488" t="s">
        <v>894</v>
      </c>
      <c r="D66">
        <v>16</v>
      </c>
    </row>
    <row r="67" spans="3:4" x14ac:dyDescent="0.2">
      <c r="C67" s="486" t="s">
        <v>894</v>
      </c>
      <c r="D67">
        <v>20</v>
      </c>
    </row>
    <row r="68" spans="3:4" x14ac:dyDescent="0.2">
      <c r="C68" s="486" t="s">
        <v>894</v>
      </c>
      <c r="D68">
        <v>19</v>
      </c>
    </row>
    <row r="69" spans="3:4" x14ac:dyDescent="0.2">
      <c r="C69" s="486" t="s">
        <v>894</v>
      </c>
      <c r="D69">
        <v>15</v>
      </c>
    </row>
    <row r="70" spans="3:4" ht="13.5" thickBot="1" x14ac:dyDescent="0.25">
      <c r="C70" s="488" t="s">
        <v>894</v>
      </c>
      <c r="D70">
        <v>12</v>
      </c>
    </row>
    <row r="71" spans="3:4" ht="13.5" thickBot="1" x14ac:dyDescent="0.25">
      <c r="C71" s="488" t="s">
        <v>894</v>
      </c>
      <c r="D71">
        <v>13</v>
      </c>
    </row>
    <row r="72" spans="3:4" x14ac:dyDescent="0.2">
      <c r="C72" s="486" t="s">
        <v>894</v>
      </c>
      <c r="D72">
        <v>13</v>
      </c>
    </row>
    <row r="73" spans="3:4" x14ac:dyDescent="0.2">
      <c r="C73" s="486" t="s">
        <v>894</v>
      </c>
      <c r="D73">
        <v>14</v>
      </c>
    </row>
    <row r="74" spans="3:4" x14ac:dyDescent="0.2">
      <c r="C74" s="486" t="s">
        <v>894</v>
      </c>
      <c r="D74">
        <v>16</v>
      </c>
    </row>
    <row r="75" spans="3:4" ht="13.5" thickBot="1" x14ac:dyDescent="0.25">
      <c r="C75" s="488" t="s">
        <v>894</v>
      </c>
      <c r="D75">
        <v>18</v>
      </c>
    </row>
    <row r="76" spans="3:4" ht="13.5" thickBot="1" x14ac:dyDescent="0.25">
      <c r="C76" s="488" t="s">
        <v>894</v>
      </c>
      <c r="D76">
        <v>15</v>
      </c>
    </row>
    <row r="77" spans="3:4" x14ac:dyDescent="0.2">
      <c r="C77" s="486" t="s">
        <v>894</v>
      </c>
      <c r="D77">
        <v>16</v>
      </c>
    </row>
    <row r="78" spans="3:4" x14ac:dyDescent="0.2">
      <c r="C78" s="486" t="s">
        <v>894</v>
      </c>
      <c r="D78">
        <v>15</v>
      </c>
    </row>
    <row r="79" spans="3:4" x14ac:dyDescent="0.2">
      <c r="C79" s="483" t="s">
        <v>890</v>
      </c>
    </row>
    <row r="80" spans="3:4" ht="13.5" thickBot="1" x14ac:dyDescent="0.25">
      <c r="C80" s="488" t="s">
        <v>895</v>
      </c>
      <c r="D80">
        <v>10</v>
      </c>
    </row>
    <row r="81" spans="3:4" ht="13.5" thickBot="1" x14ac:dyDescent="0.25">
      <c r="C81" s="488" t="s">
        <v>895</v>
      </c>
      <c r="D81">
        <v>8</v>
      </c>
    </row>
    <row r="82" spans="3:4" x14ac:dyDescent="0.2">
      <c r="C82" s="486" t="s">
        <v>895</v>
      </c>
      <c r="D82">
        <v>8</v>
      </c>
    </row>
    <row r="83" spans="3:4" x14ac:dyDescent="0.2">
      <c r="C83" s="486" t="s">
        <v>895</v>
      </c>
      <c r="D83">
        <v>5</v>
      </c>
    </row>
    <row r="84" spans="3:4" x14ac:dyDescent="0.2">
      <c r="C84" s="486" t="s">
        <v>895</v>
      </c>
      <c r="D84">
        <v>7</v>
      </c>
    </row>
    <row r="85" spans="3:4" ht="13.5" thickBot="1" x14ac:dyDescent="0.25">
      <c r="C85" s="488" t="s">
        <v>895</v>
      </c>
      <c r="D85">
        <v>11</v>
      </c>
    </row>
    <row r="86" spans="3:4" ht="13.5" thickBot="1" x14ac:dyDescent="0.25">
      <c r="C86" s="488" t="s">
        <v>895</v>
      </c>
      <c r="D86">
        <v>15</v>
      </c>
    </row>
    <row r="87" spans="3:4" x14ac:dyDescent="0.2">
      <c r="C87" s="486" t="s">
        <v>895</v>
      </c>
      <c r="D87">
        <v>12</v>
      </c>
    </row>
    <row r="88" spans="3:4" x14ac:dyDescent="0.2">
      <c r="C88" s="486" t="s">
        <v>895</v>
      </c>
      <c r="D88">
        <v>11</v>
      </c>
    </row>
    <row r="89" spans="3:4" x14ac:dyDescent="0.2">
      <c r="C89" s="486" t="s">
        <v>895</v>
      </c>
      <c r="D89">
        <v>22</v>
      </c>
    </row>
    <row r="90" spans="3:4" x14ac:dyDescent="0.2">
      <c r="C90" s="490" t="s">
        <v>895</v>
      </c>
      <c r="D90">
        <v>19</v>
      </c>
    </row>
    <row r="91" spans="3:4" x14ac:dyDescent="0.2">
      <c r="C91" s="490" t="s">
        <v>895</v>
      </c>
      <c r="D91">
        <v>15</v>
      </c>
    </row>
    <row r="92" spans="3:4" x14ac:dyDescent="0.2">
      <c r="C92" s="490" t="s">
        <v>895</v>
      </c>
      <c r="D92">
        <v>10</v>
      </c>
    </row>
    <row r="93" spans="3:4" x14ac:dyDescent="0.2">
      <c r="C93" s="490" t="s">
        <v>895</v>
      </c>
      <c r="D93">
        <v>10</v>
      </c>
    </row>
    <row r="94" spans="3:4" x14ac:dyDescent="0.2">
      <c r="C94" s="490" t="s">
        <v>895</v>
      </c>
      <c r="D94">
        <v>10</v>
      </c>
    </row>
    <row r="95" spans="3:4" x14ac:dyDescent="0.2">
      <c r="C95" s="490" t="s">
        <v>895</v>
      </c>
      <c r="D95">
        <v>9</v>
      </c>
    </row>
    <row r="96" spans="3:4" x14ac:dyDescent="0.2">
      <c r="C96" s="486" t="s">
        <v>895</v>
      </c>
      <c r="D96">
        <v>7</v>
      </c>
    </row>
    <row r="97" spans="3:4" ht="13.5" thickBot="1" x14ac:dyDescent="0.25">
      <c r="C97" s="488" t="s">
        <v>895</v>
      </c>
      <c r="D97">
        <v>3</v>
      </c>
    </row>
    <row r="98" spans="3:4" ht="13.5" thickBot="1" x14ac:dyDescent="0.25">
      <c r="C98" s="488" t="s">
        <v>895</v>
      </c>
      <c r="D98">
        <v>4</v>
      </c>
    </row>
    <row r="99" spans="3:4" x14ac:dyDescent="0.2">
      <c r="C99" s="486" t="s">
        <v>895</v>
      </c>
      <c r="D99">
        <v>7</v>
      </c>
    </row>
    <row r="100" spans="3:4" x14ac:dyDescent="0.2">
      <c r="C100" s="486" t="s">
        <v>895</v>
      </c>
      <c r="D100">
        <v>6</v>
      </c>
    </row>
    <row r="101" spans="3:4" x14ac:dyDescent="0.2">
      <c r="C101" s="486" t="s">
        <v>895</v>
      </c>
      <c r="D101">
        <v>9</v>
      </c>
    </row>
    <row r="102" spans="3:4" ht="13.5" thickBot="1" x14ac:dyDescent="0.25">
      <c r="C102" s="488" t="s">
        <v>895</v>
      </c>
      <c r="D102">
        <v>8</v>
      </c>
    </row>
    <row r="103" spans="3:4" ht="13.5" thickBot="1" x14ac:dyDescent="0.25">
      <c r="C103" s="488" t="s">
        <v>895</v>
      </c>
      <c r="D103">
        <v>8</v>
      </c>
    </row>
    <row r="104" spans="3:4" x14ac:dyDescent="0.2">
      <c r="C104" s="486" t="s">
        <v>895</v>
      </c>
      <c r="D104">
        <v>8</v>
      </c>
    </row>
    <row r="105" spans="3:4" x14ac:dyDescent="0.2">
      <c r="C105" s="486" t="s">
        <v>895</v>
      </c>
      <c r="D105">
        <v>4</v>
      </c>
    </row>
    <row r="106" spans="3:4" x14ac:dyDescent="0.2">
      <c r="C106" s="486" t="s">
        <v>895</v>
      </c>
      <c r="D106">
        <v>9</v>
      </c>
    </row>
    <row r="107" spans="3:4" ht="13.5" thickBot="1" x14ac:dyDescent="0.25">
      <c r="C107" s="488" t="s">
        <v>895</v>
      </c>
      <c r="D107">
        <v>13</v>
      </c>
    </row>
    <row r="108" spans="3:4" ht="13.5" thickBot="1" x14ac:dyDescent="0.25">
      <c r="C108" s="488" t="s">
        <v>895</v>
      </c>
      <c r="D108">
        <v>11</v>
      </c>
    </row>
    <row r="109" spans="3:4" x14ac:dyDescent="0.2">
      <c r="C109" s="486" t="s">
        <v>895</v>
      </c>
      <c r="D109">
        <v>7</v>
      </c>
    </row>
    <row r="110" spans="3:4" x14ac:dyDescent="0.2">
      <c r="C110" s="487" t="s">
        <v>887</v>
      </c>
    </row>
    <row r="111" spans="3:4" x14ac:dyDescent="0.2">
      <c r="C111" s="487" t="s">
        <v>887</v>
      </c>
    </row>
    <row r="112" spans="3:4" ht="13.5" thickBot="1" x14ac:dyDescent="0.25">
      <c r="C112" s="485" t="s">
        <v>887</v>
      </c>
    </row>
    <row r="113" spans="3:3" ht="13.5" thickBot="1" x14ac:dyDescent="0.25">
      <c r="C113" s="485" t="s">
        <v>887</v>
      </c>
    </row>
    <row r="114" spans="3:3" x14ac:dyDescent="0.2">
      <c r="C114" s="487" t="s">
        <v>887</v>
      </c>
    </row>
    <row r="115" spans="3:3" x14ac:dyDescent="0.2">
      <c r="C115" s="487" t="s">
        <v>887</v>
      </c>
    </row>
    <row r="116" spans="3:3" x14ac:dyDescent="0.2">
      <c r="C116" s="487" t="s">
        <v>887</v>
      </c>
    </row>
    <row r="117" spans="3:3" ht="13.5" thickBot="1" x14ac:dyDescent="0.25">
      <c r="C117" s="485" t="s">
        <v>887</v>
      </c>
    </row>
    <row r="118" spans="3:3" ht="13.5" thickBot="1" x14ac:dyDescent="0.25">
      <c r="C118" s="485" t="s">
        <v>887</v>
      </c>
    </row>
    <row r="119" spans="3:3" x14ac:dyDescent="0.2">
      <c r="C119" s="487" t="s">
        <v>887</v>
      </c>
    </row>
    <row r="120" spans="3:3" x14ac:dyDescent="0.2">
      <c r="C120" s="487" t="s">
        <v>887</v>
      </c>
    </row>
    <row r="121" spans="3:3" x14ac:dyDescent="0.2">
      <c r="C121" s="487" t="s">
        <v>887</v>
      </c>
    </row>
    <row r="122" spans="3:3" ht="13.5" thickBot="1" x14ac:dyDescent="0.25">
      <c r="C122" s="485" t="s">
        <v>887</v>
      </c>
    </row>
    <row r="123" spans="3:3" ht="13.5" thickBot="1" x14ac:dyDescent="0.25">
      <c r="C123" s="485" t="s">
        <v>887</v>
      </c>
    </row>
    <row r="124" spans="3:3" x14ac:dyDescent="0.2">
      <c r="C124" s="487" t="s">
        <v>887</v>
      </c>
    </row>
    <row r="125" spans="3:3" x14ac:dyDescent="0.2">
      <c r="C125" s="487" t="s">
        <v>887</v>
      </c>
    </row>
    <row r="126" spans="3:3" x14ac:dyDescent="0.2">
      <c r="C126" s="487" t="s">
        <v>887</v>
      </c>
    </row>
    <row r="127" spans="3:3" ht="13.5" thickBot="1" x14ac:dyDescent="0.25">
      <c r="C127" s="485" t="s">
        <v>887</v>
      </c>
    </row>
    <row r="128" spans="3:3" ht="13.5" thickBot="1" x14ac:dyDescent="0.25">
      <c r="C128" s="485" t="s">
        <v>887</v>
      </c>
    </row>
    <row r="129" spans="3:4" x14ac:dyDescent="0.2">
      <c r="C129" s="487" t="s">
        <v>887</v>
      </c>
    </row>
    <row r="130" spans="3:4" x14ac:dyDescent="0.2">
      <c r="C130" s="487" t="s">
        <v>887</v>
      </c>
    </row>
    <row r="131" spans="3:4" x14ac:dyDescent="0.2">
      <c r="C131" s="487" t="s">
        <v>887</v>
      </c>
    </row>
    <row r="132" spans="3:4" ht="13.5" thickBot="1" x14ac:dyDescent="0.25">
      <c r="C132" s="485" t="s">
        <v>887</v>
      </c>
    </row>
    <row r="133" spans="3:4" ht="13.5" thickBot="1" x14ac:dyDescent="0.25">
      <c r="C133" s="485" t="s">
        <v>887</v>
      </c>
    </row>
    <row r="134" spans="3:4" x14ac:dyDescent="0.2">
      <c r="C134" s="487" t="s">
        <v>887</v>
      </c>
    </row>
    <row r="135" spans="3:4" x14ac:dyDescent="0.2">
      <c r="C135" s="487" t="s">
        <v>887</v>
      </c>
    </row>
    <row r="136" spans="3:4" x14ac:dyDescent="0.2">
      <c r="C136" s="487" t="s">
        <v>887</v>
      </c>
    </row>
    <row r="137" spans="3:4" ht="13.5" thickBot="1" x14ac:dyDescent="0.25">
      <c r="C137" s="485" t="s">
        <v>887</v>
      </c>
    </row>
    <row r="138" spans="3:4" ht="13.5" thickBot="1" x14ac:dyDescent="0.25">
      <c r="C138" s="485" t="s">
        <v>887</v>
      </c>
    </row>
    <row r="139" spans="3:4" x14ac:dyDescent="0.2">
      <c r="C139" s="487" t="s">
        <v>887</v>
      </c>
    </row>
    <row r="140" spans="3:4" x14ac:dyDescent="0.2">
      <c r="C140" s="487" t="s">
        <v>896</v>
      </c>
      <c r="D140" t="s">
        <v>897</v>
      </c>
    </row>
    <row r="141" spans="3:4" x14ac:dyDescent="0.2">
      <c r="C141" s="487" t="s">
        <v>896</v>
      </c>
      <c r="D141" t="s">
        <v>897</v>
      </c>
    </row>
    <row r="142" spans="3:4" ht="13.5" thickBot="1" x14ac:dyDescent="0.25">
      <c r="C142" s="485" t="s">
        <v>896</v>
      </c>
      <c r="D142" t="s">
        <v>897</v>
      </c>
    </row>
    <row r="143" spans="3:4" ht="13.5" thickBot="1" x14ac:dyDescent="0.25">
      <c r="C143" s="485" t="s">
        <v>896</v>
      </c>
      <c r="D143" t="s">
        <v>897</v>
      </c>
    </row>
    <row r="144" spans="3:4" x14ac:dyDescent="0.2">
      <c r="C144" s="487" t="s">
        <v>896</v>
      </c>
      <c r="D144" t="s">
        <v>897</v>
      </c>
    </row>
    <row r="145" spans="3:4" x14ac:dyDescent="0.2">
      <c r="C145" s="487" t="s">
        <v>896</v>
      </c>
      <c r="D145" t="s">
        <v>897</v>
      </c>
    </row>
    <row r="146" spans="3:4" x14ac:dyDescent="0.2">
      <c r="C146" s="487" t="s">
        <v>896</v>
      </c>
      <c r="D146" t="s">
        <v>897</v>
      </c>
    </row>
    <row r="147" spans="3:4" ht="13.5" thickBot="1" x14ac:dyDescent="0.25">
      <c r="C147" s="485" t="s">
        <v>896</v>
      </c>
      <c r="D147" t="s">
        <v>897</v>
      </c>
    </row>
    <row r="148" spans="3:4" ht="13.5" thickBot="1" x14ac:dyDescent="0.25">
      <c r="C148" s="485" t="s">
        <v>896</v>
      </c>
      <c r="D148" t="s">
        <v>897</v>
      </c>
    </row>
    <row r="149" spans="3:4" x14ac:dyDescent="0.2">
      <c r="C149" s="487" t="s">
        <v>896</v>
      </c>
      <c r="D149" t="s">
        <v>897</v>
      </c>
    </row>
    <row r="150" spans="3:4" x14ac:dyDescent="0.2">
      <c r="C150" s="487" t="s">
        <v>896</v>
      </c>
      <c r="D150" t="s">
        <v>897</v>
      </c>
    </row>
    <row r="151" spans="3:4" x14ac:dyDescent="0.2">
      <c r="C151" s="487" t="s">
        <v>896</v>
      </c>
      <c r="D151" t="s">
        <v>897</v>
      </c>
    </row>
    <row r="152" spans="3:4" ht="13.5" thickBot="1" x14ac:dyDescent="0.25">
      <c r="C152" s="485" t="s">
        <v>896</v>
      </c>
      <c r="D152" t="s">
        <v>897</v>
      </c>
    </row>
    <row r="153" spans="3:4" ht="13.5" thickBot="1" x14ac:dyDescent="0.25">
      <c r="C153" s="485" t="s">
        <v>896</v>
      </c>
      <c r="D153" t="s">
        <v>897</v>
      </c>
    </row>
    <row r="154" spans="3:4" x14ac:dyDescent="0.2">
      <c r="C154" s="487" t="s">
        <v>896</v>
      </c>
      <c r="D154" t="s">
        <v>897</v>
      </c>
    </row>
    <row r="155" spans="3:4" x14ac:dyDescent="0.2">
      <c r="C155" s="487" t="s">
        <v>896</v>
      </c>
      <c r="D155" t="s">
        <v>897</v>
      </c>
    </row>
    <row r="156" spans="3:4" x14ac:dyDescent="0.2">
      <c r="C156" s="487" t="s">
        <v>896</v>
      </c>
      <c r="D156" t="s">
        <v>897</v>
      </c>
    </row>
    <row r="157" spans="3:4" ht="13.5" thickBot="1" x14ac:dyDescent="0.25">
      <c r="C157" s="485" t="s">
        <v>896</v>
      </c>
      <c r="D157" t="s">
        <v>897</v>
      </c>
    </row>
    <row r="158" spans="3:4" ht="13.5" thickBot="1" x14ac:dyDescent="0.25">
      <c r="C158" s="485" t="s">
        <v>896</v>
      </c>
      <c r="D158" t="s">
        <v>897</v>
      </c>
    </row>
    <row r="159" spans="3:4" x14ac:dyDescent="0.2">
      <c r="C159" s="487" t="s">
        <v>896</v>
      </c>
      <c r="D159" t="s">
        <v>897</v>
      </c>
    </row>
    <row r="160" spans="3:4" x14ac:dyDescent="0.2">
      <c r="C160" s="487" t="s">
        <v>896</v>
      </c>
      <c r="D160" t="s">
        <v>897</v>
      </c>
    </row>
    <row r="161" spans="3:4" x14ac:dyDescent="0.2">
      <c r="C161" s="487" t="s">
        <v>896</v>
      </c>
      <c r="D161" t="s">
        <v>897</v>
      </c>
    </row>
    <row r="162" spans="3:4" ht="13.5" thickBot="1" x14ac:dyDescent="0.25">
      <c r="C162" s="485" t="s">
        <v>896</v>
      </c>
      <c r="D162" t="s">
        <v>897</v>
      </c>
    </row>
    <row r="163" spans="3:4" ht="13.5" thickBot="1" x14ac:dyDescent="0.25">
      <c r="C163" s="485" t="s">
        <v>896</v>
      </c>
      <c r="D163" t="s">
        <v>897</v>
      </c>
    </row>
    <row r="164" spans="3:4" x14ac:dyDescent="0.2">
      <c r="C164" s="487" t="s">
        <v>896</v>
      </c>
      <c r="D164" t="s">
        <v>897</v>
      </c>
    </row>
    <row r="165" spans="3:4" x14ac:dyDescent="0.2">
      <c r="C165" s="487" t="s">
        <v>896</v>
      </c>
      <c r="D165" t="s">
        <v>897</v>
      </c>
    </row>
    <row r="166" spans="3:4" x14ac:dyDescent="0.2">
      <c r="C166" s="487" t="s">
        <v>896</v>
      </c>
      <c r="D166" t="s">
        <v>897</v>
      </c>
    </row>
    <row r="167" spans="3:4" ht="13.5" thickBot="1" x14ac:dyDescent="0.25">
      <c r="C167" s="485" t="s">
        <v>896</v>
      </c>
      <c r="D167" t="s">
        <v>897</v>
      </c>
    </row>
    <row r="168" spans="3:4" ht="13.5" thickBot="1" x14ac:dyDescent="0.25">
      <c r="C168" s="485" t="s">
        <v>896</v>
      </c>
      <c r="D168" t="s">
        <v>897</v>
      </c>
    </row>
    <row r="169" spans="3:4" x14ac:dyDescent="0.2">
      <c r="C169" s="487" t="s">
        <v>896</v>
      </c>
      <c r="D169" t="s">
        <v>897</v>
      </c>
    </row>
    <row r="170" spans="3:4" x14ac:dyDescent="0.2">
      <c r="C170" s="483" t="s">
        <v>893</v>
      </c>
    </row>
    <row r="171" spans="3:4" x14ac:dyDescent="0.2">
      <c r="C171" s="483" t="s">
        <v>892</v>
      </c>
    </row>
    <row r="185" spans="3:3" x14ac:dyDescent="0.2">
      <c r="C185" s="423"/>
    </row>
  </sheetData>
  <autoFilter ref="C14:D171">
    <sortState ref="C15:D171">
      <sortCondition ref="C14:C171"/>
    </sortState>
  </autoFilter>
  <hyperlinks>
    <hyperlink ref="C11"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K455"/>
  <sheetViews>
    <sheetView topLeftCell="AV23" zoomScaleNormal="100" workbookViewId="0">
      <selection activeCell="BF99" sqref="BF99"/>
    </sheetView>
  </sheetViews>
  <sheetFormatPr baseColWidth="10" defaultRowHeight="12.75" x14ac:dyDescent="0.2"/>
  <cols>
    <col min="1" max="1" width="10.140625" style="250" customWidth="1"/>
    <col min="2" max="2" width="11.7109375" bestFit="1" customWidth="1"/>
    <col min="5" max="5" width="10.140625" style="250" customWidth="1"/>
    <col min="6" max="8" width="11.7109375" bestFit="1" customWidth="1"/>
    <col min="27" max="27" width="11.42578125" customWidth="1"/>
    <col min="31" max="31" width="11.42578125" customWidth="1"/>
    <col min="38" max="38" width="11.7109375" bestFit="1" customWidth="1"/>
    <col min="39" max="39" width="20.42578125" bestFit="1" customWidth="1"/>
    <col min="40" max="40" width="11.7109375" bestFit="1" customWidth="1"/>
    <col min="43" max="44" width="11.7109375" bestFit="1" customWidth="1"/>
    <col min="48" max="48" width="25.7109375" customWidth="1"/>
    <col min="51" max="51" width="13.140625" customWidth="1"/>
    <col min="55" max="55" width="14.28515625" bestFit="1" customWidth="1"/>
    <col min="56" max="56" width="12.28515625" bestFit="1" customWidth="1"/>
    <col min="57" max="57" width="20" bestFit="1" customWidth="1"/>
    <col min="58" max="58" width="11.85546875" customWidth="1"/>
    <col min="59" max="59" width="14.28515625" bestFit="1" customWidth="1"/>
  </cols>
  <sheetData>
    <row r="1" spans="1:60" x14ac:dyDescent="0.2">
      <c r="A1" s="250" t="s">
        <v>153</v>
      </c>
      <c r="B1" t="s">
        <v>484</v>
      </c>
      <c r="E1" s="250" t="s">
        <v>153</v>
      </c>
      <c r="F1" t="s">
        <v>484</v>
      </c>
      <c r="I1" s="250" t="s">
        <v>153</v>
      </c>
      <c r="J1" t="s">
        <v>484</v>
      </c>
      <c r="M1" s="250" t="s">
        <v>153</v>
      </c>
      <c r="N1" t="s">
        <v>484</v>
      </c>
      <c r="Q1" s="250" t="s">
        <v>153</v>
      </c>
      <c r="R1" t="s">
        <v>484</v>
      </c>
      <c r="U1" s="250" t="s">
        <v>153</v>
      </c>
      <c r="V1" t="s">
        <v>484</v>
      </c>
      <c r="Y1" s="250" t="s">
        <v>153</v>
      </c>
      <c r="Z1" t="s">
        <v>484</v>
      </c>
      <c r="AC1" s="250" t="s">
        <v>153</v>
      </c>
      <c r="AD1" t="s">
        <v>484</v>
      </c>
      <c r="AG1" s="250" t="s">
        <v>153</v>
      </c>
      <c r="AH1" t="s">
        <v>484</v>
      </c>
    </row>
    <row r="2" spans="1:60" x14ac:dyDescent="0.2">
      <c r="A2" s="199">
        <v>39083</v>
      </c>
      <c r="B2" s="32">
        <v>19979.12</v>
      </c>
      <c r="E2" s="199">
        <v>39448</v>
      </c>
      <c r="F2" s="32">
        <v>20004.115000000005</v>
      </c>
      <c r="I2" s="199">
        <v>39814</v>
      </c>
      <c r="J2" s="32">
        <v>18658.966500000002</v>
      </c>
      <c r="M2" s="199">
        <v>39814</v>
      </c>
      <c r="N2" s="32">
        <v>18758.694800000001</v>
      </c>
      <c r="Q2" s="199">
        <v>40179</v>
      </c>
      <c r="R2" s="32">
        <v>19441.755500000003</v>
      </c>
      <c r="U2" s="199">
        <v>40544</v>
      </c>
      <c r="V2" s="260">
        <v>21652.665000000001</v>
      </c>
      <c r="Y2" s="199">
        <v>40909</v>
      </c>
      <c r="Z2" s="260">
        <v>21422.991900000001</v>
      </c>
      <c r="AC2" s="199">
        <v>41275</v>
      </c>
      <c r="AD2" s="260">
        <v>19948.146199999999</v>
      </c>
      <c r="AG2" s="199">
        <v>41640</v>
      </c>
      <c r="AH2" s="260">
        <v>25865.2032</v>
      </c>
      <c r="AL2" t="s">
        <v>485</v>
      </c>
      <c r="AP2" t="s">
        <v>486</v>
      </c>
      <c r="AV2" s="200" t="s">
        <v>487</v>
      </c>
      <c r="AW2" s="201" t="s">
        <v>488</v>
      </c>
      <c r="AX2" s="201" t="s">
        <v>489</v>
      </c>
      <c r="AY2" s="202" t="s">
        <v>490</v>
      </c>
      <c r="AZ2" s="201" t="s">
        <v>491</v>
      </c>
      <c r="BA2" s="203" t="s">
        <v>492</v>
      </c>
      <c r="BB2" s="201" t="s">
        <v>493</v>
      </c>
      <c r="BC2" s="201" t="s">
        <v>494</v>
      </c>
      <c r="BD2" s="201" t="s">
        <v>495</v>
      </c>
      <c r="BE2" s="201" t="s">
        <v>496</v>
      </c>
      <c r="BF2" s="201" t="s">
        <v>497</v>
      </c>
      <c r="BG2" s="201" t="s">
        <v>498</v>
      </c>
      <c r="BH2" s="201" t="s">
        <v>499</v>
      </c>
    </row>
    <row r="3" spans="1:60" x14ac:dyDescent="0.2">
      <c r="A3" s="204">
        <f t="shared" ref="A3:A66" si="0">+A2+1</f>
        <v>39084</v>
      </c>
      <c r="B3" s="32">
        <v>24689.424999999999</v>
      </c>
      <c r="E3" s="204">
        <f t="shared" ref="E3:E66" si="1">+E2+1</f>
        <v>39449</v>
      </c>
      <c r="F3" s="32">
        <v>24831.635000000002</v>
      </c>
      <c r="I3" s="204">
        <f t="shared" ref="I3:I66" si="2">+I2+1</f>
        <v>39815</v>
      </c>
      <c r="J3" s="32">
        <v>22271.168999999998</v>
      </c>
      <c r="M3" s="204">
        <f t="shared" ref="M3:M66" si="3">+M2+1</f>
        <v>39815</v>
      </c>
      <c r="N3" s="32">
        <v>22352.445399999997</v>
      </c>
      <c r="Q3" s="204">
        <f t="shared" ref="Q3:Q66" si="4">+Q2+1</f>
        <v>40180</v>
      </c>
      <c r="R3" s="32">
        <v>22782.021599999996</v>
      </c>
      <c r="U3" s="204">
        <f t="shared" ref="U3:U66" si="5">+U2+1</f>
        <v>40545</v>
      </c>
      <c r="V3" s="260">
        <v>23003.851899999998</v>
      </c>
      <c r="Y3" s="204">
        <f t="shared" ref="Y3:Y66" si="6">+Y2+1</f>
        <v>40910</v>
      </c>
      <c r="Z3" s="260">
        <v>26748.194499999991</v>
      </c>
      <c r="AC3" s="204">
        <f t="shared" ref="AC3:AC60" si="7">+AC2+1</f>
        <v>41276</v>
      </c>
      <c r="AD3" s="260">
        <v>24206.540499999999</v>
      </c>
      <c r="AG3" s="204">
        <f t="shared" ref="AG3:AG60" si="8">+AG2+1</f>
        <v>41641</v>
      </c>
      <c r="AH3" s="260">
        <v>29321.822899999996</v>
      </c>
      <c r="AL3" s="205">
        <v>39083</v>
      </c>
      <c r="AM3" s="206">
        <f>C32</f>
        <v>722014.07500000007</v>
      </c>
      <c r="AP3" s="205">
        <v>39448</v>
      </c>
      <c r="AQ3" s="206">
        <f>G32</f>
        <v>742158.4408333333</v>
      </c>
      <c r="AR3" s="27"/>
      <c r="AV3" s="27" t="s">
        <v>500</v>
      </c>
      <c r="AW3" s="207">
        <f>AM20-AM3</f>
        <v>23967.308299999917</v>
      </c>
      <c r="AX3" s="207">
        <f>AM21-AM4</f>
        <v>17838.801199999871</v>
      </c>
      <c r="AY3" s="207">
        <f>AM22-AM5</f>
        <v>22028.322400000063</v>
      </c>
      <c r="AZ3" s="207">
        <f>AM23-AM6</f>
        <v>11619.859300000011</v>
      </c>
      <c r="BA3" s="207">
        <f>AM24-AM7</f>
        <v>-31721.150900000008</v>
      </c>
      <c r="BB3" s="207">
        <f>AM25-AM8</f>
        <v>16440.515099999844</v>
      </c>
      <c r="BC3" s="207">
        <f>AM26-AM9</f>
        <v>16359.437866666936</v>
      </c>
      <c r="BD3" s="207">
        <f>AM27-AM10</f>
        <v>-72871.379500000388</v>
      </c>
      <c r="BE3" s="207">
        <f>AM28-AM11</f>
        <v>45528.94560000021</v>
      </c>
      <c r="BF3" s="207">
        <f>AM29-AM12</f>
        <v>24070.895200000028</v>
      </c>
      <c r="BG3" s="207">
        <f>AM30-AM13</f>
        <v>23543.294033547281</v>
      </c>
      <c r="BH3" s="207">
        <f>AM31-AM14</f>
        <v>25872.13440000033</v>
      </c>
    </row>
    <row r="4" spans="1:60" x14ac:dyDescent="0.2">
      <c r="A4" s="204">
        <f t="shared" si="0"/>
        <v>39085</v>
      </c>
      <c r="B4" s="32">
        <v>24785.215</v>
      </c>
      <c r="E4" s="204">
        <f t="shared" si="1"/>
        <v>39450</v>
      </c>
      <c r="F4" s="32">
        <v>26145.464999999997</v>
      </c>
      <c r="G4" s="41"/>
      <c r="H4" s="41"/>
      <c r="J4" s="41"/>
      <c r="K4" s="41"/>
      <c r="L4" s="41"/>
      <c r="M4" s="41"/>
      <c r="N4" s="32">
        <v>22195.482099999997</v>
      </c>
      <c r="Q4" s="204">
        <f t="shared" si="4"/>
        <v>40181</v>
      </c>
      <c r="R4" s="32">
        <v>22505.239099999999</v>
      </c>
      <c r="U4" s="204">
        <f t="shared" si="5"/>
        <v>40546</v>
      </c>
      <c r="V4" s="260">
        <v>26484.0245</v>
      </c>
      <c r="Y4" s="204">
        <f t="shared" si="6"/>
        <v>40911</v>
      </c>
      <c r="Z4" s="260">
        <v>27760.125300000003</v>
      </c>
      <c r="AC4" s="204">
        <f t="shared" si="7"/>
        <v>41277</v>
      </c>
      <c r="AD4" s="260">
        <v>25935.964500000002</v>
      </c>
      <c r="AG4" s="204">
        <f t="shared" si="8"/>
        <v>41642</v>
      </c>
      <c r="AH4" s="260">
        <v>27201.517000000003</v>
      </c>
      <c r="AL4" s="205">
        <v>39114</v>
      </c>
      <c r="AM4" s="206">
        <f>C60</f>
        <v>652904</v>
      </c>
      <c r="AP4" s="205">
        <v>39479</v>
      </c>
      <c r="AQ4" s="206">
        <f>G60</f>
        <v>673144.77729796735</v>
      </c>
      <c r="AR4" s="208">
        <f>G61</f>
        <v>697340.70729796728</v>
      </c>
      <c r="AS4" t="s">
        <v>501</v>
      </c>
      <c r="AV4" s="27" t="s">
        <v>502</v>
      </c>
      <c r="AW4" s="209">
        <f>AM20/AM3-1</f>
        <v>3.3195070747062516E-2</v>
      </c>
      <c r="AX4" s="209">
        <f>AM21/AM4-1</f>
        <v>2.7322242167301614E-2</v>
      </c>
      <c r="AY4" s="209">
        <f>AM22/AM5-1</f>
        <v>3.1498446419208737E-2</v>
      </c>
      <c r="AZ4" s="209">
        <f>AM23/AM6-1</f>
        <v>1.7757065653686732E-2</v>
      </c>
      <c r="BA4" s="209">
        <f>AM24/AM7-1</f>
        <v>-4.1646490590896534E-2</v>
      </c>
      <c r="BB4" s="209">
        <f>AM25/AM8-1</f>
        <v>2.0408471675491535E-2</v>
      </c>
      <c r="BC4" s="209">
        <f>AM26/AM9-1</f>
        <v>1.8784734176056084E-2</v>
      </c>
      <c r="BD4" s="209">
        <f>AM27/AM10-1</f>
        <v>-8.3670798783805789E-2</v>
      </c>
      <c r="BE4" s="209">
        <f>AM28/AM11-1</f>
        <v>6.3630348781909207E-2</v>
      </c>
      <c r="BF4" s="209">
        <f>AM29/AM12-1</f>
        <v>3.3657965457668748E-2</v>
      </c>
      <c r="BG4" s="209">
        <f>AM30/AM13-1</f>
        <v>3.4768500521140444E-2</v>
      </c>
      <c r="BH4" s="209">
        <f>AM31/AM14-1</f>
        <v>3.5672508663627145E-2</v>
      </c>
    </row>
    <row r="5" spans="1:60" x14ac:dyDescent="0.2">
      <c r="A5" s="204">
        <f t="shared" si="0"/>
        <v>39086</v>
      </c>
      <c r="B5" s="32">
        <v>25137.01</v>
      </c>
      <c r="E5" s="204">
        <f t="shared" si="1"/>
        <v>39451</v>
      </c>
      <c r="F5" s="32">
        <v>24824.484999999993</v>
      </c>
      <c r="G5" s="41"/>
      <c r="H5" s="41"/>
      <c r="J5" s="41"/>
      <c r="K5" s="41"/>
      <c r="L5" s="41"/>
      <c r="M5" s="41"/>
      <c r="N5" s="32">
        <v>20881.705999999998</v>
      </c>
      <c r="Q5" s="204">
        <f t="shared" si="4"/>
        <v>40182</v>
      </c>
      <c r="R5" s="32">
        <v>26304.749299999999</v>
      </c>
      <c r="U5" s="204">
        <f t="shared" si="5"/>
        <v>40547</v>
      </c>
      <c r="V5" s="260">
        <v>27212.435700000005</v>
      </c>
      <c r="Y5" s="204">
        <f t="shared" si="6"/>
        <v>40912</v>
      </c>
      <c r="Z5" s="260">
        <v>27346.1895</v>
      </c>
      <c r="AC5" s="204">
        <f t="shared" si="7"/>
        <v>41278</v>
      </c>
      <c r="AD5" s="260">
        <v>28223.382799999996</v>
      </c>
      <c r="AG5" s="204">
        <f t="shared" si="8"/>
        <v>41643</v>
      </c>
      <c r="AH5" s="260">
        <v>25934.3007</v>
      </c>
      <c r="AL5" s="205">
        <v>39142</v>
      </c>
      <c r="AM5" s="208">
        <f>C91</f>
        <v>699346.31400000001</v>
      </c>
      <c r="AP5" s="205">
        <v>39508</v>
      </c>
      <c r="AQ5" s="208">
        <f>G92</f>
        <v>699592.21379166667</v>
      </c>
      <c r="AR5" s="27"/>
      <c r="AV5" s="27" t="s">
        <v>503</v>
      </c>
      <c r="AW5" s="207">
        <f>SUM(AM20)-SUM(AM3)</f>
        <v>23967.308299999917</v>
      </c>
      <c r="AX5" s="207">
        <f>SUM(AM20:AM21)-SUM(AM3:AM4)</f>
        <v>41806.109499999788</v>
      </c>
      <c r="AY5" s="210">
        <f>SUM(AM20:AM22)-SUM(AM3:AM5)</f>
        <v>63834.431899999967</v>
      </c>
      <c r="AZ5" s="207">
        <f>SUM(AM20:AM23)-SUM(AM3:AM6)</f>
        <v>75454.291200000327</v>
      </c>
      <c r="BA5" s="207">
        <f>SUM(AM20:AM24)-SUM(AM3:AM7)</f>
        <v>43733.140300000552</v>
      </c>
      <c r="BB5" s="207">
        <f>SUM(AM20:AM25)-SUM(AM3:AM8)</f>
        <v>60173.655400000513</v>
      </c>
      <c r="BC5" s="207">
        <f>SUM(AM20:AM26)-SUM(AM3:AM9)</f>
        <v>76533.093266667798</v>
      </c>
      <c r="BD5" s="207">
        <f>SUM(AM20:AM27)-SUM(AM3:AM10)</f>
        <v>3661.7137666670606</v>
      </c>
      <c r="BE5" s="207">
        <f>SUM(AM20:AM28)-SUM(AM3:AM11)</f>
        <v>49190.659366667271</v>
      </c>
      <c r="BF5" s="207">
        <f>SUM(AM20:AM29)-SUM(AM3:AM12)</f>
        <v>73261.554566667415</v>
      </c>
      <c r="BG5" s="207">
        <f>SUM(AM20:AM30)-SUM(AM3:AM13)</f>
        <v>96804.848600214347</v>
      </c>
      <c r="BH5" s="207">
        <f>SUM(AM20:AM31)-SUM(AM3:AM14)</f>
        <v>122676.98300021328</v>
      </c>
    </row>
    <row r="6" spans="1:60" x14ac:dyDescent="0.2">
      <c r="A6" s="204">
        <f t="shared" si="0"/>
        <v>39087</v>
      </c>
      <c r="B6" s="32">
        <v>24275.045000000002</v>
      </c>
      <c r="E6" s="204">
        <f t="shared" si="1"/>
        <v>39452</v>
      </c>
      <c r="F6" s="32">
        <v>23545.64</v>
      </c>
      <c r="I6" s="204">
        <f t="shared" si="2"/>
        <v>1</v>
      </c>
      <c r="J6" s="32">
        <v>24317.891499999998</v>
      </c>
      <c r="M6" s="204">
        <f t="shared" si="3"/>
        <v>1</v>
      </c>
      <c r="N6" s="32">
        <v>24354.857599999996</v>
      </c>
      <c r="Q6" s="204">
        <f t="shared" si="4"/>
        <v>40183</v>
      </c>
      <c r="R6" s="32">
        <v>26454.803099999997</v>
      </c>
      <c r="U6" s="204">
        <f t="shared" si="5"/>
        <v>40548</v>
      </c>
      <c r="V6" s="260">
        <v>27662.413700000005</v>
      </c>
      <c r="Y6" s="204">
        <f t="shared" si="6"/>
        <v>40913</v>
      </c>
      <c r="Z6" s="260">
        <v>27780.432800000002</v>
      </c>
      <c r="AC6" s="204">
        <f t="shared" si="7"/>
        <v>41279</v>
      </c>
      <c r="AD6" s="260">
        <v>27351.475300000002</v>
      </c>
      <c r="AG6" s="204">
        <f t="shared" si="8"/>
        <v>41644</v>
      </c>
      <c r="AH6" s="260">
        <v>25954.045100000003</v>
      </c>
      <c r="AL6" s="205">
        <v>39173</v>
      </c>
      <c r="AM6" s="208">
        <f>C121</f>
        <v>654379.47500000009</v>
      </c>
      <c r="AP6" s="205">
        <v>39539</v>
      </c>
      <c r="AQ6" s="208">
        <f>G122</f>
        <v>683686.3894117648</v>
      </c>
      <c r="AR6" s="27"/>
      <c r="AV6" s="27" t="s">
        <v>504</v>
      </c>
      <c r="AW6" s="209">
        <f>SUM(AM20)/SUM(AM3)-1</f>
        <v>3.3195070747062516E-2</v>
      </c>
      <c r="AX6" s="209">
        <f>SUM(AM20:AM21)/SUM(AM3:AM4)-1</f>
        <v>3.040625493268001E-2</v>
      </c>
      <c r="AY6" s="211">
        <f>SUM(AM20:AM22)/SUM(AM3:AM5)-1</f>
        <v>3.077449154433709E-2</v>
      </c>
      <c r="AZ6" s="209">
        <f>SUM(AM20:AM23)/SUM(AM3:AM6)-1</f>
        <v>2.7652671055939715E-2</v>
      </c>
      <c r="BA6" s="209">
        <f>SUM(AM20:AM24)/SUM(AM3:AM7)-1</f>
        <v>1.252983578247302E-2</v>
      </c>
      <c r="BB6" s="209">
        <f>SUM(AM20:AM25)/SUM(AM3:AM8)-1</f>
        <v>1.4007250680424743E-2</v>
      </c>
      <c r="BC6" s="209">
        <f>SUM(AM20:AM26)/SUM(AM3:AM9)-1</f>
        <v>1.4812522055630772E-2</v>
      </c>
      <c r="BD6" s="209">
        <f>SUM(AM20:AM27)/SUM(AM3:AM10)-1</f>
        <v>6.0647363136623333E-4</v>
      </c>
      <c r="BE6" s="209">
        <f>SUM(AM20:AM28)/SUM(AM3:AM11)-1</f>
        <v>7.2840135633041037E-3</v>
      </c>
      <c r="BF6" s="209">
        <f>SUM(AM20:AM29)/SUM(AM3:AM12)-1</f>
        <v>9.8095414482497478E-3</v>
      </c>
      <c r="BG6" s="209">
        <f>SUM(AM20:AM30)/SUM(AM3:AM13)-1</f>
        <v>1.1884396468761382E-2</v>
      </c>
      <c r="BH6" s="209">
        <f>SUM(AM20:AM31)/SUM(AM3:AM14)-1</f>
        <v>1.3829287654326006E-2</v>
      </c>
    </row>
    <row r="7" spans="1:60" x14ac:dyDescent="0.2">
      <c r="A7" s="212">
        <f t="shared" si="0"/>
        <v>39088</v>
      </c>
      <c r="B7" s="32">
        <v>21547</v>
      </c>
      <c r="E7" s="212">
        <f t="shared" si="1"/>
        <v>39453</v>
      </c>
      <c r="F7" s="32">
        <v>21461.09</v>
      </c>
      <c r="I7" s="212">
        <f t="shared" si="2"/>
        <v>2</v>
      </c>
      <c r="J7" s="32">
        <v>24125.014000000003</v>
      </c>
      <c r="M7" s="212">
        <f t="shared" si="3"/>
        <v>2</v>
      </c>
      <c r="N7" s="32">
        <v>24164.394699999997</v>
      </c>
      <c r="Q7" s="212">
        <f t="shared" si="4"/>
        <v>40184</v>
      </c>
      <c r="R7" s="32">
        <v>23753.474799999996</v>
      </c>
      <c r="U7" s="212">
        <f t="shared" si="5"/>
        <v>40549</v>
      </c>
      <c r="V7" s="260">
        <v>26304.277699999999</v>
      </c>
      <c r="Y7" s="204">
        <f t="shared" si="6"/>
        <v>40914</v>
      </c>
      <c r="Z7" s="260">
        <v>27030.363000000001</v>
      </c>
      <c r="AC7" s="204">
        <f t="shared" si="7"/>
        <v>41280</v>
      </c>
      <c r="AD7" s="260">
        <v>25355.933699999994</v>
      </c>
      <c r="AG7" s="204">
        <f t="shared" si="8"/>
        <v>41645</v>
      </c>
      <c r="AH7" s="260">
        <v>29503.978800000008</v>
      </c>
      <c r="AL7" s="205">
        <v>39203</v>
      </c>
      <c r="AM7" s="208">
        <f>C152</f>
        <v>761676.44499999995</v>
      </c>
      <c r="AP7" s="205">
        <v>39569</v>
      </c>
      <c r="AQ7" s="208">
        <f>G153</f>
        <v>729043.06572000007</v>
      </c>
      <c r="AR7" s="27"/>
      <c r="AW7" s="183"/>
      <c r="AX7" s="183"/>
      <c r="AY7" s="183"/>
      <c r="AZ7" s="183"/>
      <c r="BA7" s="183"/>
      <c r="BB7" s="183"/>
      <c r="BC7" s="183"/>
      <c r="BD7" s="183"/>
      <c r="BE7" s="183"/>
      <c r="BF7" s="183"/>
      <c r="BG7" s="183"/>
      <c r="BH7" s="183"/>
    </row>
    <row r="8" spans="1:60" x14ac:dyDescent="0.2">
      <c r="A8" s="204">
        <f t="shared" si="0"/>
        <v>39089</v>
      </c>
      <c r="B8" s="32">
        <v>19829.544999999995</v>
      </c>
      <c r="E8" s="204">
        <f t="shared" si="1"/>
        <v>39454</v>
      </c>
      <c r="F8" s="32">
        <v>25482.975000000002</v>
      </c>
      <c r="I8" s="204">
        <f t="shared" si="2"/>
        <v>3</v>
      </c>
      <c r="J8" s="32">
        <v>25828.063999999995</v>
      </c>
      <c r="M8" s="204">
        <f t="shared" si="3"/>
        <v>3</v>
      </c>
      <c r="N8" s="32">
        <v>25824.223900000005</v>
      </c>
      <c r="Q8" s="204">
        <f t="shared" si="4"/>
        <v>40185</v>
      </c>
      <c r="R8" s="32">
        <v>24039.508600000001</v>
      </c>
      <c r="U8" s="204">
        <f t="shared" si="5"/>
        <v>40550</v>
      </c>
      <c r="V8" s="260">
        <v>28331.755499999999</v>
      </c>
      <c r="Y8" s="204">
        <f t="shared" si="6"/>
        <v>40915</v>
      </c>
      <c r="Z8" s="260">
        <v>25851.159699999997</v>
      </c>
      <c r="AC8" s="204">
        <f t="shared" si="7"/>
        <v>41281</v>
      </c>
      <c r="AD8" s="260">
        <v>29371.047000000002</v>
      </c>
      <c r="AG8" s="204">
        <f t="shared" si="8"/>
        <v>41646</v>
      </c>
      <c r="AH8" s="260">
        <v>31023.912899999999</v>
      </c>
      <c r="AL8" s="205">
        <v>39234</v>
      </c>
      <c r="AM8" s="208">
        <f>C182</f>
        <v>805573.06600000011</v>
      </c>
      <c r="AP8" s="205">
        <v>39600</v>
      </c>
      <c r="AQ8" s="208">
        <f>G183</f>
        <v>782088.59</v>
      </c>
      <c r="AR8" s="27"/>
      <c r="AV8" s="200" t="s">
        <v>505</v>
      </c>
      <c r="AW8" s="201" t="s">
        <v>488</v>
      </c>
      <c r="AX8" s="201" t="s">
        <v>489</v>
      </c>
      <c r="AY8" s="202" t="s">
        <v>490</v>
      </c>
      <c r="AZ8" s="201" t="s">
        <v>491</v>
      </c>
      <c r="BA8" s="203" t="s">
        <v>492</v>
      </c>
      <c r="BB8" s="201" t="s">
        <v>493</v>
      </c>
      <c r="BC8" s="201" t="s">
        <v>494</v>
      </c>
      <c r="BD8" s="201" t="s">
        <v>495</v>
      </c>
      <c r="BE8" s="201" t="s">
        <v>496</v>
      </c>
      <c r="BF8" s="201" t="s">
        <v>497</v>
      </c>
      <c r="BG8" s="201" t="s">
        <v>498</v>
      </c>
      <c r="BH8" s="201" t="s">
        <v>499</v>
      </c>
    </row>
    <row r="9" spans="1:60" x14ac:dyDescent="0.2">
      <c r="A9" s="204">
        <f t="shared" si="0"/>
        <v>39090</v>
      </c>
      <c r="B9" s="32">
        <v>23094.274999999998</v>
      </c>
      <c r="E9" s="204">
        <f t="shared" si="1"/>
        <v>39455</v>
      </c>
      <c r="F9" s="32">
        <v>26876.994000000002</v>
      </c>
      <c r="I9" s="204">
        <f t="shared" si="2"/>
        <v>4</v>
      </c>
      <c r="J9" s="32">
        <v>24984.11</v>
      </c>
      <c r="M9" s="204">
        <f t="shared" si="3"/>
        <v>4</v>
      </c>
      <c r="N9" s="32">
        <v>24846.416499999992</v>
      </c>
      <c r="Q9" s="204">
        <f t="shared" si="4"/>
        <v>40186</v>
      </c>
      <c r="R9" s="32">
        <v>24776.665700000005</v>
      </c>
      <c r="U9" s="204">
        <f t="shared" si="5"/>
        <v>40551</v>
      </c>
      <c r="V9" s="260">
        <v>26489.594800000003</v>
      </c>
      <c r="Y9" s="204">
        <f t="shared" si="6"/>
        <v>40916</v>
      </c>
      <c r="Z9" s="260">
        <v>24265.909500000005</v>
      </c>
      <c r="AC9" s="204">
        <f t="shared" si="7"/>
        <v>41282</v>
      </c>
      <c r="AD9" s="260">
        <v>29950.811700000002</v>
      </c>
      <c r="AG9" s="204">
        <f t="shared" si="8"/>
        <v>41647</v>
      </c>
      <c r="AH9" s="260">
        <v>28069.657299999999</v>
      </c>
      <c r="AL9" s="205">
        <v>39264</v>
      </c>
      <c r="AM9" s="208">
        <f>C213</f>
        <v>870890.03833333321</v>
      </c>
      <c r="AP9" s="205">
        <v>39630</v>
      </c>
      <c r="AQ9" s="208">
        <f>G214</f>
        <v>763187.24</v>
      </c>
      <c r="AR9" s="27"/>
      <c r="AV9" s="27" t="s">
        <v>500</v>
      </c>
      <c r="AW9" s="213">
        <f>AM20-AQ3</f>
        <v>3822.9424666666891</v>
      </c>
      <c r="AX9" s="213">
        <f>AM21-AQ4</f>
        <v>-2401.9760979674757</v>
      </c>
      <c r="AY9" s="214">
        <f>AM22-AQ5</f>
        <v>21782.422608333407</v>
      </c>
      <c r="AZ9" s="213">
        <f>AM23-AQ6</f>
        <v>-17687.055111764697</v>
      </c>
      <c r="BA9" s="213">
        <f>AM24-AQ7</f>
        <v>912.2283799998695</v>
      </c>
      <c r="BB9" s="213">
        <f>AM25-AQ8</f>
        <v>39924.991099999985</v>
      </c>
      <c r="BC9" s="213">
        <f>AM26-AQ9</f>
        <v>124062.23620000016</v>
      </c>
      <c r="BD9" s="213">
        <f>AM27-AQ10</f>
        <v>22350.520499999751</v>
      </c>
      <c r="BE9" s="207">
        <f>AM28-AQ11</f>
        <v>20140.263100000215</v>
      </c>
      <c r="BF9" s="207">
        <f>AM29-AQ12</f>
        <v>27155.947200000053</v>
      </c>
      <c r="BG9" s="207">
        <f>AM30-AQ13</f>
        <v>-12358.4634664529</v>
      </c>
      <c r="BH9" s="207">
        <f>AM31-AQ14</f>
        <v>5425.9675000003772</v>
      </c>
    </row>
    <row r="10" spans="1:60" x14ac:dyDescent="0.2">
      <c r="A10" s="204">
        <f t="shared" si="0"/>
        <v>39091</v>
      </c>
      <c r="B10" s="32">
        <v>24284.41</v>
      </c>
      <c r="E10" s="204">
        <f t="shared" si="1"/>
        <v>39456</v>
      </c>
      <c r="F10" s="32">
        <v>26657.624999999938</v>
      </c>
      <c r="I10" s="204">
        <f t="shared" si="2"/>
        <v>5</v>
      </c>
      <c r="J10" s="32">
        <v>25131.873499999998</v>
      </c>
      <c r="M10" s="204">
        <f t="shared" si="3"/>
        <v>5</v>
      </c>
      <c r="N10" s="32">
        <v>25175.199600000004</v>
      </c>
      <c r="Q10" s="204">
        <f t="shared" si="4"/>
        <v>40187</v>
      </c>
      <c r="R10" s="32">
        <v>24529.984800000002</v>
      </c>
      <c r="U10" s="204">
        <f t="shared" si="5"/>
        <v>40552</v>
      </c>
      <c r="V10" s="260">
        <v>24329.788</v>
      </c>
      <c r="Y10" s="204">
        <f t="shared" si="6"/>
        <v>40917</v>
      </c>
      <c r="Z10" s="260">
        <v>30379.167199999996</v>
      </c>
      <c r="AC10" s="204">
        <f t="shared" si="7"/>
        <v>41283</v>
      </c>
      <c r="AD10" s="260">
        <v>29596.165300000001</v>
      </c>
      <c r="AG10" s="204">
        <f t="shared" si="8"/>
        <v>41648</v>
      </c>
      <c r="AH10" s="260">
        <v>30148.331899999997</v>
      </c>
      <c r="AL10" s="205">
        <v>39295</v>
      </c>
      <c r="AM10" s="208">
        <f>C244</f>
        <v>870929.65000000014</v>
      </c>
      <c r="AP10" s="205">
        <v>39661</v>
      </c>
      <c r="AQ10" s="208">
        <f>G245</f>
        <v>775707.75</v>
      </c>
      <c r="AR10" s="27"/>
      <c r="AV10" s="27" t="s">
        <v>502</v>
      </c>
      <c r="AW10" s="209">
        <f>AM20/AQ3-1</f>
        <v>5.151113638718563E-3</v>
      </c>
      <c r="AX10" s="209">
        <f>AM21/AQ4-1</f>
        <v>-3.5682904762466272E-3</v>
      </c>
      <c r="AY10" s="209">
        <f>AM22/AQ5-1</f>
        <v>3.1135884846797302E-2</v>
      </c>
      <c r="AZ10" s="209">
        <f>AM23/AQ6-1</f>
        <v>-2.5870129032380507E-2</v>
      </c>
      <c r="BA10" s="209">
        <f>AM24/AQ7-1</f>
        <v>1.2512681663037206E-3</v>
      </c>
      <c r="BB10" s="209">
        <f>AM25/AQ8-1</f>
        <v>5.1049192649645914E-2</v>
      </c>
      <c r="BC10" s="209">
        <f>AM26/AQ9-1</f>
        <v>0.16255805875370788</v>
      </c>
      <c r="BD10" s="209">
        <f>AM27/AQ10-1</f>
        <v>2.8813068452648194E-2</v>
      </c>
      <c r="BE10" s="209">
        <f>AM28/AQ11-1</f>
        <v>2.7183100819012429E-2</v>
      </c>
      <c r="BF10" s="209">
        <f>AM29/AQ12-1</f>
        <v>3.8136258064768391E-2</v>
      </c>
      <c r="BG10" s="209">
        <f>AM30/AQ13-1</f>
        <v>-1.7331927294945149E-2</v>
      </c>
      <c r="BH10" s="209">
        <f>AM31/AQ14-1</f>
        <v>7.2762013143055082E-3</v>
      </c>
    </row>
    <row r="11" spans="1:60" x14ac:dyDescent="0.2">
      <c r="A11" s="204">
        <f t="shared" si="0"/>
        <v>39092</v>
      </c>
      <c r="B11" s="32">
        <v>24978.954999999998</v>
      </c>
      <c r="E11" s="204">
        <f t="shared" si="1"/>
        <v>39457</v>
      </c>
      <c r="F11" s="32">
        <v>25701.299999999941</v>
      </c>
      <c r="I11" s="204">
        <f t="shared" si="2"/>
        <v>6</v>
      </c>
      <c r="J11" s="32">
        <v>23198.902000000002</v>
      </c>
      <c r="M11" s="204">
        <f t="shared" si="3"/>
        <v>6</v>
      </c>
      <c r="N11" s="32">
        <v>23314.919199999997</v>
      </c>
      <c r="Q11" s="204">
        <f t="shared" si="4"/>
        <v>40188</v>
      </c>
      <c r="R11" s="32">
        <v>22933.529399999999</v>
      </c>
      <c r="U11" s="204">
        <f t="shared" si="5"/>
        <v>40553</v>
      </c>
      <c r="V11" s="260">
        <v>27824.9012</v>
      </c>
      <c r="Y11" s="204">
        <f t="shared" si="6"/>
        <v>40918</v>
      </c>
      <c r="Z11" s="260">
        <v>32189.748099999997</v>
      </c>
      <c r="AC11" s="204">
        <f t="shared" si="7"/>
        <v>41284</v>
      </c>
      <c r="AD11" s="260">
        <v>29345.6666</v>
      </c>
      <c r="AG11" s="204">
        <f t="shared" si="8"/>
        <v>41649</v>
      </c>
      <c r="AH11" s="260">
        <v>29347.708299999995</v>
      </c>
      <c r="AL11" s="205">
        <v>39326</v>
      </c>
      <c r="AM11" s="208">
        <f>C274</f>
        <v>715522.48999999987</v>
      </c>
      <c r="AP11" s="205">
        <v>39692</v>
      </c>
      <c r="AQ11" s="208">
        <f>G275</f>
        <v>740911.17249999987</v>
      </c>
      <c r="AR11" s="27"/>
      <c r="AV11" s="27" t="s">
        <v>503</v>
      </c>
      <c r="AW11" s="213">
        <f>SUM(AM20)-SUM(AQ3)</f>
        <v>3822.9424666666891</v>
      </c>
      <c r="AX11" s="213">
        <f>SUM(AM20:AM21)-SUM(AQ3:AQ4)</f>
        <v>1420.9663686994463</v>
      </c>
      <c r="AY11" s="214">
        <f>SUM(AM20:AM22)-SUM(AQ3:AQ5)</f>
        <v>23203.388977033086</v>
      </c>
      <c r="AZ11" s="213">
        <f>SUM(AM20:AM23)-SUM(AQ3:AQ6)</f>
        <v>5516.3338652686216</v>
      </c>
      <c r="BA11" s="213">
        <f>SUM(AM20:AM24)-SUM(AQ3:AQ7)</f>
        <v>6428.5622452683747</v>
      </c>
      <c r="BB11" s="213">
        <f>SUM(AM20:AM25)-SUM(AQ3:AQ8)</f>
        <v>46353.553345268592</v>
      </c>
      <c r="BC11" s="213">
        <f>SUM(AM20:AM26)-SUM(AQ3:AQ9)</f>
        <v>170415.78954526875</v>
      </c>
      <c r="BD11" s="213">
        <f>SUM(AM20:AM27)-SUM(AQ3:AQ10)</f>
        <v>192766.31004526839</v>
      </c>
      <c r="BE11" s="207">
        <f>SUM(AM20:AM28)-SUM(AQ3:AQ11)</f>
        <v>212906.57314526942</v>
      </c>
      <c r="BF11" s="207">
        <f>SUM(AM20:AM29)-SUM(AQ3:AQ12)</f>
        <v>240062.5203452697</v>
      </c>
      <c r="BG11" s="207">
        <f>SUM(AM20:AM30)-SUM(AQ3:AQ13)</f>
        <v>227704.05687881634</v>
      </c>
      <c r="BH11" s="207">
        <f>SUM(AM20:AM31)-SUM(AQ3:AQ14)</f>
        <v>233130.02437881567</v>
      </c>
    </row>
    <row r="12" spans="1:60" x14ac:dyDescent="0.2">
      <c r="A12" s="204">
        <f t="shared" si="0"/>
        <v>39093</v>
      </c>
      <c r="B12" s="32">
        <v>24996.28</v>
      </c>
      <c r="E12" s="204">
        <f t="shared" si="1"/>
        <v>39458</v>
      </c>
      <c r="F12" s="32">
        <v>23500.271000000001</v>
      </c>
      <c r="I12" s="204">
        <f t="shared" si="2"/>
        <v>7</v>
      </c>
      <c r="J12" s="32">
        <v>21585.833000000002</v>
      </c>
      <c r="M12" s="204">
        <f t="shared" si="3"/>
        <v>7</v>
      </c>
      <c r="N12" s="32">
        <v>21666.120600000006</v>
      </c>
      <c r="Q12" s="204">
        <f t="shared" si="4"/>
        <v>40189</v>
      </c>
      <c r="R12" s="32">
        <v>26290.743099999992</v>
      </c>
      <c r="U12" s="204">
        <f t="shared" si="5"/>
        <v>40554</v>
      </c>
      <c r="V12" s="260">
        <v>27865.052099999994</v>
      </c>
      <c r="Y12" s="204">
        <f t="shared" si="6"/>
        <v>40919</v>
      </c>
      <c r="Z12" s="260">
        <v>31255.286199999984</v>
      </c>
      <c r="AC12" s="204">
        <f t="shared" si="7"/>
        <v>41285</v>
      </c>
      <c r="AD12" s="260">
        <v>29444.879700000005</v>
      </c>
      <c r="AG12" s="204">
        <f t="shared" si="8"/>
        <v>41650</v>
      </c>
      <c r="AH12" s="260">
        <v>25684.627400000008</v>
      </c>
      <c r="AL12" s="205">
        <v>39356</v>
      </c>
      <c r="AM12" s="208">
        <f>C305</f>
        <v>715161.91999999993</v>
      </c>
      <c r="AP12" s="205">
        <v>39722</v>
      </c>
      <c r="AQ12" s="208">
        <f>G306</f>
        <v>712076.8679999999</v>
      </c>
      <c r="AR12" s="27"/>
      <c r="AV12" s="27" t="s">
        <v>504</v>
      </c>
      <c r="AW12" s="209">
        <f>SUM(AM20)/SUM(AQ3)-1</f>
        <v>5.151113638718563E-3</v>
      </c>
      <c r="AX12" s="209">
        <f>SUM(AM20:AM21)/SUM(AQ3:AQ4)-1</f>
        <v>1.004001369102836E-3</v>
      </c>
      <c r="AY12" s="209">
        <f>SUM(AM20:AM22)/SUM(AQ3:AQ5)-1</f>
        <v>1.0971411932142461E-2</v>
      </c>
      <c r="AZ12" s="209">
        <f>SUM(AM20:AM23)/SUM(AQ3:AQ6)-1</f>
        <v>1.9711175936381053E-3</v>
      </c>
      <c r="BA12" s="209">
        <f>SUM(AM20:AM24)/SUM(AQ3:AQ7)-1</f>
        <v>1.8223485917845395E-3</v>
      </c>
      <c r="BB12" s="209">
        <f>SUM(AM20:AM25)/SUM(AQ3:AQ8)-1</f>
        <v>1.0755599784546765E-2</v>
      </c>
      <c r="BC12" s="209">
        <f>SUM(AM20:AM26)/SUM(AQ3:AQ9)-1</f>
        <v>3.3593361875256633E-2</v>
      </c>
      <c r="BD12" s="209">
        <f>SUM(AM20:AM27)/SUM(AQ3:AQ10)-1</f>
        <v>3.2959345993345712E-2</v>
      </c>
      <c r="BE12" s="209">
        <f>SUM(AM20:AM28)/SUM(AQ3:AQ11)-1</f>
        <v>3.2309877622529681E-2</v>
      </c>
      <c r="BF12" s="209">
        <f>SUM(AM20:AM29)/SUM(AQ3:AQ12)-1</f>
        <v>3.2878086333158141E-2</v>
      </c>
      <c r="BG12" s="209">
        <f>SUM(AM20:AM30)/SUM(AQ3:AQ13)-1</f>
        <v>2.8411005646962417E-2</v>
      </c>
      <c r="BH12" s="209">
        <f>SUM(AM20:AM31)/SUM(AQ3:AQ14)-1</f>
        <v>2.6611932127526439E-2</v>
      </c>
    </row>
    <row r="13" spans="1:60" x14ac:dyDescent="0.2">
      <c r="A13" s="204">
        <f t="shared" si="0"/>
        <v>39094</v>
      </c>
      <c r="B13" s="32">
        <v>24823.67</v>
      </c>
      <c r="E13" s="204">
        <f t="shared" si="1"/>
        <v>39459</v>
      </c>
      <c r="F13" s="32">
        <v>21948.839</v>
      </c>
      <c r="G13" s="251"/>
      <c r="H13" s="32"/>
      <c r="I13" s="204">
        <f t="shared" si="2"/>
        <v>8</v>
      </c>
      <c r="J13" s="32">
        <v>25097.81</v>
      </c>
      <c r="M13" s="204">
        <f t="shared" si="3"/>
        <v>8</v>
      </c>
      <c r="N13" s="32">
        <v>25149.636499999997</v>
      </c>
      <c r="Q13" s="204">
        <f t="shared" si="4"/>
        <v>40190</v>
      </c>
      <c r="R13" s="32">
        <v>25348.289399999998</v>
      </c>
      <c r="U13" s="204">
        <f t="shared" si="5"/>
        <v>40555</v>
      </c>
      <c r="V13" s="260">
        <v>27112.966900000003</v>
      </c>
      <c r="Y13" s="204">
        <f t="shared" si="6"/>
        <v>40920</v>
      </c>
      <c r="Z13" s="260">
        <v>27989.367399999981</v>
      </c>
      <c r="AC13" s="204">
        <f t="shared" si="7"/>
        <v>41286</v>
      </c>
      <c r="AD13" s="260">
        <v>27137.702800000006</v>
      </c>
      <c r="AG13" s="204">
        <f t="shared" si="8"/>
        <v>41651</v>
      </c>
      <c r="AH13" s="260">
        <v>22836.591699999997</v>
      </c>
      <c r="AL13" s="205">
        <v>39387</v>
      </c>
      <c r="AM13" s="208">
        <f>C335</f>
        <v>677144.36</v>
      </c>
      <c r="AP13" s="205">
        <v>39753</v>
      </c>
      <c r="AQ13" s="208">
        <f>G336</f>
        <v>713046.11750000017</v>
      </c>
      <c r="AR13" s="27"/>
      <c r="AW13" s="183"/>
      <c r="AX13" s="183"/>
      <c r="AY13" s="183"/>
      <c r="AZ13" s="183"/>
      <c r="BA13" s="183"/>
      <c r="BB13" s="183"/>
      <c r="BC13" s="183"/>
      <c r="BD13" s="183"/>
      <c r="BE13" s="183"/>
      <c r="BF13" s="183"/>
      <c r="BG13" s="183"/>
      <c r="BH13" s="183"/>
    </row>
    <row r="14" spans="1:60" x14ac:dyDescent="0.2">
      <c r="A14" s="204">
        <f t="shared" si="0"/>
        <v>39095</v>
      </c>
      <c r="B14" s="32">
        <v>22998.95</v>
      </c>
      <c r="E14" s="204">
        <f t="shared" si="1"/>
        <v>39460</v>
      </c>
      <c r="F14" s="32">
        <v>20424.962999999996</v>
      </c>
      <c r="G14" s="251"/>
      <c r="H14" s="32"/>
      <c r="I14" s="204">
        <f t="shared" si="2"/>
        <v>9</v>
      </c>
      <c r="J14" s="32">
        <v>25115.715</v>
      </c>
      <c r="M14" s="204">
        <f t="shared" si="3"/>
        <v>9</v>
      </c>
      <c r="N14" s="32">
        <v>25158.534399999997</v>
      </c>
      <c r="Q14" s="204">
        <f t="shared" si="4"/>
        <v>40191</v>
      </c>
      <c r="R14" s="32">
        <v>24867.086099999997</v>
      </c>
      <c r="U14" s="204">
        <f t="shared" si="5"/>
        <v>40556</v>
      </c>
      <c r="V14" s="260">
        <v>27267.281500000005</v>
      </c>
      <c r="Y14" s="204">
        <f t="shared" si="6"/>
        <v>40921</v>
      </c>
      <c r="Z14" s="260">
        <v>26913.273099999999</v>
      </c>
      <c r="AC14" s="204">
        <f t="shared" si="7"/>
        <v>41287</v>
      </c>
      <c r="AD14" s="260">
        <v>25170.273099999999</v>
      </c>
      <c r="AG14" s="204">
        <f t="shared" si="8"/>
        <v>41652</v>
      </c>
      <c r="AH14" s="260">
        <v>27830.737000000001</v>
      </c>
      <c r="AL14" s="205">
        <v>39417</v>
      </c>
      <c r="AM14" s="208">
        <f>C366</f>
        <v>725268.15099999995</v>
      </c>
      <c r="AP14" s="205">
        <v>39783</v>
      </c>
      <c r="AQ14" s="208">
        <f>G367</f>
        <v>745714.31789999991</v>
      </c>
      <c r="AR14" s="27"/>
      <c r="AV14" s="200" t="s">
        <v>506</v>
      </c>
      <c r="AW14" s="215" t="s">
        <v>507</v>
      </c>
      <c r="AX14" s="215" t="s">
        <v>508</v>
      </c>
      <c r="AY14" s="215" t="s">
        <v>509</v>
      </c>
      <c r="AZ14" s="215" t="s">
        <v>510</v>
      </c>
      <c r="BA14" s="215" t="s">
        <v>511</v>
      </c>
      <c r="BB14" s="215" t="s">
        <v>512</v>
      </c>
      <c r="BC14" s="215" t="s">
        <v>513</v>
      </c>
      <c r="BD14" s="215" t="s">
        <v>514</v>
      </c>
      <c r="BE14" s="215" t="s">
        <v>515</v>
      </c>
      <c r="BF14" s="215" t="s">
        <v>516</v>
      </c>
      <c r="BG14" s="215" t="s">
        <v>517</v>
      </c>
      <c r="BH14" s="215" t="s">
        <v>518</v>
      </c>
    </row>
    <row r="15" spans="1:60" x14ac:dyDescent="0.2">
      <c r="A15" s="204">
        <f t="shared" si="0"/>
        <v>39096</v>
      </c>
      <c r="B15" s="32">
        <v>19374.060000000001</v>
      </c>
      <c r="E15" s="204">
        <f t="shared" si="1"/>
        <v>39461</v>
      </c>
      <c r="F15" s="32">
        <v>24822.247000000058</v>
      </c>
      <c r="I15" s="204">
        <f t="shared" si="2"/>
        <v>10</v>
      </c>
      <c r="J15" s="32">
        <v>25015.343500000006</v>
      </c>
      <c r="M15" s="204">
        <f t="shared" si="3"/>
        <v>10</v>
      </c>
      <c r="N15" s="32">
        <v>25051.761799999997</v>
      </c>
      <c r="Q15" s="204">
        <f t="shared" si="4"/>
        <v>40192</v>
      </c>
      <c r="R15" s="32">
        <v>25698.947800000002</v>
      </c>
      <c r="U15" s="204">
        <f t="shared" si="5"/>
        <v>40557</v>
      </c>
      <c r="V15" s="260">
        <v>28337.834100000004</v>
      </c>
      <c r="Y15" s="204">
        <f t="shared" si="6"/>
        <v>40922</v>
      </c>
      <c r="Z15" s="260">
        <v>25321.867599999998</v>
      </c>
      <c r="AC15" s="204">
        <f t="shared" si="7"/>
        <v>41288</v>
      </c>
      <c r="AD15" s="260">
        <v>29399.722900000001</v>
      </c>
      <c r="AG15" s="204">
        <f t="shared" si="8"/>
        <v>41653</v>
      </c>
      <c r="AH15" s="260">
        <v>29498.395200000003</v>
      </c>
      <c r="AV15" s="27" t="s">
        <v>500</v>
      </c>
      <c r="AW15" s="213">
        <f>AQ3-AM3</f>
        <v>20144.365833333228</v>
      </c>
      <c r="AX15" s="213">
        <f>AQ4-AM4</f>
        <v>20240.777297967346</v>
      </c>
      <c r="AY15" s="213">
        <f>AQ5-AM5</f>
        <v>245.8997916666558</v>
      </c>
      <c r="AZ15" s="213">
        <f>AQ6-AM6</f>
        <v>29306.914411764708</v>
      </c>
      <c r="BA15" s="213">
        <f>AQ7-AM7</f>
        <v>-32633.379279999877</v>
      </c>
      <c r="BB15" s="213">
        <f>AQ8-AM8</f>
        <v>-23484.476000000141</v>
      </c>
      <c r="BC15" s="213">
        <f>AQ9-AM9</f>
        <v>-107702.79833333322</v>
      </c>
      <c r="BD15" s="213">
        <f>AQ10-AM10</f>
        <v>-95221.90000000014</v>
      </c>
      <c r="BE15" s="213">
        <f>AQ11-AM11</f>
        <v>25388.682499999995</v>
      </c>
      <c r="BF15" s="213">
        <f>AQ12-AM12</f>
        <v>-3085.0520000000251</v>
      </c>
      <c r="BG15" s="213">
        <f>AQ13-AM13</f>
        <v>35901.757500000182</v>
      </c>
      <c r="BH15" s="213">
        <f>AQ14-AM14</f>
        <v>20446.166899999953</v>
      </c>
    </row>
    <row r="16" spans="1:60" x14ac:dyDescent="0.2">
      <c r="A16" s="204">
        <f t="shared" si="0"/>
        <v>39097</v>
      </c>
      <c r="B16" s="32">
        <v>22415.91</v>
      </c>
      <c r="E16" s="204">
        <f t="shared" si="1"/>
        <v>39462</v>
      </c>
      <c r="F16" s="32">
        <v>26127.09900000006</v>
      </c>
      <c r="I16" s="204">
        <f t="shared" si="2"/>
        <v>11</v>
      </c>
      <c r="J16" s="32">
        <v>25241.119999999999</v>
      </c>
      <c r="M16" s="204">
        <f t="shared" si="3"/>
        <v>11</v>
      </c>
      <c r="N16" s="32">
        <v>25327.950099999998</v>
      </c>
      <c r="Q16" s="204">
        <f t="shared" si="4"/>
        <v>40193</v>
      </c>
      <c r="R16" s="32">
        <v>26494.390800000001</v>
      </c>
      <c r="U16" s="204">
        <f t="shared" si="5"/>
        <v>40558</v>
      </c>
      <c r="V16" s="260">
        <v>26575.815499999997</v>
      </c>
      <c r="Y16" s="204">
        <f t="shared" si="6"/>
        <v>40923</v>
      </c>
      <c r="Z16" s="260">
        <v>23362.500899999995</v>
      </c>
      <c r="AC16" s="204">
        <f t="shared" si="7"/>
        <v>41289</v>
      </c>
      <c r="AD16" s="260">
        <v>30291.349300000002</v>
      </c>
      <c r="AG16" s="204">
        <f t="shared" si="8"/>
        <v>41654</v>
      </c>
      <c r="AH16" s="260">
        <v>31342.450499999999</v>
      </c>
      <c r="AL16" s="216" t="s">
        <v>519</v>
      </c>
      <c r="AM16" s="32">
        <f>SUM(AM3:AM14)</f>
        <v>8870809.9843333345</v>
      </c>
      <c r="AP16" s="216" t="s">
        <v>520</v>
      </c>
      <c r="AQ16" s="32">
        <f>SUM(AQ3:AQ15)</f>
        <v>8760356.9429547321</v>
      </c>
      <c r="AR16" s="23">
        <f>AQ16+AR4-AQ4</f>
        <v>8784552.8729547318</v>
      </c>
      <c r="AV16" s="27" t="s">
        <v>502</v>
      </c>
      <c r="AW16" s="217">
        <f>AQ3/AM3-1</f>
        <v>2.790023980257339E-2</v>
      </c>
      <c r="AX16" s="217">
        <f>AQ4/AM4-1</f>
        <v>3.1001153765281453E-2</v>
      </c>
      <c r="AY16" s="217">
        <f>AQ5/AM5-1</f>
        <v>3.5161376666192901E-4</v>
      </c>
      <c r="AZ16" s="217">
        <f>AQ6/AM6-1</f>
        <v>4.4785809352844819E-2</v>
      </c>
      <c r="BA16" s="217">
        <f>AQ7/AM7-1</f>
        <v>-4.2844149237147411E-2</v>
      </c>
      <c r="BB16" s="217">
        <f>AQ8/AM8-1</f>
        <v>-2.9152508929587428E-2</v>
      </c>
      <c r="BC16" s="217">
        <f>AQ9/AM9-1</f>
        <v>-0.12366980168868347</v>
      </c>
      <c r="BD16" s="217">
        <f>AQ10/AM10-1</f>
        <v>-0.10933362987469786</v>
      </c>
      <c r="BE16" s="217">
        <f>AQ11/AM11-1</f>
        <v>3.5482717671110553E-2</v>
      </c>
      <c r="BF16" s="217">
        <f>AQ12/AM12-1</f>
        <v>-4.313781136445316E-3</v>
      </c>
      <c r="BG16" s="217">
        <f>AQ13/AM13-1</f>
        <v>5.3019355429616555E-2</v>
      </c>
      <c r="BH16" s="217">
        <f>AQ14/AM14-1</f>
        <v>2.8191182629223155E-2</v>
      </c>
    </row>
    <row r="17" spans="1:63" x14ac:dyDescent="0.2">
      <c r="A17" s="204">
        <f t="shared" si="0"/>
        <v>39098</v>
      </c>
      <c r="B17" s="32">
        <v>23016.52</v>
      </c>
      <c r="E17" s="204">
        <f t="shared" si="1"/>
        <v>39463</v>
      </c>
      <c r="F17" s="32">
        <v>24878.739000000001</v>
      </c>
      <c r="I17" s="204">
        <f t="shared" si="2"/>
        <v>12</v>
      </c>
      <c r="J17" s="32">
        <v>25894.672999999999</v>
      </c>
      <c r="M17" s="204">
        <f t="shared" si="3"/>
        <v>12</v>
      </c>
      <c r="N17" s="32">
        <v>25890.553400000001</v>
      </c>
      <c r="Q17" s="204">
        <f t="shared" si="4"/>
        <v>40194</v>
      </c>
      <c r="R17" s="32">
        <v>24313.479099999997</v>
      </c>
      <c r="U17" s="204">
        <f t="shared" si="5"/>
        <v>40559</v>
      </c>
      <c r="V17" s="260">
        <v>24404.3423</v>
      </c>
      <c r="Y17" s="204">
        <f t="shared" si="6"/>
        <v>40924</v>
      </c>
      <c r="Z17" s="260">
        <v>28208.134299999994</v>
      </c>
      <c r="AC17" s="204">
        <f t="shared" si="7"/>
        <v>41290</v>
      </c>
      <c r="AD17" s="260">
        <v>30665.511000000002</v>
      </c>
      <c r="AG17" s="204">
        <f t="shared" si="8"/>
        <v>41655</v>
      </c>
      <c r="AH17" s="260">
        <v>33475.778600000005</v>
      </c>
      <c r="AV17" s="27" t="s">
        <v>503</v>
      </c>
      <c r="AW17" s="213">
        <f>SUM(AQ3)-SUM(AM3)</f>
        <v>20144.365833333228</v>
      </c>
      <c r="AX17" s="213">
        <f>SUM(AQ3:AQ4)-SUM(AM3:AM4)</f>
        <v>40385.143131300341</v>
      </c>
      <c r="AY17" s="213">
        <f>SUM(AQ3:AQ5)-SUM(AM3:AM5)</f>
        <v>40631.042922966881</v>
      </c>
      <c r="AZ17" s="213">
        <f>SUM(AQ3:AQ6)-SUM(AM3:AM6)</f>
        <v>69937.957334731705</v>
      </c>
      <c r="BA17" s="213">
        <f>SUM(AQ3:AQ7)-SUM(AM3:AM7)</f>
        <v>37304.578054732177</v>
      </c>
      <c r="BB17" s="213">
        <f>SUM(AQ3:AQ8)-SUM(AM3:AM8)</f>
        <v>13820.10205473192</v>
      </c>
      <c r="BC17" s="213">
        <f>SUM(AQ3:AQ9)-SUM(AM3:AM9)</f>
        <v>-93882.696278600954</v>
      </c>
      <c r="BD17" s="213">
        <f>SUM(AQ3:AQ10)-SUM(AM3:AM10)</f>
        <v>-189104.59627860133</v>
      </c>
      <c r="BE17" s="213">
        <f>SUM(AQ3:AQ11)-SUM(AM3:AM11)</f>
        <v>-163715.91377860215</v>
      </c>
      <c r="BF17" s="213">
        <f>SUM(AQ3:AQ12)-SUM(AM3:AM12)</f>
        <v>-166800.96577860229</v>
      </c>
      <c r="BG17" s="213">
        <f>SUM(AQ3:AQ13)-SUM(AM3:AM13)</f>
        <v>-130899.20827860199</v>
      </c>
      <c r="BH17" s="213">
        <f>SUM(AQ3:AQ14)-SUM(AM3:AM14)</f>
        <v>-110453.04137860239</v>
      </c>
    </row>
    <row r="18" spans="1:63" x14ac:dyDescent="0.2">
      <c r="A18" s="204">
        <f t="shared" si="0"/>
        <v>39099</v>
      </c>
      <c r="B18" s="32">
        <v>23761.774999999998</v>
      </c>
      <c r="E18" s="204">
        <f t="shared" si="1"/>
        <v>39464</v>
      </c>
      <c r="F18" s="32">
        <v>23368.108999999949</v>
      </c>
      <c r="I18" s="204">
        <f t="shared" si="2"/>
        <v>13</v>
      </c>
      <c r="J18" s="32">
        <v>24848.966</v>
      </c>
      <c r="M18" s="204">
        <f t="shared" si="3"/>
        <v>13</v>
      </c>
      <c r="N18" s="32">
        <v>24891.131899999997</v>
      </c>
      <c r="Q18" s="204">
        <f t="shared" si="4"/>
        <v>40195</v>
      </c>
      <c r="R18" s="32">
        <v>22473.982099999997</v>
      </c>
      <c r="U18" s="204">
        <f t="shared" si="5"/>
        <v>40560</v>
      </c>
      <c r="V18" s="260">
        <v>26235.334299999995</v>
      </c>
      <c r="Y18" s="204">
        <f t="shared" si="6"/>
        <v>40925</v>
      </c>
      <c r="Z18" s="260">
        <v>29187.155000000002</v>
      </c>
      <c r="AC18" s="204">
        <f t="shared" si="7"/>
        <v>41291</v>
      </c>
      <c r="AD18" s="260">
        <v>30597.222399999995</v>
      </c>
      <c r="AG18" s="204">
        <f t="shared" si="8"/>
        <v>41656</v>
      </c>
      <c r="AH18" s="260">
        <v>34663.839400000004</v>
      </c>
      <c r="AM18" s="56" t="s">
        <v>521</v>
      </c>
      <c r="AV18" s="27" t="s">
        <v>504</v>
      </c>
      <c r="AW18" s="217">
        <f>SUM(AQ3)/SUM(AM3)-1</f>
        <v>2.790023980257339E-2</v>
      </c>
      <c r="AX18" s="217">
        <f>SUM(AQ3:AQ4)/SUM(AM3:AM4)-1</f>
        <v>2.9372763269040814E-2</v>
      </c>
      <c r="AY18" s="217">
        <f>SUM(AQ3:AQ5)/SUM(AM3:AM5)-1</f>
        <v>1.958816973305666E-2</v>
      </c>
      <c r="AZ18" s="217">
        <f>SUM(AQ3:AQ6)/SUM(AM3:AM6)-1</f>
        <v>2.5631031684804517E-2</v>
      </c>
      <c r="BA18" s="217">
        <f>SUM(AQ3:AQ7)/SUM(AM3:AM7)-1</f>
        <v>1.0688009910878371E-2</v>
      </c>
      <c r="BB18" s="217">
        <f>SUM(AQ3:AQ8)/SUM(AM3:AM8)-1</f>
        <v>3.2170495979155778E-3</v>
      </c>
      <c r="BC18" s="217">
        <f>SUM(AQ3:AQ9)/SUM(AM3:AM9)-1</f>
        <v>-1.8170433859551527E-2</v>
      </c>
      <c r="BD18" s="217">
        <f>SUM(AQ3:AQ10)/SUM(AM3:AM10)-1</f>
        <v>-3.1320566958874196E-2</v>
      </c>
      <c r="BE18" s="217">
        <f>SUM(AQ3:AQ11)/SUM(AM3:AM11)-1</f>
        <v>-2.4242588976152835E-2</v>
      </c>
      <c r="BF18" s="217">
        <f>SUM(AQ3:AQ12)/SUM(AM3:AM12)-1</f>
        <v>-2.233423788358635E-2</v>
      </c>
      <c r="BG18" s="217">
        <f>SUM(AQ3:AQ13)/SUM(AM3:AM13)-1</f>
        <v>-1.60700430931352E-2</v>
      </c>
      <c r="BH18" s="217">
        <f>SUM(AQ3:AQ14)/SUM(AM3:AM14)-1</f>
        <v>-1.245129154763458E-2</v>
      </c>
    </row>
    <row r="19" spans="1:63" x14ac:dyDescent="0.2">
      <c r="A19" s="204">
        <f t="shared" si="0"/>
        <v>39100</v>
      </c>
      <c r="B19" s="32">
        <v>24536.235000000004</v>
      </c>
      <c r="E19" s="204">
        <f t="shared" si="1"/>
        <v>39465</v>
      </c>
      <c r="F19" s="32">
        <v>23554.194999999992</v>
      </c>
      <c r="I19" s="204">
        <f t="shared" si="2"/>
        <v>14</v>
      </c>
      <c r="J19" s="32">
        <v>20973.66</v>
      </c>
      <c r="M19" s="204">
        <f t="shared" si="3"/>
        <v>14</v>
      </c>
      <c r="N19" s="32">
        <v>21121.926800000001</v>
      </c>
      <c r="Q19" s="204">
        <f t="shared" si="4"/>
        <v>40196</v>
      </c>
      <c r="R19" s="32">
        <v>27768.490099999995</v>
      </c>
      <c r="U19" s="204">
        <f t="shared" si="5"/>
        <v>40561</v>
      </c>
      <c r="V19" s="260">
        <v>27342.220999999994</v>
      </c>
      <c r="Y19" s="204">
        <f t="shared" si="6"/>
        <v>40926</v>
      </c>
      <c r="Z19" s="260">
        <v>29669.338999999993</v>
      </c>
      <c r="AC19" s="204">
        <f t="shared" si="7"/>
        <v>41292</v>
      </c>
      <c r="AD19" s="260">
        <v>30276.273999999998</v>
      </c>
      <c r="AG19" s="204">
        <f t="shared" si="8"/>
        <v>41657</v>
      </c>
      <c r="AH19" s="260">
        <v>33548.073199999984</v>
      </c>
      <c r="AL19" t="s">
        <v>522</v>
      </c>
      <c r="AM19" s="56" t="s">
        <v>523</v>
      </c>
      <c r="AP19" s="33" t="s">
        <v>524</v>
      </c>
    </row>
    <row r="20" spans="1:63" x14ac:dyDescent="0.2">
      <c r="A20" s="204">
        <f t="shared" si="0"/>
        <v>39101</v>
      </c>
      <c r="B20" s="32">
        <v>23764.445000000003</v>
      </c>
      <c r="E20" s="204">
        <f t="shared" si="1"/>
        <v>39466</v>
      </c>
      <c r="F20" s="32">
        <v>21628.38</v>
      </c>
      <c r="I20" s="204">
        <f t="shared" si="2"/>
        <v>15</v>
      </c>
      <c r="J20" s="32">
        <v>23304.914999999997</v>
      </c>
      <c r="M20" s="204">
        <f t="shared" si="3"/>
        <v>15</v>
      </c>
      <c r="N20" s="32">
        <v>23334.7448</v>
      </c>
      <c r="Q20" s="204">
        <f t="shared" si="4"/>
        <v>40197</v>
      </c>
      <c r="R20" s="32">
        <v>26312.550500000001</v>
      </c>
      <c r="U20" s="204">
        <f t="shared" si="5"/>
        <v>40562</v>
      </c>
      <c r="V20" s="260">
        <v>28035.523399999998</v>
      </c>
      <c r="Y20" s="204">
        <f t="shared" si="6"/>
        <v>40927</v>
      </c>
      <c r="Z20" s="260">
        <v>30391.152399999995</v>
      </c>
      <c r="AC20" s="204">
        <f t="shared" si="7"/>
        <v>41293</v>
      </c>
      <c r="AD20" s="260">
        <v>26755.670600000001</v>
      </c>
      <c r="AG20" s="204">
        <f t="shared" si="8"/>
        <v>41658</v>
      </c>
      <c r="AH20" s="260">
        <v>30074.653699999999</v>
      </c>
      <c r="AL20" s="205">
        <v>39814</v>
      </c>
      <c r="AM20" s="218">
        <v>745981.38329999999</v>
      </c>
      <c r="AN20" s="32">
        <f>K32</f>
        <v>700744.36319999991</v>
      </c>
      <c r="AP20" s="205">
        <v>40179</v>
      </c>
      <c r="AQ20" s="219">
        <v>785830.22870000009</v>
      </c>
      <c r="BC20" s="33" t="s">
        <v>525</v>
      </c>
      <c r="BD20" s="33" t="s">
        <v>526</v>
      </c>
    </row>
    <row r="21" spans="1:63" x14ac:dyDescent="0.2">
      <c r="A21" s="204">
        <f t="shared" si="0"/>
        <v>39102</v>
      </c>
      <c r="B21" s="32">
        <v>21661.925000000003</v>
      </c>
      <c r="E21" s="204">
        <f t="shared" si="1"/>
        <v>39467</v>
      </c>
      <c r="F21" s="32">
        <v>19613.003999999986</v>
      </c>
      <c r="I21" s="204">
        <f t="shared" si="2"/>
        <v>16</v>
      </c>
      <c r="J21" s="32">
        <v>24241.59250000001</v>
      </c>
      <c r="M21" s="204">
        <f t="shared" si="3"/>
        <v>16</v>
      </c>
      <c r="N21" s="32">
        <v>24265.5609</v>
      </c>
      <c r="Q21" s="204">
        <f t="shared" si="4"/>
        <v>40198</v>
      </c>
      <c r="R21" s="32">
        <v>25548.158399999997</v>
      </c>
      <c r="U21" s="204">
        <f t="shared" si="5"/>
        <v>40563</v>
      </c>
      <c r="V21" s="260">
        <v>26798.148899999997</v>
      </c>
      <c r="Y21" s="204">
        <f t="shared" si="6"/>
        <v>40928</v>
      </c>
      <c r="Z21" s="260">
        <v>30924.169200000011</v>
      </c>
      <c r="AC21" s="204">
        <f t="shared" si="7"/>
        <v>41294</v>
      </c>
      <c r="AD21" s="260">
        <v>23757.1037</v>
      </c>
      <c r="AG21" s="204">
        <f t="shared" si="8"/>
        <v>41659</v>
      </c>
      <c r="AH21" s="260">
        <v>32592.95239999998</v>
      </c>
      <c r="AL21" s="205">
        <v>39845</v>
      </c>
      <c r="AM21" s="206">
        <v>670742.80119999987</v>
      </c>
      <c r="AN21" s="32">
        <f>K60</f>
        <v>671625.09970000014</v>
      </c>
      <c r="AP21" s="205">
        <v>40210</v>
      </c>
      <c r="AQ21" s="219">
        <v>705028.91059999994</v>
      </c>
      <c r="BC21" s="33" t="s">
        <v>527</v>
      </c>
      <c r="BD21" s="33" t="s">
        <v>528</v>
      </c>
    </row>
    <row r="22" spans="1:63" x14ac:dyDescent="0.2">
      <c r="A22" s="204">
        <f t="shared" si="0"/>
        <v>39103</v>
      </c>
      <c r="B22" s="32">
        <v>19826.66</v>
      </c>
      <c r="E22" s="204">
        <f t="shared" si="1"/>
        <v>39468</v>
      </c>
      <c r="F22" s="32">
        <v>23358.614000000045</v>
      </c>
      <c r="I22" s="204">
        <f t="shared" si="2"/>
        <v>17</v>
      </c>
      <c r="J22" s="32">
        <v>25334.712499999998</v>
      </c>
      <c r="M22" s="204">
        <f t="shared" si="3"/>
        <v>17</v>
      </c>
      <c r="N22" s="32">
        <v>25414.451100000002</v>
      </c>
      <c r="Q22" s="204">
        <f t="shared" si="4"/>
        <v>40199</v>
      </c>
      <c r="R22" s="32">
        <v>26327.030000000002</v>
      </c>
      <c r="U22" s="204">
        <f t="shared" si="5"/>
        <v>40564</v>
      </c>
      <c r="V22" s="260">
        <v>26947.834999999995</v>
      </c>
      <c r="Y22" s="204">
        <f t="shared" si="6"/>
        <v>40929</v>
      </c>
      <c r="Z22" s="260">
        <v>28423.764499999997</v>
      </c>
      <c r="AB22" s="33"/>
      <c r="AC22" s="204">
        <f t="shared" si="7"/>
        <v>41295</v>
      </c>
      <c r="AD22" s="260">
        <v>28198.499899999992</v>
      </c>
      <c r="AF22" s="33"/>
      <c r="AG22" s="204">
        <f t="shared" si="8"/>
        <v>41660</v>
      </c>
      <c r="AH22" s="260">
        <v>32304.280099999996</v>
      </c>
      <c r="AJ22" s="33"/>
      <c r="AK22" s="33"/>
      <c r="AL22" s="205">
        <v>39873</v>
      </c>
      <c r="AM22" s="218">
        <v>721374.63640000008</v>
      </c>
      <c r="AN22" s="32">
        <f>K91</f>
        <v>722304.76089999976</v>
      </c>
      <c r="AP22" s="205">
        <v>40238</v>
      </c>
      <c r="AQ22" s="219">
        <v>762921.32279999985</v>
      </c>
      <c r="BC22" s="33" t="s">
        <v>529</v>
      </c>
      <c r="BD22" s="33" t="s">
        <v>530</v>
      </c>
    </row>
    <row r="23" spans="1:63" x14ac:dyDescent="0.2">
      <c r="A23" s="204">
        <f t="shared" si="0"/>
        <v>39104</v>
      </c>
      <c r="B23" s="32">
        <v>23463.815000000002</v>
      </c>
      <c r="E23" s="204">
        <f t="shared" si="1"/>
        <v>39469</v>
      </c>
      <c r="F23" s="32">
        <v>23876.12</v>
      </c>
      <c r="I23" s="204">
        <f t="shared" si="2"/>
        <v>18</v>
      </c>
      <c r="J23" s="32">
        <v>25901.937700000006</v>
      </c>
      <c r="M23" s="204">
        <f t="shared" si="3"/>
        <v>18</v>
      </c>
      <c r="N23" s="32">
        <v>25950.252899999999</v>
      </c>
      <c r="Q23" s="204">
        <f t="shared" si="4"/>
        <v>40200</v>
      </c>
      <c r="R23" s="32">
        <v>27312.791000000001</v>
      </c>
      <c r="U23" s="204">
        <f t="shared" si="5"/>
        <v>40565</v>
      </c>
      <c r="V23" s="260">
        <v>26025.589599999999</v>
      </c>
      <c r="Y23" s="204">
        <f t="shared" si="6"/>
        <v>40930</v>
      </c>
      <c r="Z23" s="260">
        <v>25294.862199999992</v>
      </c>
      <c r="AC23" s="204">
        <f t="shared" si="7"/>
        <v>41296</v>
      </c>
      <c r="AD23" s="260">
        <v>29341.575600000004</v>
      </c>
      <c r="AG23" s="204">
        <f t="shared" si="8"/>
        <v>41661</v>
      </c>
      <c r="AH23" s="260">
        <v>33246.039899999982</v>
      </c>
      <c r="AL23" s="205">
        <v>39904</v>
      </c>
      <c r="AM23" s="220">
        <v>665999.3343000001</v>
      </c>
      <c r="AN23" s="221" t="s">
        <v>531</v>
      </c>
      <c r="AP23" s="205">
        <v>40269</v>
      </c>
      <c r="AQ23" s="219">
        <v>717198.95679999993</v>
      </c>
    </row>
    <row r="24" spans="1:63" x14ac:dyDescent="0.2">
      <c r="A24" s="204">
        <f t="shared" si="0"/>
        <v>39105</v>
      </c>
      <c r="B24" s="32">
        <v>24986.244999999995</v>
      </c>
      <c r="E24" s="204">
        <f t="shared" si="1"/>
        <v>39470</v>
      </c>
      <c r="F24" s="32">
        <v>24316.319000000007</v>
      </c>
      <c r="I24" s="204">
        <f t="shared" si="2"/>
        <v>19</v>
      </c>
      <c r="J24" s="32">
        <v>26059.451499999999</v>
      </c>
      <c r="M24" s="204">
        <f t="shared" si="3"/>
        <v>19</v>
      </c>
      <c r="N24" s="32">
        <v>26236.066500000001</v>
      </c>
      <c r="Q24" s="204">
        <f t="shared" si="4"/>
        <v>40201</v>
      </c>
      <c r="R24" s="32">
        <v>25193.5134</v>
      </c>
      <c r="U24" s="204">
        <f t="shared" si="5"/>
        <v>40566</v>
      </c>
      <c r="V24" s="260">
        <v>24585.010199999997</v>
      </c>
      <c r="Y24" s="204">
        <f t="shared" si="6"/>
        <v>40931</v>
      </c>
      <c r="Z24" s="260">
        <v>29904.45719999999</v>
      </c>
      <c r="AC24" s="204">
        <f t="shared" si="7"/>
        <v>41297</v>
      </c>
      <c r="AD24" s="260">
        <v>30746.402000000006</v>
      </c>
      <c r="AG24" s="204">
        <f t="shared" si="8"/>
        <v>41662</v>
      </c>
      <c r="AH24" s="260">
        <v>35867.570999999996</v>
      </c>
      <c r="AL24" s="205">
        <v>39934</v>
      </c>
      <c r="AM24" s="218">
        <v>729955.29409999994</v>
      </c>
      <c r="AP24" s="205">
        <v>40299</v>
      </c>
      <c r="AQ24" s="222">
        <v>776082.00810000009</v>
      </c>
      <c r="AR24" s="223" t="s">
        <v>532</v>
      </c>
    </row>
    <row r="25" spans="1:63" x14ac:dyDescent="0.2">
      <c r="A25" s="204">
        <f t="shared" si="0"/>
        <v>39106</v>
      </c>
      <c r="B25" s="32">
        <v>24973.62</v>
      </c>
      <c r="E25" s="204">
        <f t="shared" si="1"/>
        <v>39471</v>
      </c>
      <c r="F25" s="32">
        <v>24899.018333333381</v>
      </c>
      <c r="I25" s="204">
        <f t="shared" si="2"/>
        <v>20</v>
      </c>
      <c r="J25" s="32">
        <v>24614.13199999995</v>
      </c>
      <c r="M25" s="204">
        <f t="shared" si="3"/>
        <v>20</v>
      </c>
      <c r="N25" s="32">
        <v>24750.782599999999</v>
      </c>
      <c r="Q25" s="204">
        <f t="shared" si="4"/>
        <v>40202</v>
      </c>
      <c r="R25" s="32">
        <v>23055.363000000001</v>
      </c>
      <c r="U25" s="204">
        <f t="shared" si="5"/>
        <v>40567</v>
      </c>
      <c r="V25" s="260">
        <v>29316.932199999996</v>
      </c>
      <c r="Y25" s="204">
        <f t="shared" si="6"/>
        <v>40932</v>
      </c>
      <c r="Z25" s="260">
        <v>28784.843300000004</v>
      </c>
      <c r="AC25" s="204">
        <f t="shared" si="7"/>
        <v>41298</v>
      </c>
      <c r="AD25" s="260">
        <v>31397.562499999996</v>
      </c>
      <c r="AG25" s="204">
        <f t="shared" si="8"/>
        <v>41663</v>
      </c>
      <c r="AH25" s="260">
        <v>29763.795299999991</v>
      </c>
      <c r="AL25" s="205">
        <v>39965</v>
      </c>
      <c r="AM25" s="218">
        <v>822013.58109999995</v>
      </c>
      <c r="AP25" s="205">
        <v>40330</v>
      </c>
      <c r="AQ25" s="222">
        <v>820010.21079999988</v>
      </c>
      <c r="AR25" s="223" t="s">
        <v>533</v>
      </c>
    </row>
    <row r="26" spans="1:63" x14ac:dyDescent="0.2">
      <c r="A26" s="204">
        <f t="shared" si="0"/>
        <v>39107</v>
      </c>
      <c r="B26" s="32">
        <v>25087.3</v>
      </c>
      <c r="E26" s="204">
        <f t="shared" si="1"/>
        <v>39472</v>
      </c>
      <c r="F26" s="32">
        <v>25103.402000000049</v>
      </c>
      <c r="I26" s="204">
        <f t="shared" si="2"/>
        <v>21</v>
      </c>
      <c r="J26" s="32">
        <v>22590.97</v>
      </c>
      <c r="M26" s="204">
        <f t="shared" si="3"/>
        <v>21</v>
      </c>
      <c r="N26" s="32">
        <v>22705.667599999997</v>
      </c>
      <c r="Q26" s="204">
        <f t="shared" si="4"/>
        <v>40203</v>
      </c>
      <c r="R26" s="32">
        <v>27729.684300000001</v>
      </c>
      <c r="U26" s="204">
        <f t="shared" si="5"/>
        <v>40568</v>
      </c>
      <c r="V26" s="260">
        <v>30326.293899999997</v>
      </c>
      <c r="Y26" s="204">
        <f t="shared" si="6"/>
        <v>40933</v>
      </c>
      <c r="Z26" s="260">
        <v>27282.812500000004</v>
      </c>
      <c r="AC26" s="204">
        <f t="shared" si="7"/>
        <v>41299</v>
      </c>
      <c r="AD26" s="260">
        <v>27065.651800000003</v>
      </c>
      <c r="AG26" s="204">
        <f t="shared" si="8"/>
        <v>41664</v>
      </c>
      <c r="AH26" s="260">
        <v>24910.178599999999</v>
      </c>
      <c r="AL26" s="205">
        <v>39995</v>
      </c>
      <c r="AM26" s="220">
        <v>887249.47620000015</v>
      </c>
      <c r="AN26" s="223" t="s">
        <v>534</v>
      </c>
      <c r="AP26" s="205">
        <v>40360</v>
      </c>
      <c r="AQ26" s="222">
        <v>891060.86509999994</v>
      </c>
      <c r="AR26" s="223" t="s">
        <v>535</v>
      </c>
      <c r="BH26" s="33" t="s">
        <v>536</v>
      </c>
      <c r="BI26" s="33" t="s">
        <v>537</v>
      </c>
    </row>
    <row r="27" spans="1:63" x14ac:dyDescent="0.2">
      <c r="A27" s="204">
        <f t="shared" si="0"/>
        <v>39108</v>
      </c>
      <c r="B27" s="32">
        <v>25077.755000000008</v>
      </c>
      <c r="E27" s="204">
        <f t="shared" si="1"/>
        <v>39473</v>
      </c>
      <c r="F27" s="32">
        <v>23104.802499999998</v>
      </c>
      <c r="I27" s="204">
        <f t="shared" si="2"/>
        <v>22</v>
      </c>
      <c r="J27" s="32">
        <v>25184.359999999942</v>
      </c>
      <c r="M27" s="204">
        <f t="shared" si="3"/>
        <v>22</v>
      </c>
      <c r="N27" s="32">
        <v>25292.653599999998</v>
      </c>
      <c r="Q27" s="204">
        <f t="shared" si="4"/>
        <v>40204</v>
      </c>
      <c r="R27" s="32">
        <v>27933.9905</v>
      </c>
      <c r="U27" s="204">
        <f t="shared" si="5"/>
        <v>40569</v>
      </c>
      <c r="V27" s="260">
        <v>29961.690099999996</v>
      </c>
      <c r="Y27" s="204">
        <f t="shared" si="6"/>
        <v>40934</v>
      </c>
      <c r="Z27" s="260">
        <v>27332.609499999999</v>
      </c>
      <c r="AC27" s="204">
        <f t="shared" si="7"/>
        <v>41300</v>
      </c>
      <c r="AD27" s="260">
        <v>25031.698999999997</v>
      </c>
      <c r="AG27" s="204">
        <f t="shared" si="8"/>
        <v>41665</v>
      </c>
      <c r="AH27" s="260">
        <v>23372.471799999996</v>
      </c>
      <c r="AL27" s="205">
        <v>40026</v>
      </c>
      <c r="AM27" s="220">
        <v>798058.27049999975</v>
      </c>
      <c r="AN27" s="223" t="s">
        <v>538</v>
      </c>
      <c r="AP27" s="205">
        <v>40391</v>
      </c>
      <c r="AQ27" s="208">
        <v>857114.90500000014</v>
      </c>
      <c r="AR27" s="34"/>
      <c r="BC27" s="224">
        <v>39904</v>
      </c>
      <c r="BD27" s="33" t="s">
        <v>539</v>
      </c>
      <c r="BF27" s="33" t="s">
        <v>540</v>
      </c>
      <c r="BH27">
        <v>666212.98829999997</v>
      </c>
      <c r="BI27">
        <v>107489.26209999999</v>
      </c>
      <c r="BJ27">
        <f>BH27-BI27</f>
        <v>558723.72619999992</v>
      </c>
    </row>
    <row r="28" spans="1:63" x14ac:dyDescent="0.2">
      <c r="A28" s="204">
        <f t="shared" si="0"/>
        <v>39109</v>
      </c>
      <c r="B28" s="32">
        <v>22881.74</v>
      </c>
      <c r="E28" s="204">
        <f t="shared" si="1"/>
        <v>39474</v>
      </c>
      <c r="F28" s="32">
        <v>20932.114999999998</v>
      </c>
      <c r="I28" s="204">
        <f t="shared" si="2"/>
        <v>23</v>
      </c>
      <c r="J28" s="32">
        <v>25846.005000000005</v>
      </c>
      <c r="M28" s="204">
        <f t="shared" si="3"/>
        <v>23</v>
      </c>
      <c r="N28" s="32">
        <v>25947.305100000001</v>
      </c>
      <c r="Q28" s="204">
        <f t="shared" si="4"/>
        <v>40205</v>
      </c>
      <c r="R28" s="32">
        <v>28024.262400000007</v>
      </c>
      <c r="U28" s="204">
        <f t="shared" si="5"/>
        <v>40570</v>
      </c>
      <c r="V28" s="260">
        <v>29274.171200000004</v>
      </c>
      <c r="Y28" s="204">
        <f t="shared" si="6"/>
        <v>40935</v>
      </c>
      <c r="Z28" s="260">
        <v>27633.420399999995</v>
      </c>
      <c r="AC28" s="204">
        <f t="shared" si="7"/>
        <v>41301</v>
      </c>
      <c r="AD28" s="260">
        <v>23576.512600000005</v>
      </c>
      <c r="AG28" s="204">
        <f t="shared" si="8"/>
        <v>41666</v>
      </c>
      <c r="AH28" s="260">
        <v>28881.069899999995</v>
      </c>
      <c r="AL28" s="205">
        <v>40057</v>
      </c>
      <c r="AM28" s="220">
        <v>761051.43560000008</v>
      </c>
      <c r="AN28" s="223" t="s">
        <v>541</v>
      </c>
      <c r="AP28" s="205">
        <v>40422</v>
      </c>
      <c r="AQ28" s="208">
        <v>770519.61089999997</v>
      </c>
      <c r="BC28" s="224">
        <v>40269</v>
      </c>
      <c r="BD28" s="33" t="s">
        <v>542</v>
      </c>
      <c r="BF28" s="33" t="s">
        <v>543</v>
      </c>
      <c r="BH28">
        <v>717198.95679999993</v>
      </c>
      <c r="BI28">
        <v>119525.9672</v>
      </c>
      <c r="BJ28">
        <f>BH28-BI28</f>
        <v>597672.98959999997</v>
      </c>
    </row>
    <row r="29" spans="1:63" x14ac:dyDescent="0.2">
      <c r="A29" s="204">
        <f t="shared" si="0"/>
        <v>39110</v>
      </c>
      <c r="B29" s="32">
        <v>20238.41</v>
      </c>
      <c r="E29" s="204">
        <f t="shared" si="1"/>
        <v>39475</v>
      </c>
      <c r="F29" s="32">
        <v>24756.525000000001</v>
      </c>
      <c r="I29" s="204">
        <f t="shared" si="2"/>
        <v>24</v>
      </c>
      <c r="J29" s="32">
        <v>25275.652499999946</v>
      </c>
      <c r="M29" s="204">
        <f t="shared" si="3"/>
        <v>24</v>
      </c>
      <c r="N29" s="32">
        <v>25455.500300000003</v>
      </c>
      <c r="Q29" s="204">
        <f t="shared" si="4"/>
        <v>40206</v>
      </c>
      <c r="R29" s="32">
        <v>28259.058100000002</v>
      </c>
      <c r="U29" s="204">
        <f t="shared" si="5"/>
        <v>40571</v>
      </c>
      <c r="V29" s="260">
        <v>29437.31</v>
      </c>
      <c r="Y29" s="204">
        <f t="shared" si="6"/>
        <v>40936</v>
      </c>
      <c r="Z29" s="260">
        <v>26196.200499999995</v>
      </c>
      <c r="AC29" s="204">
        <f t="shared" si="7"/>
        <v>41302</v>
      </c>
      <c r="AD29" s="260">
        <v>29780.251900000007</v>
      </c>
      <c r="AG29" s="204">
        <f t="shared" si="8"/>
        <v>41667</v>
      </c>
      <c r="AH29" s="260">
        <v>29764.600000000017</v>
      </c>
      <c r="AL29" s="205">
        <v>40087</v>
      </c>
      <c r="AM29" s="222">
        <v>739232.81519999995</v>
      </c>
      <c r="AN29" s="223" t="s">
        <v>538</v>
      </c>
      <c r="AP29" s="205">
        <v>40452</v>
      </c>
      <c r="AQ29" s="219">
        <v>736335.30160000012</v>
      </c>
      <c r="BJ29" s="251">
        <f>BJ28/BJ27-1</f>
        <v>6.9711131948704486E-2</v>
      </c>
      <c r="BK29" s="33" t="s">
        <v>544</v>
      </c>
    </row>
    <row r="30" spans="1:63" x14ac:dyDescent="0.2">
      <c r="A30" s="204">
        <f t="shared" si="0"/>
        <v>39111</v>
      </c>
      <c r="B30" s="32">
        <v>23304.41</v>
      </c>
      <c r="E30" s="204">
        <f t="shared" si="1"/>
        <v>39476</v>
      </c>
      <c r="F30" s="32">
        <v>25641.25</v>
      </c>
      <c r="I30" s="204">
        <f t="shared" si="2"/>
        <v>25</v>
      </c>
      <c r="J30" s="32">
        <v>24215.939500000004</v>
      </c>
      <c r="M30" s="204">
        <f t="shared" si="3"/>
        <v>25</v>
      </c>
      <c r="N30" s="32">
        <v>24362.205800000007</v>
      </c>
      <c r="Q30" s="204">
        <f t="shared" si="4"/>
        <v>40207</v>
      </c>
      <c r="R30" s="32">
        <v>28522.1738</v>
      </c>
      <c r="U30" s="204">
        <f t="shared" si="5"/>
        <v>40572</v>
      </c>
      <c r="V30" s="260">
        <v>26239.144199999999</v>
      </c>
      <c r="Y30" s="204">
        <f t="shared" si="6"/>
        <v>40937</v>
      </c>
      <c r="Z30" s="260">
        <v>24949.203300000008</v>
      </c>
      <c r="AC30" s="204">
        <f t="shared" si="7"/>
        <v>41303</v>
      </c>
      <c r="AD30" s="260">
        <v>32458.103600000009</v>
      </c>
      <c r="AG30" s="204">
        <f t="shared" si="8"/>
        <v>41668</v>
      </c>
      <c r="AH30" s="260">
        <v>29368.872900000002</v>
      </c>
      <c r="AL30" s="205">
        <v>40118</v>
      </c>
      <c r="AM30" s="222">
        <v>700687.65403354727</v>
      </c>
      <c r="AN30" s="223" t="s">
        <v>538</v>
      </c>
      <c r="AP30" s="205">
        <v>40483</v>
      </c>
      <c r="AQ30" s="219">
        <v>729161.83410000009</v>
      </c>
    </row>
    <row r="31" spans="1:63" x14ac:dyDescent="0.2">
      <c r="A31" s="204">
        <f t="shared" si="0"/>
        <v>39112</v>
      </c>
      <c r="B31" s="32">
        <v>24088.135000000006</v>
      </c>
      <c r="E31" s="204">
        <f t="shared" si="1"/>
        <v>39477</v>
      </c>
      <c r="F31" s="32">
        <v>25526.755000000008</v>
      </c>
      <c r="I31" s="204">
        <f t="shared" si="2"/>
        <v>26</v>
      </c>
      <c r="J31" s="32">
        <v>23720.082000000002</v>
      </c>
      <c r="M31" s="204">
        <f t="shared" si="3"/>
        <v>26</v>
      </c>
      <c r="N31" s="32">
        <v>23843.7935</v>
      </c>
      <c r="Q31" s="204">
        <f t="shared" si="4"/>
        <v>40208</v>
      </c>
      <c r="R31" s="32">
        <v>26736.262699999996</v>
      </c>
      <c r="U31" s="204">
        <f t="shared" si="5"/>
        <v>40573</v>
      </c>
      <c r="V31" s="260">
        <v>24372.430999999997</v>
      </c>
      <c r="Y31" s="204">
        <f t="shared" si="6"/>
        <v>40938</v>
      </c>
      <c r="Z31" s="260">
        <v>30698.281000000006</v>
      </c>
      <c r="AC31" s="204">
        <f t="shared" si="7"/>
        <v>41304</v>
      </c>
      <c r="AD31" s="260">
        <v>32602.620200000008</v>
      </c>
      <c r="AG31" s="204">
        <f t="shared" si="8"/>
        <v>41669</v>
      </c>
      <c r="AH31" s="260">
        <v>29350.253400000009</v>
      </c>
      <c r="AL31" s="205">
        <v>40148</v>
      </c>
      <c r="AM31" s="225">
        <v>751140.28540000028</v>
      </c>
      <c r="AN31" s="226" t="s">
        <v>545</v>
      </c>
      <c r="AP31" s="205">
        <v>40513</v>
      </c>
      <c r="AQ31" s="219">
        <v>831387.97380000004</v>
      </c>
    </row>
    <row r="32" spans="1:63" x14ac:dyDescent="0.2">
      <c r="A32" s="227">
        <f t="shared" si="0"/>
        <v>39113</v>
      </c>
      <c r="B32" s="228">
        <v>24136.214999999997</v>
      </c>
      <c r="C32" s="32">
        <f>SUM(B2:B32)</f>
        <v>722014.07500000007</v>
      </c>
      <c r="D32" s="229" t="s">
        <v>546</v>
      </c>
      <c r="E32" s="227">
        <f t="shared" si="1"/>
        <v>39478</v>
      </c>
      <c r="F32" s="228">
        <v>25246.35</v>
      </c>
      <c r="G32" s="32">
        <f>SUM(F2:F32)</f>
        <v>742158.4408333333</v>
      </c>
      <c r="H32" s="230" t="s">
        <v>547</v>
      </c>
      <c r="I32" s="227">
        <f t="shared" si="2"/>
        <v>27</v>
      </c>
      <c r="J32" s="228">
        <v>22165.502000000015</v>
      </c>
      <c r="K32" s="32">
        <f>SUM(J2:J32)</f>
        <v>700744.36319999991</v>
      </c>
      <c r="L32" s="231" t="s">
        <v>548</v>
      </c>
      <c r="M32" s="227">
        <f t="shared" si="3"/>
        <v>27</v>
      </c>
      <c r="N32" s="228">
        <v>22296.443299999995</v>
      </c>
      <c r="O32" s="32">
        <f>SUM(N2:N32)</f>
        <v>745981.38329999999</v>
      </c>
      <c r="P32" s="231" t="s">
        <v>548</v>
      </c>
      <c r="Q32" s="227">
        <f t="shared" si="4"/>
        <v>40209</v>
      </c>
      <c r="R32" s="228">
        <v>24098.250199999999</v>
      </c>
      <c r="S32" s="32">
        <f>SUM(R2:R32)</f>
        <v>785830.22870000009</v>
      </c>
      <c r="T32" s="231" t="s">
        <v>549</v>
      </c>
      <c r="U32" s="227">
        <f t="shared" si="5"/>
        <v>40574</v>
      </c>
      <c r="V32" s="260">
        <v>28660.682600000011</v>
      </c>
      <c r="W32" s="32">
        <f>SUM(V2:V32)</f>
        <v>834417.31799999997</v>
      </c>
      <c r="X32" s="231" t="s">
        <v>550</v>
      </c>
      <c r="Y32" s="227">
        <f t="shared" si="6"/>
        <v>40939</v>
      </c>
      <c r="Z32" s="260">
        <v>31246.699899999992</v>
      </c>
      <c r="AA32" s="32">
        <f>SUM(Z2:Z32)</f>
        <v>861743.68089999992</v>
      </c>
      <c r="AB32" s="231" t="s">
        <v>623</v>
      </c>
      <c r="AC32" s="227">
        <f t="shared" si="7"/>
        <v>41305</v>
      </c>
      <c r="AD32" s="260">
        <v>32993.475300000013</v>
      </c>
      <c r="AE32" s="32">
        <f>SUM(AD2:AD32)</f>
        <v>875973.19749999989</v>
      </c>
      <c r="AF32" s="231" t="s">
        <v>826</v>
      </c>
      <c r="AG32" s="227">
        <f t="shared" si="8"/>
        <v>41670</v>
      </c>
      <c r="AH32" s="260">
        <v>30334.710500000001</v>
      </c>
      <c r="AI32" s="32">
        <f>SUM(AH2:AH32)</f>
        <v>911082.42059999984</v>
      </c>
      <c r="AJ32" s="231" t="s">
        <v>939</v>
      </c>
      <c r="AK32" s="231"/>
    </row>
    <row r="33" spans="1:60" x14ac:dyDescent="0.2">
      <c r="A33" s="204">
        <f t="shared" si="0"/>
        <v>39114</v>
      </c>
      <c r="B33" s="32">
        <v>24921.599999999999</v>
      </c>
      <c r="E33" s="204">
        <f t="shared" si="1"/>
        <v>39479</v>
      </c>
      <c r="F33" s="32">
        <v>24631.634999999998</v>
      </c>
      <c r="I33" s="204">
        <f t="shared" si="2"/>
        <v>28</v>
      </c>
      <c r="J33" s="32">
        <v>19903.535999999982</v>
      </c>
      <c r="K33">
        <v>495</v>
      </c>
      <c r="L33" s="33" t="s">
        <v>551</v>
      </c>
      <c r="M33" s="204">
        <f t="shared" si="3"/>
        <v>28</v>
      </c>
      <c r="N33" s="32">
        <v>20021.203800000003</v>
      </c>
      <c r="Q33" s="204">
        <f t="shared" si="4"/>
        <v>40210</v>
      </c>
      <c r="R33" s="32">
        <v>27879.891000000003</v>
      </c>
      <c r="U33" s="204">
        <f t="shared" si="5"/>
        <v>40575</v>
      </c>
      <c r="V33" s="260">
        <v>26855.537300000007</v>
      </c>
      <c r="Y33" s="204">
        <f t="shared" si="6"/>
        <v>40940</v>
      </c>
      <c r="Z33" s="260">
        <v>30802.893399999997</v>
      </c>
      <c r="AC33" s="204">
        <f t="shared" si="7"/>
        <v>41306</v>
      </c>
      <c r="AD33" s="260">
        <v>33386.9107</v>
      </c>
      <c r="AG33" s="204">
        <f t="shared" si="8"/>
        <v>41671</v>
      </c>
      <c r="AH33" s="260">
        <v>26768.406800000004</v>
      </c>
      <c r="AL33" s="216" t="s">
        <v>552</v>
      </c>
      <c r="AM33" s="232">
        <f>SUM(AM20:AM31)</f>
        <v>8993486.9673335478</v>
      </c>
      <c r="AP33" s="216" t="s">
        <v>553</v>
      </c>
      <c r="AQ33" s="32">
        <f>SUM(AQ20:AQ31)</f>
        <v>9382652.1283</v>
      </c>
    </row>
    <row r="34" spans="1:60" x14ac:dyDescent="0.2">
      <c r="A34" s="204">
        <f t="shared" si="0"/>
        <v>39115</v>
      </c>
      <c r="B34" s="32">
        <v>25564.33</v>
      </c>
      <c r="E34" s="204">
        <f t="shared" si="1"/>
        <v>39480</v>
      </c>
      <c r="F34" s="32">
        <v>22653.32</v>
      </c>
      <c r="I34" s="204">
        <f t="shared" si="2"/>
        <v>29</v>
      </c>
      <c r="J34" s="32">
        <v>23735.196500000002</v>
      </c>
      <c r="K34">
        <v>428</v>
      </c>
      <c r="L34" s="33" t="s">
        <v>554</v>
      </c>
      <c r="M34" s="204">
        <f t="shared" si="3"/>
        <v>29</v>
      </c>
      <c r="N34" s="32">
        <v>23816.581099999996</v>
      </c>
      <c r="Q34" s="204">
        <f t="shared" si="4"/>
        <v>40211</v>
      </c>
      <c r="R34" s="32">
        <v>28253.284599999999</v>
      </c>
      <c r="U34" s="204">
        <f t="shared" si="5"/>
        <v>40576</v>
      </c>
      <c r="V34" s="260">
        <v>26976.957600000002</v>
      </c>
      <c r="Y34" s="204">
        <f t="shared" si="6"/>
        <v>40941</v>
      </c>
      <c r="Z34" s="260">
        <v>30008.443799999997</v>
      </c>
      <c r="AC34" s="204">
        <f t="shared" si="7"/>
        <v>41307</v>
      </c>
      <c r="AD34" s="260">
        <v>28033.004800000006</v>
      </c>
      <c r="AG34" s="204">
        <f t="shared" si="8"/>
        <v>41672</v>
      </c>
      <c r="AH34" s="260">
        <v>23709.750100000005</v>
      </c>
    </row>
    <row r="35" spans="1:60" x14ac:dyDescent="0.2">
      <c r="A35" s="204">
        <f t="shared" si="0"/>
        <v>39116</v>
      </c>
      <c r="B35" s="32">
        <v>23970.034999999996</v>
      </c>
      <c r="E35" s="204">
        <f t="shared" si="1"/>
        <v>39481</v>
      </c>
      <c r="F35" s="32">
        <v>19364.464999999997</v>
      </c>
      <c r="I35" s="204">
        <f t="shared" si="2"/>
        <v>30</v>
      </c>
      <c r="J35" s="32">
        <v>24519.345500000058</v>
      </c>
      <c r="K35">
        <v>1191</v>
      </c>
      <c r="L35" s="33" t="s">
        <v>129</v>
      </c>
      <c r="M35" s="204">
        <f t="shared" si="3"/>
        <v>30</v>
      </c>
      <c r="N35" s="32">
        <v>24685.438699999999</v>
      </c>
      <c r="Q35" s="204">
        <f t="shared" si="4"/>
        <v>40212</v>
      </c>
      <c r="R35" s="32">
        <v>27914.554</v>
      </c>
      <c r="U35" s="204">
        <f t="shared" si="5"/>
        <v>40577</v>
      </c>
      <c r="V35" s="260">
        <v>28509.1073</v>
      </c>
      <c r="Y35" s="204">
        <f t="shared" si="6"/>
        <v>40942</v>
      </c>
      <c r="Z35" s="260">
        <v>29752.300999999999</v>
      </c>
      <c r="AC35" s="204">
        <f t="shared" si="7"/>
        <v>41308</v>
      </c>
      <c r="AD35" s="260">
        <v>22966.027100000003</v>
      </c>
      <c r="AG35" s="204">
        <f t="shared" si="8"/>
        <v>41673</v>
      </c>
      <c r="AH35" s="260">
        <v>27446.9097</v>
      </c>
    </row>
    <row r="36" spans="1:60" x14ac:dyDescent="0.2">
      <c r="A36" s="204">
        <f t="shared" si="0"/>
        <v>39117</v>
      </c>
      <c r="B36" s="32">
        <v>22268.644999999997</v>
      </c>
      <c r="E36" s="204">
        <f t="shared" si="1"/>
        <v>39482</v>
      </c>
      <c r="F36" s="32">
        <v>21659.654999999999</v>
      </c>
      <c r="I36" s="204">
        <f t="shared" si="2"/>
        <v>31</v>
      </c>
      <c r="J36" s="32">
        <v>25025.801299999945</v>
      </c>
      <c r="K36">
        <v>817</v>
      </c>
      <c r="L36" s="33" t="s">
        <v>555</v>
      </c>
      <c r="M36" s="204">
        <f t="shared" si="3"/>
        <v>31</v>
      </c>
      <c r="N36" s="32">
        <v>25014.592000000004</v>
      </c>
      <c r="Q36" s="204">
        <f t="shared" si="4"/>
        <v>40213</v>
      </c>
      <c r="R36" s="32">
        <v>25920.617300000002</v>
      </c>
      <c r="U36" s="204">
        <f t="shared" si="5"/>
        <v>40578</v>
      </c>
      <c r="V36" s="260">
        <v>29189.669199999989</v>
      </c>
      <c r="Y36" s="204">
        <f t="shared" si="6"/>
        <v>40943</v>
      </c>
      <c r="Z36" s="260">
        <v>28181.080499999996</v>
      </c>
      <c r="AC36" s="204">
        <f t="shared" si="7"/>
        <v>41309</v>
      </c>
      <c r="AD36" s="260">
        <v>27047.164800000013</v>
      </c>
      <c r="AG36" s="204">
        <f t="shared" si="8"/>
        <v>41674</v>
      </c>
      <c r="AH36" s="260">
        <v>28369.863700000002</v>
      </c>
      <c r="AL36" s="33" t="s">
        <v>556</v>
      </c>
      <c r="AP36" s="33" t="s">
        <v>628</v>
      </c>
      <c r="AV36" s="233" t="s">
        <v>557</v>
      </c>
      <c r="AW36" s="201" t="s">
        <v>488</v>
      </c>
      <c r="AX36" s="201" t="s">
        <v>489</v>
      </c>
      <c r="AY36" s="202" t="s">
        <v>490</v>
      </c>
      <c r="AZ36" s="201" t="s">
        <v>491</v>
      </c>
      <c r="BA36" s="203" t="s">
        <v>492</v>
      </c>
      <c r="BB36" s="201" t="s">
        <v>493</v>
      </c>
      <c r="BC36" s="201" t="s">
        <v>494</v>
      </c>
      <c r="BD36" s="201" t="s">
        <v>495</v>
      </c>
      <c r="BE36" s="201" t="s">
        <v>496</v>
      </c>
      <c r="BF36" s="201" t="s">
        <v>497</v>
      </c>
      <c r="BG36" s="201" t="s">
        <v>498</v>
      </c>
      <c r="BH36" s="201" t="s">
        <v>499</v>
      </c>
    </row>
    <row r="37" spans="1:60" x14ac:dyDescent="0.2">
      <c r="A37" s="204">
        <f t="shared" si="0"/>
        <v>39118</v>
      </c>
      <c r="B37" s="32">
        <v>24397.16</v>
      </c>
      <c r="E37" s="204">
        <f t="shared" si="1"/>
        <v>39483</v>
      </c>
      <c r="F37" s="32">
        <v>23178.68</v>
      </c>
      <c r="I37" s="204">
        <f t="shared" si="2"/>
        <v>32</v>
      </c>
      <c r="J37" s="32">
        <v>24872.667200000054</v>
      </c>
      <c r="K37" s="32">
        <f>SUM(K32:K36)</f>
        <v>703675.36319999991</v>
      </c>
      <c r="M37" s="204">
        <f t="shared" si="3"/>
        <v>32</v>
      </c>
      <c r="N37" s="32">
        <v>24854.904100000003</v>
      </c>
      <c r="Q37" s="204">
        <f t="shared" si="4"/>
        <v>40214</v>
      </c>
      <c r="R37" s="32">
        <v>26157.503099999998</v>
      </c>
      <c r="U37" s="204">
        <f t="shared" si="5"/>
        <v>40579</v>
      </c>
      <c r="V37" s="260">
        <v>26725.496500000005</v>
      </c>
      <c r="Y37" s="204">
        <f t="shared" si="6"/>
        <v>40944</v>
      </c>
      <c r="Z37" s="260">
        <v>25779.525700000006</v>
      </c>
      <c r="AC37" s="204">
        <f t="shared" si="7"/>
        <v>41310</v>
      </c>
      <c r="AD37" s="260">
        <v>28627.91569999999</v>
      </c>
      <c r="AG37" s="204">
        <f t="shared" si="8"/>
        <v>41675</v>
      </c>
      <c r="AH37" s="260">
        <v>31596.646900000007</v>
      </c>
      <c r="AL37" s="205">
        <v>40544</v>
      </c>
      <c r="AM37" s="219">
        <f>W32</f>
        <v>834417.31799999997</v>
      </c>
      <c r="AN37" s="34"/>
      <c r="AP37" s="205">
        <v>40909</v>
      </c>
      <c r="AQ37" s="219">
        <f>AA32</f>
        <v>861743.68089999992</v>
      </c>
      <c r="AV37" s="27" t="s">
        <v>500</v>
      </c>
      <c r="AW37" s="213">
        <f>AQ20-AQ3</f>
        <v>43671.787866666797</v>
      </c>
      <c r="AX37" s="213">
        <f>AQ21-AQ4</f>
        <v>31884.133302032598</v>
      </c>
      <c r="AY37" s="213">
        <f>AQ22-AQ5</f>
        <v>63329.10900833318</v>
      </c>
      <c r="AZ37" s="213">
        <f>AQ23-AQ6</f>
        <v>33512.567388235126</v>
      </c>
      <c r="BA37" s="213">
        <f>AQ24-AQ7</f>
        <v>47038.942380000022</v>
      </c>
      <c r="BB37" s="213">
        <f>AQ25-AQ8</f>
        <v>37921.620799999917</v>
      </c>
      <c r="BC37" s="213">
        <f>AQ26-AQ9</f>
        <v>127873.62509999995</v>
      </c>
      <c r="BD37" s="213">
        <f>AQ27-AQ10</f>
        <v>81407.155000000144</v>
      </c>
      <c r="BE37" s="207">
        <f>AQ28-AQ11</f>
        <v>29608.438400000101</v>
      </c>
      <c r="BF37" s="207">
        <f>AQ29-AQ12</f>
        <v>24258.433600000222</v>
      </c>
      <c r="BG37" s="207">
        <f>AQ30-AQ13</f>
        <v>16115.716599999927</v>
      </c>
      <c r="BH37" s="207">
        <f>AQ31-AQ14</f>
        <v>85673.655900000129</v>
      </c>
    </row>
    <row r="38" spans="1:60" x14ac:dyDescent="0.2">
      <c r="A38" s="204">
        <f t="shared" si="0"/>
        <v>39119</v>
      </c>
      <c r="B38" s="32">
        <v>24765.3</v>
      </c>
      <c r="E38" s="204">
        <f t="shared" si="1"/>
        <v>39484</v>
      </c>
      <c r="F38" s="32">
        <v>25257.704999999994</v>
      </c>
      <c r="I38" s="204">
        <f t="shared" si="2"/>
        <v>33</v>
      </c>
      <c r="J38" s="32">
        <v>24785.737700000005</v>
      </c>
      <c r="K38">
        <v>-307</v>
      </c>
      <c r="L38" s="33" t="s">
        <v>558</v>
      </c>
      <c r="M38" s="204">
        <f t="shared" si="3"/>
        <v>33</v>
      </c>
      <c r="N38" s="32">
        <v>24780.044600000001</v>
      </c>
      <c r="Q38" s="204">
        <f t="shared" si="4"/>
        <v>40215</v>
      </c>
      <c r="R38" s="32">
        <v>23598.714899999992</v>
      </c>
      <c r="U38" s="204">
        <f t="shared" si="5"/>
        <v>40580</v>
      </c>
      <c r="V38" s="260">
        <v>23079.239699999998</v>
      </c>
      <c r="Y38" s="204">
        <f t="shared" si="6"/>
        <v>40945</v>
      </c>
      <c r="Z38" s="260">
        <v>29653.631600000001</v>
      </c>
      <c r="AC38" s="204">
        <f t="shared" si="7"/>
        <v>41311</v>
      </c>
      <c r="AD38" s="260">
        <v>29389.868899999994</v>
      </c>
      <c r="AG38" s="204">
        <f t="shared" si="8"/>
        <v>41676</v>
      </c>
      <c r="AH38" s="260">
        <v>29107.791999999998</v>
      </c>
      <c r="AJ38" s="422" t="s">
        <v>953</v>
      </c>
      <c r="AL38" s="205">
        <v>40575</v>
      </c>
      <c r="AM38" s="234">
        <f>W60</f>
        <v>748645.77409999981</v>
      </c>
      <c r="AP38" s="205">
        <v>40940</v>
      </c>
      <c r="AQ38" s="234">
        <f>AA60</f>
        <v>791656.17979999993</v>
      </c>
      <c r="AV38" s="27" t="s">
        <v>502</v>
      </c>
      <c r="AW38" s="209">
        <f>AQ20/AQ3-1</f>
        <v>5.8844291816757988E-2</v>
      </c>
      <c r="AX38" s="209">
        <f>AQ21/AQ4-1</f>
        <v>4.7365937280263726E-2</v>
      </c>
      <c r="AY38" s="209">
        <f>AQ22/AQ5-1</f>
        <v>9.0522889992014965E-2</v>
      </c>
      <c r="AZ38" s="209">
        <f>AQ23/AQ6-1</f>
        <v>4.9017455820743905E-2</v>
      </c>
      <c r="BA38" s="209">
        <f>AQ24/AQ7-1</f>
        <v>6.4521486578497989E-2</v>
      </c>
      <c r="BB38" s="209">
        <f>AQ25/AQ8-1</f>
        <v>4.8487628236591362E-2</v>
      </c>
      <c r="BC38" s="209">
        <f>AQ26/AQ9-1</f>
        <v>0.16755210045178415</v>
      </c>
      <c r="BD38" s="209">
        <f>AQ27/AQ10-1</f>
        <v>0.10494565124558841</v>
      </c>
      <c r="BE38" s="209">
        <f>AQ28/AQ11-1</f>
        <v>3.9962197222771723E-2</v>
      </c>
      <c r="BF38" s="209">
        <f>AQ29/AQ12-1</f>
        <v>3.4067155794759163E-2</v>
      </c>
      <c r="BG38" s="209">
        <f>AQ30/AQ13-1</f>
        <v>2.26012262103088E-2</v>
      </c>
      <c r="BH38" s="209">
        <f>AQ31/AQ14-1</f>
        <v>0.11488803935167158</v>
      </c>
    </row>
    <row r="39" spans="1:60" x14ac:dyDescent="0.2">
      <c r="A39" s="204">
        <f t="shared" si="0"/>
        <v>39120</v>
      </c>
      <c r="B39" s="32">
        <v>23879.119999999999</v>
      </c>
      <c r="E39" s="204">
        <f t="shared" si="1"/>
        <v>39485</v>
      </c>
      <c r="F39" s="32">
        <v>26044.03</v>
      </c>
      <c r="I39" s="204">
        <f t="shared" si="2"/>
        <v>34</v>
      </c>
      <c r="J39" s="32">
        <v>23068.523599999997</v>
      </c>
      <c r="K39">
        <v>-92</v>
      </c>
      <c r="L39" s="33" t="s">
        <v>128</v>
      </c>
      <c r="M39" s="204">
        <f t="shared" si="3"/>
        <v>34</v>
      </c>
      <c r="N39" s="32">
        <v>23072.752600000007</v>
      </c>
      <c r="Q39" s="204">
        <f t="shared" si="4"/>
        <v>40216</v>
      </c>
      <c r="R39" s="32">
        <v>21877.466599999996</v>
      </c>
      <c r="U39" s="204">
        <f t="shared" si="5"/>
        <v>40581</v>
      </c>
      <c r="V39" s="260">
        <v>27502.803400000001</v>
      </c>
      <c r="Y39" s="204">
        <f t="shared" si="6"/>
        <v>40946</v>
      </c>
      <c r="Z39" s="260">
        <v>31283.435599999997</v>
      </c>
      <c r="AC39" s="204">
        <f t="shared" si="7"/>
        <v>41312</v>
      </c>
      <c r="AD39" s="260">
        <v>30131.060400000002</v>
      </c>
      <c r="AG39" s="204">
        <f t="shared" si="8"/>
        <v>41677</v>
      </c>
      <c r="AH39" s="260">
        <v>29274.392799999998</v>
      </c>
      <c r="AL39" s="205">
        <v>40603</v>
      </c>
      <c r="AM39" s="234">
        <f>W91</f>
        <v>789255.59999999986</v>
      </c>
      <c r="AP39" s="205">
        <v>40969</v>
      </c>
      <c r="AQ39" s="234">
        <f>AA91</f>
        <v>823632.24540000013</v>
      </c>
      <c r="AV39" s="27" t="s">
        <v>503</v>
      </c>
      <c r="AW39" s="213">
        <f>SUM(AQ20)-SUM(AQ3)</f>
        <v>43671.787866666797</v>
      </c>
      <c r="AX39" s="213">
        <f>SUM(AQ20:AQ21)-SUM(AQ3:AQ4)</f>
        <v>75555.921168699395</v>
      </c>
      <c r="AY39" s="213">
        <f>SUM(AQ20:AQ22)-SUM(AQ3:AQ5)</f>
        <v>138885.03017703258</v>
      </c>
      <c r="AZ39" s="213">
        <f>SUM(AQ20:AQ23)-SUM(AQ3:AQ6)</f>
        <v>172397.5975652677</v>
      </c>
      <c r="BA39" s="213">
        <f>SUM(AQ20:AQ24)-SUM(AQ3:AQ7)</f>
        <v>219436.53994526761</v>
      </c>
      <c r="BB39" s="213">
        <f>SUM(AQ20:AQ25)-SUM(AQ3:AQ8)</f>
        <v>257358.16074526776</v>
      </c>
      <c r="BC39" s="213">
        <f>SUM(AQ20:AQ26)-SUM(AQ3:AQ9)</f>
        <v>385231.78584526759</v>
      </c>
      <c r="BD39" s="213">
        <f>SUM(AQ20:AQ27)-SUM(AQ3:AQ10)</f>
        <v>466638.94084526785</v>
      </c>
      <c r="BE39" s="207">
        <f>SUM(AQ20:AQ28)-SUM(AQ3:AQ11)</f>
        <v>496247.37924526818</v>
      </c>
      <c r="BF39" s="207">
        <f>SUM(AQ20:AQ29)-SUM(AQ3:AQ12)</f>
        <v>520505.81284526829</v>
      </c>
      <c r="BG39" s="207">
        <f>SUM(AQ20:AQ30)-SUM(AQ3:AQ13)</f>
        <v>536621.52944526821</v>
      </c>
      <c r="BH39" s="207">
        <f>SUM(AQ20:AQ31)-SUM(AQ3:AQ14)</f>
        <v>622295.18534526788</v>
      </c>
    </row>
    <row r="40" spans="1:60" x14ac:dyDescent="0.2">
      <c r="A40" s="204">
        <f t="shared" si="0"/>
        <v>39121</v>
      </c>
      <c r="B40" s="32">
        <v>24063.085000000003</v>
      </c>
      <c r="E40" s="204">
        <f t="shared" si="1"/>
        <v>39486</v>
      </c>
      <c r="F40" s="32">
        <v>24833.45</v>
      </c>
      <c r="I40" s="204">
        <f t="shared" si="2"/>
        <v>35</v>
      </c>
      <c r="J40" s="32">
        <v>20995.215200000017</v>
      </c>
      <c r="K40" s="32">
        <f>SUM(K37:K39)</f>
        <v>703276.36319999991</v>
      </c>
      <c r="M40" s="204">
        <f t="shared" si="3"/>
        <v>35</v>
      </c>
      <c r="N40" s="32">
        <v>20966.975499999997</v>
      </c>
      <c r="Q40" s="204">
        <f t="shared" si="4"/>
        <v>40217</v>
      </c>
      <c r="R40" s="32">
        <v>25349.445499999998</v>
      </c>
      <c r="U40" s="204">
        <f t="shared" si="5"/>
        <v>40582</v>
      </c>
      <c r="V40" s="260">
        <v>26914.169700000002</v>
      </c>
      <c r="Y40" s="204">
        <f t="shared" si="6"/>
        <v>40947</v>
      </c>
      <c r="Z40" s="260">
        <v>30647.372900000002</v>
      </c>
      <c r="AC40" s="204">
        <f t="shared" si="7"/>
        <v>41313</v>
      </c>
      <c r="AD40" s="260">
        <v>30340.261200000012</v>
      </c>
      <c r="AG40" s="204">
        <f t="shared" si="8"/>
        <v>41678</v>
      </c>
      <c r="AH40" s="260">
        <v>29296.646399999994</v>
      </c>
      <c r="AL40" s="205">
        <v>40634</v>
      </c>
      <c r="AM40" s="234">
        <f>W121</f>
        <v>734067.59389999986</v>
      </c>
      <c r="AP40" s="205">
        <v>41000</v>
      </c>
      <c r="AQ40" s="234">
        <f>AA121</f>
        <v>757514.17550000013</v>
      </c>
      <c r="AV40" s="27" t="s">
        <v>504</v>
      </c>
      <c r="AW40" s="209">
        <f>SUM(AQ20)/SUM(AQ3)-1</f>
        <v>5.8844291816757988E-2</v>
      </c>
      <c r="AX40" s="209">
        <f>SUM(AQ20:AQ21)/SUM(AQ3:AQ4)-1</f>
        <v>5.3384970938213483E-2</v>
      </c>
      <c r="AY40" s="209">
        <f>SUM(AQ20:AQ22)/SUM(AQ3:AQ5)-1</f>
        <v>6.5669927732905142E-2</v>
      </c>
      <c r="AZ40" s="209">
        <f>SUM(AQ20:AQ23)/SUM(AQ3:AQ6)-1</f>
        <v>6.1601771386853965E-2</v>
      </c>
      <c r="BA40" s="209">
        <f>SUM(AQ20:AQ24)/SUM(AQ3:AQ7)-1</f>
        <v>6.220517968067707E-2</v>
      </c>
      <c r="BB40" s="209">
        <f>SUM(AQ20:AQ25)/SUM(AQ3:AQ8)-1</f>
        <v>5.9715840070450943E-2</v>
      </c>
      <c r="BC40" s="209">
        <f>SUM(AQ20:AQ26)/SUM(AQ3:AQ9)-1</f>
        <v>7.59391534216598E-2</v>
      </c>
      <c r="BD40" s="209">
        <f>SUM(AQ20:AQ27)/SUM(AQ3:AQ10)-1</f>
        <v>7.9786318997732364E-2</v>
      </c>
      <c r="BE40" s="209">
        <f>SUM(AQ20:AQ28)/SUM(AQ3:AQ11)-1</f>
        <v>7.5308581867858493E-2</v>
      </c>
      <c r="BF40" s="209">
        <f>SUM(AQ20:AQ29)/SUM(AQ3:AQ12)-1</f>
        <v>7.1286575792940177E-2</v>
      </c>
      <c r="BG40" s="209">
        <f>SUM(AQ20:AQ30)/SUM(AQ3:AQ13)-1</f>
        <v>6.6955141301962229E-2</v>
      </c>
      <c r="BH40" s="209">
        <f>SUM(AQ20:AQ31)/SUM(AQ3:AQ14)-1</f>
        <v>7.1035368695305356E-2</v>
      </c>
    </row>
    <row r="41" spans="1:60" x14ac:dyDescent="0.2">
      <c r="A41" s="204">
        <f t="shared" si="0"/>
        <v>39122</v>
      </c>
      <c r="B41" s="32">
        <v>24634.575000000004</v>
      </c>
      <c r="E41" s="204">
        <f t="shared" si="1"/>
        <v>39487</v>
      </c>
      <c r="F41" s="32">
        <v>22794.560000000001</v>
      </c>
      <c r="I41" s="204">
        <f t="shared" si="2"/>
        <v>36</v>
      </c>
      <c r="J41" s="32">
        <v>25319.494800000055</v>
      </c>
      <c r="M41" s="204">
        <f t="shared" si="3"/>
        <v>36</v>
      </c>
      <c r="N41" s="32">
        <v>25294.528300000002</v>
      </c>
      <c r="Q41" s="204">
        <f t="shared" si="4"/>
        <v>40218</v>
      </c>
      <c r="R41" s="32">
        <v>26054.613700000002</v>
      </c>
      <c r="U41" s="204">
        <f t="shared" si="5"/>
        <v>40583</v>
      </c>
      <c r="V41" s="260">
        <v>26549.151300000005</v>
      </c>
      <c r="Y41" s="204">
        <f t="shared" si="6"/>
        <v>40948</v>
      </c>
      <c r="Z41" s="260">
        <v>28737.484900000003</v>
      </c>
      <c r="AC41" s="204">
        <f t="shared" si="7"/>
        <v>41314</v>
      </c>
      <c r="AD41" s="260">
        <v>28396.470299999994</v>
      </c>
      <c r="AG41" s="204">
        <f t="shared" si="8"/>
        <v>41679</v>
      </c>
      <c r="AH41" s="260">
        <v>25608.948600000003</v>
      </c>
      <c r="AL41" s="205">
        <v>40664</v>
      </c>
      <c r="AM41" s="234">
        <f>W152</f>
        <v>818709.31599999976</v>
      </c>
      <c r="AP41" s="205">
        <v>41030</v>
      </c>
      <c r="AQ41" s="234">
        <f>AA152</f>
        <v>805905.4118</v>
      </c>
    </row>
    <row r="42" spans="1:60" x14ac:dyDescent="0.2">
      <c r="A42" s="204">
        <f t="shared" si="0"/>
        <v>39123</v>
      </c>
      <c r="B42" s="32">
        <v>22981.505000000001</v>
      </c>
      <c r="E42" s="204">
        <f t="shared" si="1"/>
        <v>39488</v>
      </c>
      <c r="F42" s="32">
        <v>20171.105000000003</v>
      </c>
      <c r="I42" s="204">
        <f t="shared" si="2"/>
        <v>37</v>
      </c>
      <c r="J42" s="32">
        <v>26012.822499999984</v>
      </c>
      <c r="M42" s="204">
        <f t="shared" si="3"/>
        <v>37</v>
      </c>
      <c r="N42" s="32">
        <v>26047.704899999997</v>
      </c>
      <c r="Q42" s="204">
        <f t="shared" si="4"/>
        <v>40219</v>
      </c>
      <c r="R42" s="32">
        <v>27298.3387</v>
      </c>
      <c r="U42" s="204">
        <f t="shared" si="5"/>
        <v>40584</v>
      </c>
      <c r="V42" s="260">
        <v>26761.037099999998</v>
      </c>
      <c r="Y42" s="204">
        <f t="shared" si="6"/>
        <v>40949</v>
      </c>
      <c r="Z42" s="260">
        <v>27976.237399999991</v>
      </c>
      <c r="AC42" s="204">
        <f t="shared" si="7"/>
        <v>41315</v>
      </c>
      <c r="AD42" s="260">
        <v>26161.177999999993</v>
      </c>
      <c r="AG42" s="204">
        <f t="shared" si="8"/>
        <v>41680</v>
      </c>
      <c r="AH42" s="260">
        <v>29637.059599999993</v>
      </c>
      <c r="AL42" s="205">
        <v>40695</v>
      </c>
      <c r="AM42" s="234">
        <f>W182</f>
        <v>881120.30800000019</v>
      </c>
      <c r="AP42" s="205">
        <v>41061</v>
      </c>
      <c r="AQ42" s="234">
        <f>AA182</f>
        <v>876433.96309999994</v>
      </c>
      <c r="AV42" s="233" t="s">
        <v>559</v>
      </c>
      <c r="AW42" s="201" t="s">
        <v>488</v>
      </c>
      <c r="AX42" s="201" t="s">
        <v>489</v>
      </c>
      <c r="AY42" s="202" t="s">
        <v>490</v>
      </c>
      <c r="AZ42" s="201" t="s">
        <v>491</v>
      </c>
      <c r="BA42" s="203" t="s">
        <v>492</v>
      </c>
      <c r="BB42" s="201" t="s">
        <v>493</v>
      </c>
      <c r="BC42" s="201" t="s">
        <v>494</v>
      </c>
      <c r="BD42" s="201" t="s">
        <v>495</v>
      </c>
      <c r="BE42" s="201" t="s">
        <v>496</v>
      </c>
      <c r="BF42" s="201" t="s">
        <v>497</v>
      </c>
      <c r="BG42" s="201" t="s">
        <v>498</v>
      </c>
      <c r="BH42" s="201" t="s">
        <v>499</v>
      </c>
    </row>
    <row r="43" spans="1:60" x14ac:dyDescent="0.2">
      <c r="A43" s="204">
        <f t="shared" si="0"/>
        <v>39124</v>
      </c>
      <c r="B43" s="32">
        <v>20177.37</v>
      </c>
      <c r="E43" s="204">
        <f t="shared" si="1"/>
        <v>39489</v>
      </c>
      <c r="F43" s="32">
        <v>23032.79</v>
      </c>
      <c r="I43" s="204">
        <f t="shared" si="2"/>
        <v>38</v>
      </c>
      <c r="J43" s="32">
        <v>24544.3024</v>
      </c>
      <c r="M43" s="204">
        <f t="shared" si="3"/>
        <v>38</v>
      </c>
      <c r="N43" s="32">
        <v>24555.935900000004</v>
      </c>
      <c r="Q43" s="204">
        <f t="shared" si="4"/>
        <v>40220</v>
      </c>
      <c r="R43" s="32">
        <v>28303.082699999995</v>
      </c>
      <c r="U43" s="204">
        <f t="shared" si="5"/>
        <v>40585</v>
      </c>
      <c r="V43" s="260">
        <v>27062.273699999994</v>
      </c>
      <c r="Y43" s="204">
        <f t="shared" si="6"/>
        <v>40950</v>
      </c>
      <c r="Z43" s="260">
        <v>25701.902299999994</v>
      </c>
      <c r="AC43" s="204">
        <f t="shared" si="7"/>
        <v>41316</v>
      </c>
      <c r="AD43" s="260">
        <v>28304.537399999994</v>
      </c>
      <c r="AG43" s="204">
        <f t="shared" si="8"/>
        <v>41681</v>
      </c>
      <c r="AH43" s="260">
        <v>30796.80620000001</v>
      </c>
      <c r="AL43" s="205">
        <v>40725</v>
      </c>
      <c r="AM43" s="234">
        <f>W213</f>
        <v>928109.53239999991</v>
      </c>
      <c r="AP43" s="205">
        <v>41091</v>
      </c>
      <c r="AQ43" s="234">
        <f>AA213</f>
        <v>969393.73350000009</v>
      </c>
      <c r="AV43" s="27" t="s">
        <v>500</v>
      </c>
      <c r="AW43" s="213">
        <f>AQ20-AM20</f>
        <v>39848.845400000107</v>
      </c>
      <c r="AX43" s="213">
        <f>AQ21-AM21</f>
        <v>34286.109400000074</v>
      </c>
      <c r="AY43" s="214">
        <f>AQ22-AM22</f>
        <v>41546.686399999773</v>
      </c>
      <c r="AZ43" s="214">
        <f>AQ23-AM23</f>
        <v>51199.622499999823</v>
      </c>
      <c r="BA43" s="213">
        <f>AQ24-AM24</f>
        <v>46126.714000000153</v>
      </c>
      <c r="BB43" s="213">
        <f>AQ25-AM25</f>
        <v>-2003.3703000000678</v>
      </c>
      <c r="BC43" s="213">
        <f>AQ26-AM26</f>
        <v>3811.3888999997871</v>
      </c>
      <c r="BD43" s="213">
        <f>AQ27-AM27</f>
        <v>59056.634500000393</v>
      </c>
      <c r="BE43" s="207">
        <f>AQ28-AM28</f>
        <v>9468.1752999998862</v>
      </c>
      <c r="BF43" s="207">
        <f>AQ29-AM29</f>
        <v>-2897.5135999998311</v>
      </c>
      <c r="BG43" s="207">
        <f>AQ30-AM30</f>
        <v>28474.180066452827</v>
      </c>
      <c r="BH43" s="207">
        <f>AQ31-AM31</f>
        <v>80247.688399999752</v>
      </c>
    </row>
    <row r="44" spans="1:60" x14ac:dyDescent="0.2">
      <c r="A44" s="204">
        <f t="shared" si="0"/>
        <v>39125</v>
      </c>
      <c r="B44" s="32">
        <v>23300.76</v>
      </c>
      <c r="E44" s="204">
        <f t="shared" si="1"/>
        <v>39490</v>
      </c>
      <c r="F44" s="32">
        <v>23797.133215999998</v>
      </c>
      <c r="I44" s="204">
        <f t="shared" si="2"/>
        <v>39</v>
      </c>
      <c r="J44" s="32">
        <v>24330.130200000007</v>
      </c>
      <c r="M44" s="204">
        <f t="shared" si="3"/>
        <v>39</v>
      </c>
      <c r="N44" s="32">
        <v>24327.727300000002</v>
      </c>
      <c r="Q44" s="204">
        <f t="shared" si="4"/>
        <v>40221</v>
      </c>
      <c r="R44" s="32">
        <v>29174.611499999999</v>
      </c>
      <c r="U44" s="204">
        <f t="shared" si="5"/>
        <v>40586</v>
      </c>
      <c r="V44" s="260">
        <v>25127.674899999998</v>
      </c>
      <c r="Y44" s="204">
        <f t="shared" si="6"/>
        <v>40951</v>
      </c>
      <c r="Z44" s="260">
        <v>23880.286899999996</v>
      </c>
      <c r="AC44" s="204">
        <f t="shared" si="7"/>
        <v>41317</v>
      </c>
      <c r="AD44" s="260">
        <v>29375.447</v>
      </c>
      <c r="AG44" s="204">
        <f t="shared" si="8"/>
        <v>41682</v>
      </c>
      <c r="AH44" s="260">
        <v>29646.095299999997</v>
      </c>
      <c r="AL44" s="205">
        <v>40756</v>
      </c>
      <c r="AM44" s="234">
        <f>W244</f>
        <v>918403.1875</v>
      </c>
      <c r="AP44" s="205">
        <v>41122</v>
      </c>
      <c r="AQ44" s="234">
        <f>AA244</f>
        <v>885731.16559999995</v>
      </c>
      <c r="AV44" s="27" t="s">
        <v>502</v>
      </c>
      <c r="AW44" s="209">
        <f>AQ20/AM20-1</f>
        <v>5.3418015907743754E-2</v>
      </c>
      <c r="AX44" s="209">
        <f>AQ21/AM21-1</f>
        <v>5.1116626728844761E-2</v>
      </c>
      <c r="AY44" s="209">
        <f>AQ22/AM22-1</f>
        <v>5.7593772089544748E-2</v>
      </c>
      <c r="AZ44" s="209">
        <f>AQ23/AM23-1</f>
        <v>7.6876386901817639E-2</v>
      </c>
      <c r="BA44" s="209">
        <f>AQ24/AM24-1</f>
        <v>6.3191149338634789E-2</v>
      </c>
      <c r="BB44" s="209">
        <f>AQ25/AM25-1</f>
        <v>-2.4371498793477331E-3</v>
      </c>
      <c r="BC44" s="209">
        <f>AQ26/AM26-1</f>
        <v>4.2957353058392655E-3</v>
      </c>
      <c r="BD44" s="209">
        <f>AQ27/AM27-1</f>
        <v>7.4000404084529015E-2</v>
      </c>
      <c r="BE44" s="209">
        <f>AQ28/AM28-1</f>
        <v>1.2440913789927066E-2</v>
      </c>
      <c r="BF44" s="209">
        <f>AQ29/AM29-1</f>
        <v>-3.9196225335531576E-3</v>
      </c>
      <c r="BG44" s="209">
        <f>AQ30/AM30-1</f>
        <v>4.0637479342670924E-2</v>
      </c>
      <c r="BH44" s="209">
        <f>AQ31/AM31-1</f>
        <v>0.10683448878962198</v>
      </c>
    </row>
    <row r="45" spans="1:60" x14ac:dyDescent="0.2">
      <c r="A45" s="204">
        <f t="shared" si="0"/>
        <v>39126</v>
      </c>
      <c r="B45" s="32">
        <v>24105.97</v>
      </c>
      <c r="E45" s="204">
        <f t="shared" si="1"/>
        <v>39491</v>
      </c>
      <c r="F45" s="32">
        <v>23951.439999999999</v>
      </c>
      <c r="I45" s="204">
        <f t="shared" si="2"/>
        <v>40</v>
      </c>
      <c r="J45" s="32">
        <v>24861.731499999994</v>
      </c>
      <c r="M45" s="204">
        <f t="shared" si="3"/>
        <v>40</v>
      </c>
      <c r="N45" s="32">
        <v>24858.955700000006</v>
      </c>
      <c r="Q45" s="204">
        <f t="shared" si="4"/>
        <v>40222</v>
      </c>
      <c r="R45" s="32">
        <v>26849.797499999997</v>
      </c>
      <c r="U45" s="204">
        <f t="shared" si="5"/>
        <v>40587</v>
      </c>
      <c r="V45" s="260">
        <v>23069.233499999995</v>
      </c>
      <c r="Y45" s="204">
        <f t="shared" si="6"/>
        <v>40952</v>
      </c>
      <c r="Z45" s="260">
        <v>29483.847799999996</v>
      </c>
      <c r="AC45" s="204">
        <f t="shared" si="7"/>
        <v>41318</v>
      </c>
      <c r="AD45" s="260">
        <v>31377.162400000005</v>
      </c>
      <c r="AG45" s="204">
        <f t="shared" si="8"/>
        <v>41683</v>
      </c>
      <c r="AH45" s="260">
        <v>28237.064599999998</v>
      </c>
      <c r="AL45" s="205">
        <v>40787</v>
      </c>
      <c r="AM45" s="234">
        <f>W274</f>
        <v>794767.13990000007</v>
      </c>
      <c r="AP45" s="205">
        <v>41153</v>
      </c>
      <c r="AQ45" s="234">
        <f>AA274</f>
        <v>801462.67229999986</v>
      </c>
      <c r="AV45" s="27" t="s">
        <v>503</v>
      </c>
      <c r="AW45" s="213">
        <f>SUM(AQ20)-SUM(AM20)</f>
        <v>39848.845400000107</v>
      </c>
      <c r="AX45" s="213">
        <f>SUM(AQ20:AQ21)-SUM(AM20:AM21)</f>
        <v>74134.954799999949</v>
      </c>
      <c r="AY45" s="213">
        <f>SUM(AQ20:AQ22)-SUM(AM20:AM22)</f>
        <v>115681.64119999949</v>
      </c>
      <c r="AZ45" s="213">
        <f>SUM(AQ20:AQ23)-SUM(AM20:AM23)</f>
        <v>166881.26369999908</v>
      </c>
      <c r="BA45" s="213">
        <f>SUM(AQ20:AQ24)-SUM(AM20:AM24)</f>
        <v>213007.97769999923</v>
      </c>
      <c r="BB45" s="213">
        <f>SUM(AQ20:AQ25)-SUM(AM20:AM25)</f>
        <v>211004.60739999916</v>
      </c>
      <c r="BC45" s="213">
        <f>SUM(AQ20:AQ26)-SUM(AM20:AM26)</f>
        <v>214815.99629999883</v>
      </c>
      <c r="BD45" s="213">
        <f>SUM(AQ20:AQ27)-SUM(AM20:AM27)</f>
        <v>273872.63079999946</v>
      </c>
      <c r="BE45" s="207">
        <f>SUM(AQ20:AQ28)-SUM(AM20:AM28)</f>
        <v>283340.80609999876</v>
      </c>
      <c r="BF45" s="207">
        <f>SUM(AQ20:AQ29)-SUM(AM20:AM29)</f>
        <v>280443.29249999858</v>
      </c>
      <c r="BG45" s="207">
        <f>SUM(AQ20:AQ30)-SUM(AM20:AM30)</f>
        <v>308917.47256645188</v>
      </c>
      <c r="BH45" s="207">
        <f>SUM(AQ20:AQ31)-SUM(AM20:AM31)</f>
        <v>389165.16096645221</v>
      </c>
    </row>
    <row r="46" spans="1:60" x14ac:dyDescent="0.2">
      <c r="A46" s="204">
        <f t="shared" si="0"/>
        <v>39127</v>
      </c>
      <c r="B46" s="32">
        <v>24949.015000000003</v>
      </c>
      <c r="E46" s="204">
        <f t="shared" si="1"/>
        <v>39492</v>
      </c>
      <c r="F46" s="32">
        <v>24767.505000000001</v>
      </c>
      <c r="I46" s="204">
        <f t="shared" si="2"/>
        <v>41</v>
      </c>
      <c r="J46" s="32">
        <v>24030.443600000006</v>
      </c>
      <c r="M46" s="204">
        <f t="shared" si="3"/>
        <v>41</v>
      </c>
      <c r="N46" s="32">
        <v>24026.728699999996</v>
      </c>
      <c r="Q46" s="204">
        <f t="shared" si="4"/>
        <v>40223</v>
      </c>
      <c r="R46" s="32">
        <v>22114.767099999997</v>
      </c>
      <c r="U46" s="204">
        <f t="shared" si="5"/>
        <v>40588</v>
      </c>
      <c r="V46" s="260">
        <v>26954.411699999997</v>
      </c>
      <c r="Y46" s="204">
        <f t="shared" si="6"/>
        <v>40953</v>
      </c>
      <c r="Z46" s="260">
        <v>31240.429099999998</v>
      </c>
      <c r="AC46" s="204">
        <f t="shared" si="7"/>
        <v>41319</v>
      </c>
      <c r="AD46" s="260">
        <v>30872.071500000005</v>
      </c>
      <c r="AG46" s="204">
        <f t="shared" si="8"/>
        <v>41684</v>
      </c>
      <c r="AH46" s="260">
        <v>26834.248299999985</v>
      </c>
      <c r="AL46" s="205">
        <v>40817</v>
      </c>
      <c r="AM46" s="234">
        <f>W305</f>
        <v>741677.74880000018</v>
      </c>
      <c r="AP46" s="205">
        <v>41183</v>
      </c>
      <c r="AQ46" s="234">
        <f>+AA305</f>
        <v>771230.84849999996</v>
      </c>
      <c r="AV46" s="27" t="s">
        <v>504</v>
      </c>
      <c r="AW46" s="209">
        <f>SUM(AQ20)/SUM(AM20)-1</f>
        <v>5.3418015907743754E-2</v>
      </c>
      <c r="AX46" s="209">
        <f>SUM(AQ20:AQ21)/SUM(AM20:AM21)-1</f>
        <v>5.2328431751988536E-2</v>
      </c>
      <c r="AY46" s="209">
        <f>SUM(AQ20:AQ22)/SUM(AM20:AM22)-1</f>
        <v>5.4104908561384946E-2</v>
      </c>
      <c r="AZ46" s="209">
        <f>SUM(AQ20:AQ23)/SUM(AM20:AM23)-1</f>
        <v>5.9513345989879118E-2</v>
      </c>
      <c r="BA46" s="209">
        <f>SUM(AQ20:AQ24)/SUM(AM20:AM24)-1</f>
        <v>6.0272992685549198E-2</v>
      </c>
      <c r="BB46" s="209">
        <f>SUM(AQ20:AQ25)/SUM(AM20:AM25)-1</f>
        <v>4.843924712990999E-2</v>
      </c>
      <c r="BC46" s="209">
        <f>SUM(AQ20:AQ26)/SUM(AM20:AM26)-1</f>
        <v>4.0969488687093492E-2</v>
      </c>
      <c r="BD46" s="209">
        <f>SUM(AQ20:AQ27)/SUM(AM20:AM27)-1</f>
        <v>4.5332832493379049E-2</v>
      </c>
      <c r="BE46" s="209">
        <f>SUM(AQ20:AQ28)/SUM(AM20:AM28)-1</f>
        <v>4.1652904014013004E-2</v>
      </c>
      <c r="BF46" s="209">
        <f>SUM(AQ20:AQ29)/SUM(AM20:AM29)-1</f>
        <v>3.7185888603888273E-2</v>
      </c>
      <c r="BG46" s="209">
        <f>SUM(AQ20:AQ30)/SUM(AM20:AM30)-1</f>
        <v>3.747931074575761E-2</v>
      </c>
      <c r="BH46" s="209">
        <f>SUM(AQ20:AQ31)/SUM(AM20:AM31)-1</f>
        <v>4.3271888020741223E-2</v>
      </c>
    </row>
    <row r="47" spans="1:60" x14ac:dyDescent="0.2">
      <c r="A47" s="204">
        <f t="shared" si="0"/>
        <v>39128</v>
      </c>
      <c r="B47" s="32">
        <v>25247.214999999997</v>
      </c>
      <c r="E47" s="204">
        <f t="shared" si="1"/>
        <v>39493</v>
      </c>
      <c r="F47" s="32">
        <v>25446.325000000001</v>
      </c>
      <c r="I47" s="204">
        <f t="shared" si="2"/>
        <v>42</v>
      </c>
      <c r="J47" s="32">
        <v>22041.323899999999</v>
      </c>
      <c r="M47" s="204">
        <f t="shared" si="3"/>
        <v>42</v>
      </c>
      <c r="N47" s="32">
        <v>22039.094499999999</v>
      </c>
      <c r="Q47" s="204">
        <f t="shared" si="4"/>
        <v>40224</v>
      </c>
      <c r="R47" s="32">
        <v>23570.628499999999</v>
      </c>
      <c r="U47" s="204">
        <f t="shared" si="5"/>
        <v>40589</v>
      </c>
      <c r="V47" s="260">
        <v>27186.0242</v>
      </c>
      <c r="Y47" s="204">
        <f t="shared" si="6"/>
        <v>40954</v>
      </c>
      <c r="Z47" s="260">
        <v>32091.60300000001</v>
      </c>
      <c r="AC47" s="204">
        <f t="shared" si="7"/>
        <v>41320</v>
      </c>
      <c r="AD47" s="260">
        <v>30806.714000000007</v>
      </c>
      <c r="AG47" s="204">
        <f t="shared" si="8"/>
        <v>41685</v>
      </c>
      <c r="AH47" s="260">
        <v>24773.913800000009</v>
      </c>
      <c r="AL47" s="205">
        <v>40848</v>
      </c>
      <c r="AM47" s="208">
        <v>763729.0273999999</v>
      </c>
      <c r="AP47" s="205">
        <v>41214</v>
      </c>
      <c r="AQ47" s="234">
        <f>AA335</f>
        <v>791725.11359999969</v>
      </c>
    </row>
    <row r="48" spans="1:60" x14ac:dyDescent="0.2">
      <c r="A48" s="204">
        <f t="shared" si="0"/>
        <v>39129</v>
      </c>
      <c r="B48" s="32">
        <v>24919.47</v>
      </c>
      <c r="E48" s="204">
        <f t="shared" si="1"/>
        <v>39494</v>
      </c>
      <c r="F48" s="32">
        <v>23812.855</v>
      </c>
      <c r="I48" s="204">
        <f t="shared" si="2"/>
        <v>43</v>
      </c>
      <c r="J48" s="32">
        <v>25401.198099999998</v>
      </c>
      <c r="M48" s="204">
        <f t="shared" si="3"/>
        <v>43</v>
      </c>
      <c r="N48" s="32">
        <v>25450.195200000002</v>
      </c>
      <c r="Q48" s="204">
        <f t="shared" si="4"/>
        <v>40225</v>
      </c>
      <c r="R48" s="32">
        <v>23073.441700000003</v>
      </c>
      <c r="U48" s="204">
        <f t="shared" si="5"/>
        <v>40590</v>
      </c>
      <c r="V48" s="260">
        <v>28078.602400000003</v>
      </c>
      <c r="Y48" s="204">
        <f t="shared" si="6"/>
        <v>40955</v>
      </c>
      <c r="Z48" s="260">
        <v>32721.474600000016</v>
      </c>
      <c r="AC48" s="204">
        <f t="shared" si="7"/>
        <v>41321</v>
      </c>
      <c r="AD48" s="260">
        <v>29231.783900000009</v>
      </c>
      <c r="AG48" s="204">
        <f t="shared" si="8"/>
        <v>41686</v>
      </c>
      <c r="AH48" s="260">
        <v>22960.519199999995</v>
      </c>
      <c r="AL48" s="205">
        <v>40878</v>
      </c>
      <c r="AM48" s="208">
        <v>813389.21059999999</v>
      </c>
      <c r="AP48" s="205">
        <v>41244</v>
      </c>
      <c r="AQ48" s="234">
        <f>AA366</f>
        <v>851003.75600000028</v>
      </c>
    </row>
    <row r="49" spans="1:60" x14ac:dyDescent="0.2">
      <c r="A49" s="204">
        <f t="shared" si="0"/>
        <v>39130</v>
      </c>
      <c r="B49" s="32">
        <v>21750.285</v>
      </c>
      <c r="E49" s="204">
        <f t="shared" si="1"/>
        <v>39495</v>
      </c>
      <c r="F49" s="32">
        <v>21709.585000000003</v>
      </c>
      <c r="I49" s="204">
        <f t="shared" si="2"/>
        <v>44</v>
      </c>
      <c r="J49" s="32">
        <v>25422.886699999995</v>
      </c>
      <c r="M49" s="204">
        <f t="shared" si="3"/>
        <v>44</v>
      </c>
      <c r="N49" s="32">
        <v>25414.152600000012</v>
      </c>
      <c r="Q49" s="204">
        <f t="shared" si="4"/>
        <v>40226</v>
      </c>
      <c r="R49" s="32">
        <v>24517.141300000003</v>
      </c>
      <c r="U49" s="204">
        <f t="shared" si="5"/>
        <v>40591</v>
      </c>
      <c r="V49" s="260">
        <v>29838.635299999998</v>
      </c>
      <c r="Y49" s="204">
        <f t="shared" si="6"/>
        <v>40956</v>
      </c>
      <c r="Z49" s="260">
        <v>31019.925400000015</v>
      </c>
      <c r="AC49" s="204">
        <f t="shared" si="7"/>
        <v>41322</v>
      </c>
      <c r="AD49" s="260">
        <v>26302.892099999994</v>
      </c>
      <c r="AG49" s="204">
        <f t="shared" si="8"/>
        <v>41687</v>
      </c>
      <c r="AH49" s="260">
        <v>28128.294999999995</v>
      </c>
      <c r="AV49" s="233" t="s">
        <v>560</v>
      </c>
      <c r="AW49" s="201" t="s">
        <v>488</v>
      </c>
      <c r="AX49" s="201" t="s">
        <v>489</v>
      </c>
      <c r="AY49" s="202" t="s">
        <v>490</v>
      </c>
      <c r="AZ49" s="201" t="s">
        <v>491</v>
      </c>
      <c r="BA49" s="203" t="s">
        <v>492</v>
      </c>
      <c r="BB49" s="201" t="s">
        <v>493</v>
      </c>
      <c r="BC49" s="201" t="s">
        <v>494</v>
      </c>
      <c r="BD49" s="201" t="s">
        <v>495</v>
      </c>
      <c r="BE49" s="201" t="s">
        <v>496</v>
      </c>
      <c r="BF49" s="201" t="s">
        <v>497</v>
      </c>
      <c r="BG49" s="201" t="s">
        <v>498</v>
      </c>
      <c r="BH49" s="201" t="s">
        <v>499</v>
      </c>
    </row>
    <row r="50" spans="1:60" x14ac:dyDescent="0.2">
      <c r="A50" s="204">
        <f t="shared" si="0"/>
        <v>39131</v>
      </c>
      <c r="B50" s="32">
        <v>18631.674999999996</v>
      </c>
      <c r="E50" s="204">
        <f t="shared" si="1"/>
        <v>39496</v>
      </c>
      <c r="F50" s="32">
        <v>25061.395000000004</v>
      </c>
      <c r="I50" s="204">
        <f t="shared" si="2"/>
        <v>45</v>
      </c>
      <c r="J50" s="32">
        <v>26308.457000000006</v>
      </c>
      <c r="M50" s="204">
        <f t="shared" si="3"/>
        <v>45</v>
      </c>
      <c r="N50" s="32">
        <v>26304.501000000004</v>
      </c>
      <c r="Q50" s="204">
        <f t="shared" si="4"/>
        <v>40227</v>
      </c>
      <c r="R50" s="32">
        <v>25570.880499999999</v>
      </c>
      <c r="U50" s="204">
        <f t="shared" si="5"/>
        <v>40592</v>
      </c>
      <c r="V50" s="260">
        <v>30134.952999999994</v>
      </c>
      <c r="Y50" s="204">
        <f t="shared" si="6"/>
        <v>40957</v>
      </c>
      <c r="Z50" s="260">
        <v>29199.000200000009</v>
      </c>
      <c r="AC50" s="204">
        <f t="shared" si="7"/>
        <v>41323</v>
      </c>
      <c r="AD50" s="260">
        <v>27192.119500000001</v>
      </c>
      <c r="AG50" s="204">
        <f t="shared" si="8"/>
        <v>41688</v>
      </c>
      <c r="AH50" s="260">
        <v>29887.402600000009</v>
      </c>
      <c r="AL50" s="216" t="s">
        <v>561</v>
      </c>
      <c r="AM50" s="32">
        <f>SUM(AM37:AM48)</f>
        <v>9766291.7565999981</v>
      </c>
      <c r="AP50" s="216" t="s">
        <v>742</v>
      </c>
      <c r="AQ50" s="32">
        <f>SUM(AQ37:AQ48)</f>
        <v>9987432.9460000005</v>
      </c>
      <c r="AV50" s="27" t="s">
        <v>500</v>
      </c>
      <c r="AW50" s="213">
        <f>AM37-AM20</f>
        <v>88435.934699999983</v>
      </c>
      <c r="AX50" s="213">
        <f>AM38-AM21</f>
        <v>77902.972899999935</v>
      </c>
      <c r="AY50" s="213">
        <f>AM39-AM22</f>
        <v>67880.963599999784</v>
      </c>
      <c r="AZ50" s="213">
        <f>AM40-AM23</f>
        <v>68068.259599999757</v>
      </c>
      <c r="BA50" s="213">
        <f>AM41-AM24</f>
        <v>88754.021899999818</v>
      </c>
      <c r="BB50" s="213">
        <f>AM42-AM25</f>
        <v>59106.726900000242</v>
      </c>
      <c r="BC50" s="213">
        <f>AM43-AM26</f>
        <v>40860.056199999759</v>
      </c>
      <c r="BD50" s="213">
        <f>AM44-AM27</f>
        <v>120344.91700000025</v>
      </c>
      <c r="BE50" s="213">
        <f>AM45-AM28</f>
        <v>33715.704299999983</v>
      </c>
      <c r="BF50" s="213">
        <f>AM46-AM29</f>
        <v>2444.9336000002222</v>
      </c>
      <c r="BG50" s="213">
        <f>AM47-AM30</f>
        <v>63041.373366452637</v>
      </c>
      <c r="BH50" s="207">
        <f>AM48-AM31</f>
        <v>62248.925199999707</v>
      </c>
    </row>
    <row r="51" spans="1:60" x14ac:dyDescent="0.2">
      <c r="A51" s="204">
        <f t="shared" si="0"/>
        <v>39132</v>
      </c>
      <c r="B51" s="32">
        <v>20582.095000000001</v>
      </c>
      <c r="E51" s="204">
        <f t="shared" si="1"/>
        <v>39497</v>
      </c>
      <c r="F51" s="32">
        <v>25444.685000000005</v>
      </c>
      <c r="I51" s="204">
        <f t="shared" si="2"/>
        <v>46</v>
      </c>
      <c r="J51" s="32">
        <v>27066.351500000008</v>
      </c>
      <c r="M51" s="204">
        <f t="shared" si="3"/>
        <v>46</v>
      </c>
      <c r="N51" s="32">
        <v>27063.405999999995</v>
      </c>
      <c r="Q51" s="204">
        <f t="shared" si="4"/>
        <v>40228</v>
      </c>
      <c r="R51" s="32">
        <v>27457.495299999999</v>
      </c>
      <c r="U51" s="204">
        <f t="shared" si="5"/>
        <v>40593</v>
      </c>
      <c r="V51" s="260">
        <v>27161.844999999998</v>
      </c>
      <c r="Y51" s="204">
        <f t="shared" si="6"/>
        <v>40958</v>
      </c>
      <c r="Z51" s="260">
        <v>26771.673100000004</v>
      </c>
      <c r="AC51" s="204">
        <f t="shared" si="7"/>
        <v>41324</v>
      </c>
      <c r="AD51" s="260">
        <v>26927.504899999993</v>
      </c>
      <c r="AG51" s="204">
        <f t="shared" si="8"/>
        <v>41689</v>
      </c>
      <c r="AH51" s="260">
        <v>30194.87260000001</v>
      </c>
      <c r="AV51" s="27" t="s">
        <v>502</v>
      </c>
      <c r="AW51" s="209">
        <f>AM37/AM20-1</f>
        <v>0.11854978780942993</v>
      </c>
      <c r="AX51" s="209">
        <f>AM38/AM21-1</f>
        <v>0.11614432948162356</v>
      </c>
      <c r="AY51" s="209">
        <f>AM39/AM22-1</f>
        <v>9.409945980185519E-2</v>
      </c>
      <c r="AZ51" s="209">
        <f>AM40/AM23-1</f>
        <v>0.10220469615265171</v>
      </c>
      <c r="BA51" s="209">
        <f>AM41/AM24-1</f>
        <v>0.12158829810177529</v>
      </c>
      <c r="BB51" s="209">
        <f>AM42/AM25-1</f>
        <v>7.1904805783020054E-2</v>
      </c>
      <c r="BC51" s="209">
        <f>AM43/AM26-1</f>
        <v>4.6052499658832513E-2</v>
      </c>
      <c r="BD51" s="209">
        <f>AM44/AM27-1</f>
        <v>0.15079715535633964</v>
      </c>
      <c r="BE51" s="209">
        <f>AM45/AM28-1</f>
        <v>4.4301479141707567E-2</v>
      </c>
      <c r="BF51" s="209">
        <f>AM46/AM29-1</f>
        <v>3.3073932186555854E-3</v>
      </c>
      <c r="BG51" s="209">
        <f>AM47/AM30-1</f>
        <v>8.9970720910453439E-2</v>
      </c>
      <c r="BH51" s="209">
        <f>AM48/AM31-1</f>
        <v>8.2872569092537374E-2</v>
      </c>
    </row>
    <row r="52" spans="1:60" x14ac:dyDescent="0.2">
      <c r="A52" s="204">
        <f t="shared" si="0"/>
        <v>39133</v>
      </c>
      <c r="B52" s="32">
        <v>21455.875000000004</v>
      </c>
      <c r="E52" s="204">
        <f t="shared" si="1"/>
        <v>39498</v>
      </c>
      <c r="F52" s="32">
        <v>25864.345000000001</v>
      </c>
      <c r="I52" s="204">
        <f t="shared" si="2"/>
        <v>47</v>
      </c>
      <c r="J52" s="32">
        <v>26827.595000000008</v>
      </c>
      <c r="M52" s="204">
        <f t="shared" si="3"/>
        <v>47</v>
      </c>
      <c r="N52" s="32">
        <v>26824.197700000001</v>
      </c>
      <c r="Q52" s="204">
        <f t="shared" si="4"/>
        <v>40229</v>
      </c>
      <c r="R52" s="32">
        <v>24720.741199999997</v>
      </c>
      <c r="U52" s="204">
        <f t="shared" si="5"/>
        <v>40594</v>
      </c>
      <c r="V52" s="260">
        <v>24042.5592</v>
      </c>
      <c r="Y52" s="204">
        <f t="shared" si="6"/>
        <v>40959</v>
      </c>
      <c r="Z52" s="260">
        <v>27418.906499999994</v>
      </c>
      <c r="AC52" s="204">
        <f t="shared" si="7"/>
        <v>41325</v>
      </c>
      <c r="AD52" s="260">
        <v>26820.458100000014</v>
      </c>
      <c r="AG52" s="204">
        <f t="shared" si="8"/>
        <v>41690</v>
      </c>
      <c r="AH52" s="260">
        <v>29592.822500000006</v>
      </c>
      <c r="AV52" s="27" t="s">
        <v>503</v>
      </c>
      <c r="AW52" s="213">
        <f>SUM(AM37)-SUM(AM20)</f>
        <v>88435.934699999983</v>
      </c>
      <c r="AX52" s="213">
        <f>SUM(AM37:AM38)-SUM(AM20:AM21)</f>
        <v>166338.9075999998</v>
      </c>
      <c r="AY52" s="213">
        <f>SUM(AM37:AM39)-SUM(AM20:AM22)</f>
        <v>234219.87119999947</v>
      </c>
      <c r="AZ52" s="213">
        <f>SUM(AM37:AM40)-SUM(AM20:AM23)</f>
        <v>302288.13079999899</v>
      </c>
      <c r="BA52" s="213">
        <f>SUM(AM37:AM41)-SUM(AM20:AM24)</f>
        <v>391042.15269999858</v>
      </c>
      <c r="BB52" s="213">
        <f>SUM(AM37:AM42)-SUM(AM20:AM25)</f>
        <v>450148.87959999871</v>
      </c>
      <c r="BC52" s="213">
        <f>SUM(AM37:AM43)-SUM(AM20:AM26)</f>
        <v>491008.93579999823</v>
      </c>
      <c r="BD52" s="213">
        <f>SUM(AM37:AM44)-SUM(AM20:AM27)</f>
        <v>611353.8527999986</v>
      </c>
      <c r="BE52" s="207">
        <f>SUM(AM37:AM45)-SUM(AM20:AM28)</f>
        <v>645069.557099998</v>
      </c>
      <c r="BF52" s="207">
        <f>SUM(AM37:AM46)-SUM(AM20:AM29)</f>
        <v>647514.4906999981</v>
      </c>
      <c r="BG52" s="207">
        <f>SUM(AM37:AM47)-SUM(AM20:AM30)</f>
        <v>710555.86406644993</v>
      </c>
      <c r="BH52" s="207">
        <f>SUM(AM37:AM48)-SUM(AM20:AM31)</f>
        <v>772804.78926645033</v>
      </c>
    </row>
    <row r="53" spans="1:60" x14ac:dyDescent="0.2">
      <c r="A53" s="204">
        <f t="shared" si="0"/>
        <v>39134</v>
      </c>
      <c r="B53" s="32">
        <v>23307.9</v>
      </c>
      <c r="E53" s="204">
        <f t="shared" si="1"/>
        <v>39499</v>
      </c>
      <c r="F53" s="32">
        <v>26421.42</v>
      </c>
      <c r="I53" s="204">
        <f t="shared" si="2"/>
        <v>48</v>
      </c>
      <c r="J53" s="32">
        <v>23142.42</v>
      </c>
      <c r="M53" s="204">
        <f t="shared" si="3"/>
        <v>48</v>
      </c>
      <c r="N53" s="32">
        <v>23139.930699999997</v>
      </c>
      <c r="Q53" s="204">
        <f t="shared" si="4"/>
        <v>40230</v>
      </c>
      <c r="R53" s="32">
        <v>22173.7431</v>
      </c>
      <c r="U53" s="204">
        <f t="shared" si="5"/>
        <v>40595</v>
      </c>
      <c r="V53" s="260">
        <v>28085.427200000002</v>
      </c>
      <c r="Y53" s="204">
        <f t="shared" si="6"/>
        <v>40960</v>
      </c>
      <c r="Z53" s="260">
        <v>25806.731299999999</v>
      </c>
      <c r="AC53" s="204">
        <f t="shared" si="7"/>
        <v>41326</v>
      </c>
      <c r="AD53" s="260">
        <v>26569.413399999998</v>
      </c>
      <c r="AG53" s="204">
        <f t="shared" si="8"/>
        <v>41691</v>
      </c>
      <c r="AH53" s="260">
        <v>30101.305899999999</v>
      </c>
      <c r="AL53" s="422" t="s">
        <v>824</v>
      </c>
      <c r="AP53" s="422" t="s">
        <v>950</v>
      </c>
      <c r="AV53" s="27" t="s">
        <v>504</v>
      </c>
      <c r="AW53" s="209">
        <f>SUM(AM37)/SUM(AM20)-1</f>
        <v>0.11854978780942993</v>
      </c>
      <c r="AX53" s="209">
        <f>SUM(AM37:AM38)/SUM(AM20:AM21)-1</f>
        <v>0.11741093250180179</v>
      </c>
      <c r="AY53" s="209">
        <f>SUM(AM37:AM39)/SUM(AM20:AM22)-1</f>
        <v>0.10954585864343169</v>
      </c>
      <c r="AZ53" s="209">
        <f>SUM(AM37:AM40)/SUM(AM20:AM23)-1</f>
        <v>0.10780226442481244</v>
      </c>
      <c r="BA53" s="209">
        <f>SUM(AM37:AM41)/SUM(AM20:AM24)-1</f>
        <v>0.11064975623881779</v>
      </c>
      <c r="BB53" s="209">
        <f>SUM(AM37:AM42)/SUM(AM20:AM25)-1</f>
        <v>0.10333837299989002</v>
      </c>
      <c r="BC53" s="209">
        <f>SUM(AM37:AM43)/SUM(AM20:AM26)-1</f>
        <v>9.3644725658262873E-2</v>
      </c>
      <c r="BD53" s="209">
        <f>SUM(AM37:AM44)/SUM(AM20:AM27)-1</f>
        <v>0.10119449220686527</v>
      </c>
      <c r="BE53" s="209">
        <f>SUM(AM37:AM45)/SUM(AM20:AM28)-1</f>
        <v>9.482933543559291E-2</v>
      </c>
      <c r="BF53" s="209">
        <f>SUM(AM37:AM46)/SUM(AM20:AM29)-1</f>
        <v>8.5858361973744746E-2</v>
      </c>
      <c r="BG53" s="209">
        <f>SUM(AM37:AM47)/SUM(AM20:AM30)-1</f>
        <v>8.6207956482092785E-2</v>
      </c>
      <c r="BH53" s="209">
        <f>SUM(AM37:AM48)/SUM(AM20:AM31)-1</f>
        <v>8.592938334969058E-2</v>
      </c>
    </row>
    <row r="54" spans="1:60" x14ac:dyDescent="0.2">
      <c r="A54" s="204">
        <f t="shared" si="0"/>
        <v>39135</v>
      </c>
      <c r="B54" s="32">
        <v>23975.005000000001</v>
      </c>
      <c r="E54" s="204">
        <f t="shared" si="1"/>
        <v>39500</v>
      </c>
      <c r="F54" s="32">
        <v>26118.344999999998</v>
      </c>
      <c r="I54" s="204">
        <f t="shared" si="2"/>
        <v>49</v>
      </c>
      <c r="J54" s="32">
        <v>20747.6175</v>
      </c>
      <c r="M54" s="204">
        <f t="shared" si="3"/>
        <v>49</v>
      </c>
      <c r="N54" s="32">
        <v>20744.458299999995</v>
      </c>
      <c r="Q54" s="204">
        <f t="shared" si="4"/>
        <v>40231</v>
      </c>
      <c r="R54" s="32">
        <v>25827.810499999996</v>
      </c>
      <c r="U54" s="204">
        <f t="shared" si="5"/>
        <v>40596</v>
      </c>
      <c r="V54" s="260">
        <v>28372.304899999999</v>
      </c>
      <c r="Y54" s="204">
        <f t="shared" si="6"/>
        <v>40961</v>
      </c>
      <c r="Z54" s="260">
        <v>26582.925399999996</v>
      </c>
      <c r="AC54" s="204">
        <f t="shared" si="7"/>
        <v>41327</v>
      </c>
      <c r="AD54" s="260">
        <v>26869.282299999999</v>
      </c>
      <c r="AG54" s="204">
        <f t="shared" si="8"/>
        <v>41692</v>
      </c>
      <c r="AH54" s="260">
        <v>27164.224499999993</v>
      </c>
      <c r="AL54" s="205">
        <v>41275</v>
      </c>
      <c r="AM54" s="219">
        <f>AE32</f>
        <v>875973.19749999989</v>
      </c>
      <c r="AP54" s="205">
        <v>41640</v>
      </c>
      <c r="AQ54" s="219">
        <f>AI32</f>
        <v>911082.42059999984</v>
      </c>
    </row>
    <row r="55" spans="1:60" x14ac:dyDescent="0.2">
      <c r="A55" s="204">
        <f t="shared" si="0"/>
        <v>39136</v>
      </c>
      <c r="B55" s="32">
        <v>23919.79</v>
      </c>
      <c r="E55" s="204">
        <f t="shared" si="1"/>
        <v>39501</v>
      </c>
      <c r="F55" s="32">
        <v>23802.16</v>
      </c>
      <c r="I55" s="204">
        <f t="shared" si="2"/>
        <v>50</v>
      </c>
      <c r="J55" s="32">
        <v>21068.587000000003</v>
      </c>
      <c r="M55" s="204">
        <f t="shared" si="3"/>
        <v>50</v>
      </c>
      <c r="N55" s="32">
        <v>21064.563600000001</v>
      </c>
      <c r="Q55" s="204">
        <f t="shared" si="4"/>
        <v>40232</v>
      </c>
      <c r="R55" s="32">
        <v>25205.133499999996</v>
      </c>
      <c r="U55" s="204">
        <f t="shared" si="5"/>
        <v>40597</v>
      </c>
      <c r="V55" s="260">
        <v>27741.9467</v>
      </c>
      <c r="Y55" s="204">
        <f t="shared" si="6"/>
        <v>40962</v>
      </c>
      <c r="Z55" s="260">
        <v>26522.092000000001</v>
      </c>
      <c r="AC55" s="204">
        <f t="shared" si="7"/>
        <v>41328</v>
      </c>
      <c r="AD55" s="260">
        <v>25383.459600000002</v>
      </c>
      <c r="AG55" s="204">
        <f t="shared" si="8"/>
        <v>41693</v>
      </c>
      <c r="AH55" s="260">
        <v>23776.858199999995</v>
      </c>
      <c r="AL55" s="205">
        <v>41306</v>
      </c>
      <c r="AM55" s="234">
        <f>AE60</f>
        <v>779510.32739999983</v>
      </c>
      <c r="AP55" s="205">
        <v>41671</v>
      </c>
      <c r="AQ55" s="234">
        <f>AI60</f>
        <v>779716.13959999999</v>
      </c>
      <c r="AV55" s="233" t="s">
        <v>562</v>
      </c>
      <c r="AW55" s="201" t="s">
        <v>488</v>
      </c>
      <c r="AX55" s="201" t="s">
        <v>489</v>
      </c>
      <c r="AY55" s="202" t="s">
        <v>490</v>
      </c>
      <c r="AZ55" s="201" t="s">
        <v>491</v>
      </c>
      <c r="BA55" s="203" t="s">
        <v>492</v>
      </c>
      <c r="BB55" s="201" t="s">
        <v>493</v>
      </c>
      <c r="BC55" s="201" t="s">
        <v>494</v>
      </c>
      <c r="BD55" s="201" t="s">
        <v>495</v>
      </c>
      <c r="BE55" s="201" t="s">
        <v>496</v>
      </c>
      <c r="BF55" s="201" t="s">
        <v>497</v>
      </c>
      <c r="BG55" s="201" t="s">
        <v>498</v>
      </c>
      <c r="BH55" s="201" t="s">
        <v>499</v>
      </c>
    </row>
    <row r="56" spans="1:60" x14ac:dyDescent="0.2">
      <c r="A56" s="204">
        <f t="shared" si="0"/>
        <v>39137</v>
      </c>
      <c r="B56" s="32">
        <v>22108.54</v>
      </c>
      <c r="E56" s="204">
        <f t="shared" si="1"/>
        <v>39502</v>
      </c>
      <c r="F56" s="32">
        <v>21633.744999999999</v>
      </c>
      <c r="I56" s="204">
        <f t="shared" si="2"/>
        <v>51</v>
      </c>
      <c r="J56" s="32">
        <v>21525.947499999998</v>
      </c>
      <c r="M56" s="204">
        <f t="shared" si="3"/>
        <v>51</v>
      </c>
      <c r="N56" s="32">
        <v>21522.903599999998</v>
      </c>
      <c r="Q56" s="204">
        <f t="shared" si="4"/>
        <v>40233</v>
      </c>
      <c r="R56" s="32">
        <v>24219.8701</v>
      </c>
      <c r="U56" s="204">
        <f t="shared" si="5"/>
        <v>40598</v>
      </c>
      <c r="V56" s="260">
        <v>26581.789900000003</v>
      </c>
      <c r="Y56" s="204">
        <f t="shared" si="6"/>
        <v>40963</v>
      </c>
      <c r="Z56" s="260">
        <v>26935.4421</v>
      </c>
      <c r="AC56" s="204">
        <f t="shared" si="7"/>
        <v>41329</v>
      </c>
      <c r="AD56" s="260">
        <v>23351.9653</v>
      </c>
      <c r="AG56" s="204">
        <f t="shared" si="8"/>
        <v>41694</v>
      </c>
      <c r="AH56" s="260">
        <v>28470.687799999996</v>
      </c>
      <c r="AL56" s="205">
        <v>41334</v>
      </c>
      <c r="AM56" s="234">
        <f>AE91</f>
        <v>785335.76799999981</v>
      </c>
      <c r="AP56" s="205">
        <v>41699</v>
      </c>
      <c r="AQ56" s="234">
        <f>AI91</f>
        <v>806986.18660000002</v>
      </c>
      <c r="AS56" s="32"/>
      <c r="AV56" s="27" t="s">
        <v>500</v>
      </c>
      <c r="AW56" s="213">
        <f>AM37-AQ20</f>
        <v>48587.089299999876</v>
      </c>
      <c r="AX56" s="213">
        <f>AM38-AQ21</f>
        <v>43616.863499999861</v>
      </c>
      <c r="AY56" s="214">
        <f>AM39-AQ22</f>
        <v>26334.277200000011</v>
      </c>
      <c r="AZ56" s="214">
        <f>AM40-AQ23</f>
        <v>16868.637099999934</v>
      </c>
      <c r="BA56" s="213">
        <f>AM41-AQ24</f>
        <v>42627.307899999665</v>
      </c>
      <c r="BB56" s="213">
        <f>AM42-AQ25</f>
        <v>61110.097200000309</v>
      </c>
      <c r="BC56" s="213">
        <f>AM43-AQ26</f>
        <v>37048.667299999972</v>
      </c>
      <c r="BD56" s="213">
        <f>AM44-AQ27</f>
        <v>61288.282499999856</v>
      </c>
      <c r="BE56" s="213">
        <f>AM45-AQ28</f>
        <v>24247.529000000097</v>
      </c>
      <c r="BF56" s="252">
        <f>AM46-AQ29</f>
        <v>5342.4472000000533</v>
      </c>
      <c r="BG56" s="207">
        <f>AM47-AQ30</f>
        <v>34567.19329999981</v>
      </c>
      <c r="BH56" s="207">
        <f>AM48-AQ31</f>
        <v>-17998.763200000045</v>
      </c>
    </row>
    <row r="57" spans="1:60" x14ac:dyDescent="0.2">
      <c r="A57" s="204">
        <f t="shared" si="0"/>
        <v>39138</v>
      </c>
      <c r="B57" s="32">
        <v>20646.509999999998</v>
      </c>
      <c r="E57" s="204">
        <f t="shared" si="1"/>
        <v>39503</v>
      </c>
      <c r="F57" s="32">
        <v>25133.275000000001</v>
      </c>
      <c r="I57" s="204">
        <f t="shared" si="2"/>
        <v>52</v>
      </c>
      <c r="J57" s="32">
        <v>24014.391500000005</v>
      </c>
      <c r="M57" s="204">
        <f t="shared" si="3"/>
        <v>52</v>
      </c>
      <c r="N57" s="32">
        <v>23673.359899999996</v>
      </c>
      <c r="Q57" s="204">
        <f t="shared" si="4"/>
        <v>40234</v>
      </c>
      <c r="R57" s="32">
        <v>24085.776699999999</v>
      </c>
      <c r="U57" s="204">
        <f t="shared" si="5"/>
        <v>40599</v>
      </c>
      <c r="V57" s="260">
        <v>26508.656200000001</v>
      </c>
      <c r="Y57" s="204">
        <f t="shared" si="6"/>
        <v>40964</v>
      </c>
      <c r="Z57" s="260">
        <v>25727.581000000002</v>
      </c>
      <c r="AC57" s="204">
        <f t="shared" si="7"/>
        <v>41330</v>
      </c>
      <c r="AD57" s="260">
        <v>26350.044900000001</v>
      </c>
      <c r="AG57" s="204">
        <f t="shared" si="8"/>
        <v>41695</v>
      </c>
      <c r="AH57" s="260">
        <v>27507.222200000004</v>
      </c>
      <c r="AL57" s="205">
        <v>41365</v>
      </c>
      <c r="AM57" s="234">
        <f>AE121</f>
        <v>778688.04040000017</v>
      </c>
      <c r="AP57" s="205">
        <v>41730</v>
      </c>
      <c r="AQ57" s="234">
        <f>AI121</f>
        <v>797100.04109999991</v>
      </c>
      <c r="AV57" s="27" t="s">
        <v>502</v>
      </c>
      <c r="AW57" s="209">
        <f>AM37/AQ20-1</f>
        <v>6.182898993384045E-2</v>
      </c>
      <c r="AX57" s="209">
        <f>AM38/AQ21-1</f>
        <v>6.1865354518413573E-2</v>
      </c>
      <c r="AY57" s="209">
        <f>AM39/AQ22-1</f>
        <v>3.4517684082220335E-2</v>
      </c>
      <c r="AZ57" s="209">
        <f>AM40/AQ23-1</f>
        <v>2.3520164021521239E-2</v>
      </c>
      <c r="BA57" s="209">
        <f>AM41/AQ24-1</f>
        <v>5.4926293168887641E-2</v>
      </c>
      <c r="BB57" s="209">
        <f>AM42/AQ25-1</f>
        <v>7.4523580798318889E-2</v>
      </c>
      <c r="BC57" s="209">
        <f>AM43/AQ26-1</f>
        <v>4.1578155602021827E-2</v>
      </c>
      <c r="BD57" s="209">
        <f>AM44/AQ27-1</f>
        <v>7.1505328098336873E-2</v>
      </c>
      <c r="BE57" s="209">
        <f>AM45/AQ28-1</f>
        <v>3.1469061470970061E-2</v>
      </c>
      <c r="BF57" s="253">
        <f>AM46/AQ29-1</f>
        <v>7.2554543947456196E-3</v>
      </c>
      <c r="BG57" s="209">
        <f>AM47/AQ30-1</f>
        <v>4.7406750714902524E-2</v>
      </c>
      <c r="BH57" s="209">
        <f>AM48/AQ31-1</f>
        <v>-2.1649054072473084E-2</v>
      </c>
    </row>
    <row r="58" spans="1:60" x14ac:dyDescent="0.2">
      <c r="A58" s="204">
        <f t="shared" si="0"/>
        <v>39139</v>
      </c>
      <c r="B58" s="32">
        <v>24353.43</v>
      </c>
      <c r="E58" s="204">
        <f t="shared" si="1"/>
        <v>39504</v>
      </c>
      <c r="F58" s="32">
        <v>25585.513081967249</v>
      </c>
      <c r="I58" s="204">
        <f t="shared" si="2"/>
        <v>53</v>
      </c>
      <c r="J58" s="32">
        <v>24219.138999999996</v>
      </c>
      <c r="M58" s="204">
        <f t="shared" si="3"/>
        <v>53</v>
      </c>
      <c r="N58" s="32">
        <v>24060.125700000004</v>
      </c>
      <c r="Q58" s="204">
        <f t="shared" si="4"/>
        <v>40235</v>
      </c>
      <c r="R58" s="32">
        <v>24330.506300000001</v>
      </c>
      <c r="U58" s="204">
        <f t="shared" si="5"/>
        <v>40600</v>
      </c>
      <c r="V58" s="260">
        <v>24495.737099999998</v>
      </c>
      <c r="Y58" s="204">
        <f t="shared" si="6"/>
        <v>40965</v>
      </c>
      <c r="Z58" s="260">
        <v>23235.558400000005</v>
      </c>
      <c r="AC58" s="204">
        <f t="shared" si="7"/>
        <v>41331</v>
      </c>
      <c r="AD58" s="260">
        <v>26134.186499999993</v>
      </c>
      <c r="AG58" s="204">
        <f t="shared" si="8"/>
        <v>41696</v>
      </c>
      <c r="AH58" s="260">
        <v>26925.719199999996</v>
      </c>
      <c r="AL58" s="205">
        <v>41395</v>
      </c>
      <c r="AM58" s="234">
        <f>AE152</f>
        <v>862314.14500000002</v>
      </c>
      <c r="AP58" s="205">
        <v>41760</v>
      </c>
      <c r="AQ58" s="234">
        <f>AI152</f>
        <v>890615.38450000016</v>
      </c>
      <c r="AV58" s="27" t="s">
        <v>503</v>
      </c>
      <c r="AW58" s="213">
        <f>SUM(AM37)-SUM(AQ20)</f>
        <v>48587.089299999876</v>
      </c>
      <c r="AX58" s="213">
        <f>SUM(AM37:AM38)-SUM(AQ20:AQ21)</f>
        <v>92203.952799999854</v>
      </c>
      <c r="AY58" s="213">
        <f>SUM(AM37:AM39)-SUM(AQ20:AQ22)</f>
        <v>118538.22999999998</v>
      </c>
      <c r="AZ58" s="213">
        <f>SUM(AM37:AM40)-SUM(AQ20:AQ23)</f>
        <v>135406.86709999992</v>
      </c>
      <c r="BA58" s="213">
        <f>SUM(AM37:AM41)-SUM(AQ20:AQ24)</f>
        <v>178034.17499999935</v>
      </c>
      <c r="BB58" s="213">
        <f>SUM(AM37:AM42)-SUM(AQ20:AQ25)</f>
        <v>239144.27219999954</v>
      </c>
      <c r="BC58" s="213">
        <f>SUM(AM37:AM43)-SUM(AQ20:AQ26)</f>
        <v>276192.9394999994</v>
      </c>
      <c r="BD58" s="213">
        <f>SUM(AM37:AM44)-SUM(AQ20:AQ27)</f>
        <v>337481.22199999914</v>
      </c>
      <c r="BE58" s="207">
        <f>SUM(AM37:AM45)-SUM(AQ20:AQ28)</f>
        <v>361728.75099999923</v>
      </c>
      <c r="BF58" s="207">
        <f>SUM(AM37:AM46)-SUM(AQ20:AQ29)</f>
        <v>367071.19819999952</v>
      </c>
      <c r="BG58" s="207">
        <f>SUM(AM37:AM47)-SUM(AQ20:AQ30)</f>
        <v>401638.39149999805</v>
      </c>
      <c r="BH58" s="207">
        <f>SUM(AM37:AM48)-SUM(AQ20:AQ31)</f>
        <v>383639.62829999812</v>
      </c>
    </row>
    <row r="59" spans="1:60" x14ac:dyDescent="0.2">
      <c r="A59" s="204">
        <f t="shared" si="0"/>
        <v>39140</v>
      </c>
      <c r="B59" s="32">
        <v>24456.55</v>
      </c>
      <c r="E59" s="204">
        <f t="shared" si="1"/>
        <v>39505</v>
      </c>
      <c r="F59" s="32">
        <v>25604.709000000061</v>
      </c>
      <c r="I59" s="204">
        <f t="shared" si="2"/>
        <v>54</v>
      </c>
      <c r="J59" s="32">
        <v>24679.418999999998</v>
      </c>
      <c r="M59" s="204">
        <f t="shared" si="3"/>
        <v>54</v>
      </c>
      <c r="N59" s="32">
        <v>24283.616799999996</v>
      </c>
      <c r="Q59" s="204">
        <f t="shared" si="4"/>
        <v>40236</v>
      </c>
      <c r="R59" s="32">
        <v>22880.527700000002</v>
      </c>
      <c r="U59" s="204">
        <f t="shared" si="5"/>
        <v>40601</v>
      </c>
      <c r="V59" s="260">
        <v>22371.855000000003</v>
      </c>
      <c r="Y59" s="204">
        <f t="shared" si="6"/>
        <v>40966</v>
      </c>
      <c r="Z59" s="260">
        <v>27300.540699999998</v>
      </c>
      <c r="AC59" s="204">
        <f t="shared" si="7"/>
        <v>41332</v>
      </c>
      <c r="AD59" s="260">
        <v>26435.636399999996</v>
      </c>
      <c r="AG59" s="204">
        <f t="shared" si="8"/>
        <v>41697</v>
      </c>
      <c r="AH59" s="260">
        <v>26772.240000000005</v>
      </c>
      <c r="AL59" s="205">
        <v>41426</v>
      </c>
      <c r="AM59" s="234">
        <f>AE182</f>
        <v>904579.01130000001</v>
      </c>
      <c r="AP59" s="205">
        <v>41791</v>
      </c>
      <c r="AQ59" s="234">
        <f>AI182</f>
        <v>943978.15590000001</v>
      </c>
      <c r="AV59" s="27" t="s">
        <v>504</v>
      </c>
      <c r="AW59" s="209">
        <f>SUM(AM37)/SUM(AQ20)-1</f>
        <v>6.182898993384045E-2</v>
      </c>
      <c r="AX59" s="209">
        <f>SUM(AM37:AM38)/SUM(AQ20:AQ21)-1</f>
        <v>6.1846186785488033E-2</v>
      </c>
      <c r="AY59" s="209">
        <f>SUM(AM37:AM39)/SUM(AQ20:AQ22)-1</f>
        <v>5.2595286893892812E-2</v>
      </c>
      <c r="AZ59" s="209">
        <f>SUM(AM37:AM40)/SUM(AQ20:AQ23)-1</f>
        <v>4.5576507948390299E-2</v>
      </c>
      <c r="BA59" s="209">
        <f>SUM(AM37:AM41)/SUM(AQ20:AQ24)-1</f>
        <v>4.7513012121217946E-2</v>
      </c>
      <c r="BB59" s="209">
        <f>SUM(AM37:AM42)/SUM(AQ20:AQ25)-1</f>
        <v>5.2362715360251721E-2</v>
      </c>
      <c r="BC59" s="209">
        <f>SUM(AM37:AM43)/SUM(AQ20:AQ26)-1</f>
        <v>5.0602095012030723E-2</v>
      </c>
      <c r="BD59" s="209">
        <f>SUM(AM37:AM44)/SUM(AQ20:AQ27)-1</f>
        <v>5.3439113339855959E-2</v>
      </c>
      <c r="BE59" s="209">
        <f>SUM(AM37:AM45)/SUM(AQ20:AQ28)-1</f>
        <v>5.1050048645440604E-2</v>
      </c>
      <c r="BF59" s="209">
        <f>SUM(AM37:AM46)/SUM(AQ20:AQ29)-1</f>
        <v>4.6927434999498807E-2</v>
      </c>
      <c r="BG59" s="209">
        <f>SUM(AM37:AM47)/SUM(AQ20:AQ30)-1</f>
        <v>4.6968306000539251E-2</v>
      </c>
      <c r="BH59" s="209">
        <f>SUM(AM37:AM48)/SUM(AQ20:AQ31)-1</f>
        <v>4.0888186309589569E-2</v>
      </c>
    </row>
    <row r="60" spans="1:60" x14ac:dyDescent="0.2">
      <c r="A60" s="227">
        <f t="shared" si="0"/>
        <v>39141</v>
      </c>
      <c r="B60" s="228">
        <v>23571.19</v>
      </c>
      <c r="C60" s="32">
        <f>SUM(B33:B60)</f>
        <v>652904</v>
      </c>
      <c r="D60" s="229" t="s">
        <v>563</v>
      </c>
      <c r="E60" s="227">
        <f t="shared" si="1"/>
        <v>39506</v>
      </c>
      <c r="F60" s="228">
        <v>25368.946999999942</v>
      </c>
      <c r="G60" s="32">
        <f>SUM(F33:F60)</f>
        <v>673144.77729796735</v>
      </c>
      <c r="H60" s="229" t="s">
        <v>564</v>
      </c>
      <c r="I60" s="227">
        <f t="shared" si="2"/>
        <v>55</v>
      </c>
      <c r="J60" s="228">
        <v>23154.817999999999</v>
      </c>
      <c r="K60" s="32">
        <f>SUM(J33:J60)</f>
        <v>671625.09970000014</v>
      </c>
      <c r="L60" s="231" t="s">
        <v>565</v>
      </c>
      <c r="M60" s="227">
        <f t="shared" si="3"/>
        <v>55</v>
      </c>
      <c r="N60" s="228">
        <v>22834.222399999999</v>
      </c>
      <c r="O60" s="32">
        <f>SUM(N33:N60)</f>
        <v>670742.80119999987</v>
      </c>
      <c r="P60" s="231" t="s">
        <v>565</v>
      </c>
      <c r="Q60" s="227">
        <f t="shared" si="4"/>
        <v>40237</v>
      </c>
      <c r="R60" s="228">
        <v>20648.526000000002</v>
      </c>
      <c r="S60" s="32">
        <f>SUM(R33:R60)</f>
        <v>705028.91059999994</v>
      </c>
      <c r="T60" s="231" t="s">
        <v>566</v>
      </c>
      <c r="U60" s="227">
        <f t="shared" si="5"/>
        <v>40602</v>
      </c>
      <c r="V60" s="260">
        <v>26768.6751</v>
      </c>
      <c r="W60" s="32">
        <f>SUM(V33:V60)</f>
        <v>748645.77409999981</v>
      </c>
      <c r="X60" s="231" t="s">
        <v>567</v>
      </c>
      <c r="Y60" s="227">
        <f t="shared" si="6"/>
        <v>40967</v>
      </c>
      <c r="Z60" s="260">
        <v>27193.85319999999</v>
      </c>
      <c r="AA60" s="32">
        <f>SUM(Z33:Z60)</f>
        <v>791656.17979999993</v>
      </c>
      <c r="AB60" s="231" t="s">
        <v>624</v>
      </c>
      <c r="AC60" s="227">
        <f t="shared" si="7"/>
        <v>41333</v>
      </c>
      <c r="AD60" s="260">
        <v>26725.7863</v>
      </c>
      <c r="AE60" s="32">
        <f>SUM(AD33:AD60)</f>
        <v>779510.32739999983</v>
      </c>
      <c r="AF60" s="231" t="s">
        <v>827</v>
      </c>
      <c r="AG60" s="227">
        <f t="shared" si="8"/>
        <v>41698</v>
      </c>
      <c r="AH60" s="260">
        <v>27129.4251</v>
      </c>
      <c r="AI60" s="32">
        <f>SUM(AH33:AH60)</f>
        <v>779716.13959999999</v>
      </c>
      <c r="AJ60" s="231" t="s">
        <v>940</v>
      </c>
      <c r="AK60" s="231"/>
      <c r="AL60" s="205">
        <v>41456</v>
      </c>
      <c r="AM60" s="234">
        <f>AE213</f>
        <v>970932.24910000002</v>
      </c>
      <c r="AP60" s="205">
        <v>41821</v>
      </c>
      <c r="AQ60" s="234">
        <f>AI213</f>
        <v>972584.03840000008</v>
      </c>
    </row>
    <row r="61" spans="1:60" x14ac:dyDescent="0.2">
      <c r="A61" s="204">
        <f t="shared" si="0"/>
        <v>39142</v>
      </c>
      <c r="B61" s="32">
        <v>23367.284999999996</v>
      </c>
      <c r="E61" s="235">
        <f t="shared" si="1"/>
        <v>39507</v>
      </c>
      <c r="F61" s="32">
        <v>24195.929999999949</v>
      </c>
      <c r="G61" s="32">
        <f>G60+F61</f>
        <v>697340.70729796728</v>
      </c>
      <c r="H61" s="229" t="s">
        <v>564</v>
      </c>
      <c r="I61" s="204">
        <f t="shared" si="2"/>
        <v>56</v>
      </c>
      <c r="J61" s="32">
        <v>21353.502499999999</v>
      </c>
      <c r="K61">
        <v>1252</v>
      </c>
      <c r="L61" s="33" t="s">
        <v>129</v>
      </c>
      <c r="M61" s="204">
        <f t="shared" si="3"/>
        <v>56</v>
      </c>
      <c r="N61" s="32">
        <v>21344.508099999999</v>
      </c>
      <c r="Q61" s="204">
        <f t="shared" si="4"/>
        <v>40238</v>
      </c>
      <c r="R61" s="32">
        <v>20818.131399999998</v>
      </c>
      <c r="U61" s="204">
        <f t="shared" si="5"/>
        <v>40603</v>
      </c>
      <c r="V61" s="260">
        <v>26870.463099999994</v>
      </c>
      <c r="Y61" s="204">
        <v>40969</v>
      </c>
      <c r="Z61" s="260">
        <v>26265.752700000012</v>
      </c>
      <c r="AC61" s="204">
        <v>41334</v>
      </c>
      <c r="AD61" s="260">
        <v>27136.615399999995</v>
      </c>
      <c r="AG61" s="204">
        <v>41699</v>
      </c>
      <c r="AH61" s="260">
        <v>25063.691299999991</v>
      </c>
      <c r="AL61" s="205">
        <v>41487</v>
      </c>
      <c r="AM61" s="234">
        <f>AE244</f>
        <v>949621.82750000013</v>
      </c>
      <c r="AP61" s="205">
        <v>41852</v>
      </c>
      <c r="AQ61" s="234">
        <f>AI244</f>
        <v>910843.42090000014</v>
      </c>
      <c r="AV61" s="233" t="s">
        <v>629</v>
      </c>
      <c r="AW61" s="201" t="s">
        <v>488</v>
      </c>
      <c r="AX61" s="201" t="s">
        <v>489</v>
      </c>
      <c r="AY61" s="202" t="s">
        <v>490</v>
      </c>
      <c r="AZ61" s="201" t="s">
        <v>491</v>
      </c>
      <c r="BA61" s="203" t="s">
        <v>492</v>
      </c>
      <c r="BB61" s="201" t="s">
        <v>493</v>
      </c>
      <c r="BC61" s="201" t="s">
        <v>494</v>
      </c>
      <c r="BD61" s="201" t="s">
        <v>495</v>
      </c>
      <c r="BE61" s="201" t="s">
        <v>496</v>
      </c>
      <c r="BF61" s="201" t="s">
        <v>497</v>
      </c>
      <c r="BG61" s="201" t="s">
        <v>498</v>
      </c>
      <c r="BH61" s="201" t="s">
        <v>499</v>
      </c>
    </row>
    <row r="62" spans="1:60" x14ac:dyDescent="0.2">
      <c r="A62" s="204">
        <f t="shared" si="0"/>
        <v>39143</v>
      </c>
      <c r="B62" s="32">
        <v>22066.945</v>
      </c>
      <c r="E62" s="204">
        <f t="shared" si="1"/>
        <v>39508</v>
      </c>
      <c r="F62" s="32">
        <v>22634.11300000003</v>
      </c>
      <c r="I62" s="204">
        <f t="shared" si="2"/>
        <v>57</v>
      </c>
      <c r="J62" s="32">
        <v>24306.32</v>
      </c>
      <c r="K62">
        <v>-1448</v>
      </c>
      <c r="L62" s="33" t="s">
        <v>558</v>
      </c>
      <c r="M62" s="204">
        <f t="shared" si="3"/>
        <v>57</v>
      </c>
      <c r="N62" s="32">
        <v>24304.099000000002</v>
      </c>
      <c r="Q62" s="204">
        <f t="shared" si="4"/>
        <v>40239</v>
      </c>
      <c r="R62" s="32">
        <v>25857.844800000003</v>
      </c>
      <c r="U62" s="204">
        <f t="shared" si="5"/>
        <v>40604</v>
      </c>
      <c r="V62" s="260">
        <v>27036.673499999997</v>
      </c>
      <c r="Y62" s="204">
        <f t="shared" si="6"/>
        <v>40970</v>
      </c>
      <c r="Z62" s="260">
        <v>26408.95099999999</v>
      </c>
      <c r="AC62" s="204">
        <f>+AC61+1</f>
        <v>41335</v>
      </c>
      <c r="AD62" s="260">
        <v>24843.644099999994</v>
      </c>
      <c r="AG62" s="204">
        <f>+AG61+1</f>
        <v>41700</v>
      </c>
      <c r="AH62" s="260">
        <v>22632.914100000009</v>
      </c>
      <c r="AL62" s="205">
        <v>41518</v>
      </c>
      <c r="AM62" s="234">
        <f>AE274</f>
        <v>851908.12150000024</v>
      </c>
      <c r="AP62" s="205">
        <v>41883</v>
      </c>
      <c r="AQ62" s="234">
        <f>AI274</f>
        <v>826161.44749999978</v>
      </c>
      <c r="AV62" s="27" t="s">
        <v>500</v>
      </c>
      <c r="AW62" s="213">
        <f>AQ37-AQ20</f>
        <v>75913.452199999825</v>
      </c>
      <c r="AX62" s="213">
        <f>AQ38-AQ21</f>
        <v>86627.269199999981</v>
      </c>
      <c r="AY62" s="213">
        <f>AQ39-AQ22</f>
        <v>60710.922600000282</v>
      </c>
      <c r="AZ62" s="213">
        <f>$AQ40-$AQ23</f>
        <v>40315.218700000201</v>
      </c>
      <c r="BA62" s="213">
        <f>$AQ41-$AQ24</f>
        <v>29823.403699999908</v>
      </c>
      <c r="BB62" s="213">
        <f>$AQ42-$AQ25</f>
        <v>56423.752300000051</v>
      </c>
      <c r="BC62" s="213">
        <f>$AQ43-$AQ26</f>
        <v>78332.868400000152</v>
      </c>
      <c r="BD62" s="213">
        <f>$AQ44-$AQ27</f>
        <v>28616.260599999805</v>
      </c>
      <c r="BE62" s="213">
        <f>AQ45-AQ28</f>
        <v>30943.06139999989</v>
      </c>
      <c r="BF62" s="213">
        <f>AQ46-AQ29</f>
        <v>34895.546899999841</v>
      </c>
      <c r="BG62" s="213">
        <f>AQ47-AQ30</f>
        <v>62563.279499999597</v>
      </c>
      <c r="BH62" s="207">
        <f>AQ48-AQ31</f>
        <v>19615.782200000249</v>
      </c>
    </row>
    <row r="63" spans="1:60" x14ac:dyDescent="0.2">
      <c r="A63" s="204">
        <f t="shared" si="0"/>
        <v>39144</v>
      </c>
      <c r="B63" s="32">
        <v>20623.835000000003</v>
      </c>
      <c r="E63" s="204">
        <f t="shared" si="1"/>
        <v>39509</v>
      </c>
      <c r="F63" s="32">
        <v>20329.635000000017</v>
      </c>
      <c r="I63" s="204">
        <f t="shared" si="2"/>
        <v>58</v>
      </c>
      <c r="J63" s="32">
        <v>24764.954999999994</v>
      </c>
      <c r="K63">
        <v>-67</v>
      </c>
      <c r="L63" s="33" t="s">
        <v>128</v>
      </c>
      <c r="M63" s="204">
        <f t="shared" si="3"/>
        <v>58</v>
      </c>
      <c r="N63" s="32">
        <v>24761.869900000002</v>
      </c>
      <c r="Q63" s="204">
        <f t="shared" si="4"/>
        <v>40240</v>
      </c>
      <c r="R63" s="32">
        <v>26471.291200000003</v>
      </c>
      <c r="U63" s="204">
        <f t="shared" si="5"/>
        <v>40605</v>
      </c>
      <c r="V63" s="260">
        <v>27365.022299999997</v>
      </c>
      <c r="Y63" s="204">
        <f t="shared" si="6"/>
        <v>40971</v>
      </c>
      <c r="Z63" s="260">
        <v>25041.795999999998</v>
      </c>
      <c r="AC63" s="204">
        <f t="shared" ref="AC63:AC126" si="9">+AC62+1</f>
        <v>41336</v>
      </c>
      <c r="AD63" s="260">
        <v>22042.039499999999</v>
      </c>
      <c r="AG63" s="204">
        <f t="shared" ref="AG63:AG126" si="10">+AG62+1</f>
        <v>41701</v>
      </c>
      <c r="AH63" s="260">
        <v>25158.154900000012</v>
      </c>
      <c r="AL63" s="205">
        <v>41548</v>
      </c>
      <c r="AM63" s="234">
        <f>+AE305</f>
        <v>776924.25640000007</v>
      </c>
      <c r="AP63" s="205">
        <v>41913</v>
      </c>
      <c r="AQ63" s="234">
        <f>+AI305</f>
        <v>802122.64879999997</v>
      </c>
      <c r="AV63" s="27" t="s">
        <v>502</v>
      </c>
      <c r="AW63" s="209">
        <f>AQ37/AQ20-1</f>
        <v>9.6602865895835555E-2</v>
      </c>
      <c r="AX63" s="209">
        <f>AQ38/AQ21-1</f>
        <v>0.12287052048160363</v>
      </c>
      <c r="AY63" s="209">
        <f>AQ39/AQ22-1</f>
        <v>7.9576911518457694E-2</v>
      </c>
      <c r="AZ63" s="209">
        <f>AQ40/AQ23-1</f>
        <v>5.6212043140551504E-2</v>
      </c>
      <c r="BA63" s="209">
        <f>AQ41/AQ24-1</f>
        <v>3.8428160154122537E-2</v>
      </c>
      <c r="BB63" s="209">
        <f>AQ42/AQ25-1</f>
        <v>6.8808597206311939E-2</v>
      </c>
      <c r="BC63" s="209">
        <f>AQ43/AQ26-1</f>
        <v>8.7909672019104157E-2</v>
      </c>
      <c r="BD63" s="209">
        <f>AQ44/AQ27-1</f>
        <v>3.3386726135627987E-2</v>
      </c>
      <c r="BE63" s="209">
        <f>AQ45/AQ28-1</f>
        <v>4.0158694162056419E-2</v>
      </c>
      <c r="BF63" s="209">
        <f>AQ46/AQ29-1</f>
        <v>4.7390837875319169E-2</v>
      </c>
      <c r="BG63" s="209">
        <f>AQ47/AQ30-1</f>
        <v>8.580163768064053E-2</v>
      </c>
      <c r="BH63" s="209">
        <f>AQ48/AQ31-1</f>
        <v>2.359401725567789E-2</v>
      </c>
    </row>
    <row r="64" spans="1:60" x14ac:dyDescent="0.2">
      <c r="A64" s="204">
        <f t="shared" si="0"/>
        <v>39145</v>
      </c>
      <c r="B64" s="32">
        <v>19188.580000000002</v>
      </c>
      <c r="E64" s="204">
        <f t="shared" si="1"/>
        <v>39510</v>
      </c>
      <c r="F64" s="32">
        <v>24009.535999999942</v>
      </c>
      <c r="I64" s="204">
        <f t="shared" si="2"/>
        <v>59</v>
      </c>
      <c r="J64" s="32">
        <v>24367.849000000002</v>
      </c>
      <c r="K64">
        <v>569</v>
      </c>
      <c r="L64" s="33" t="s">
        <v>551</v>
      </c>
      <c r="M64" s="204">
        <f t="shared" si="3"/>
        <v>59</v>
      </c>
      <c r="N64" s="32">
        <v>24379.863199999996</v>
      </c>
      <c r="Q64" s="204">
        <f t="shared" si="4"/>
        <v>40241</v>
      </c>
      <c r="R64" s="32">
        <v>26714.915200000003</v>
      </c>
      <c r="U64" s="204">
        <f t="shared" si="5"/>
        <v>40606</v>
      </c>
      <c r="V64" s="260">
        <v>27539.178100000005</v>
      </c>
      <c r="Y64" s="204">
        <f t="shared" si="6"/>
        <v>40972</v>
      </c>
      <c r="Z64" s="260">
        <v>23978.058299999997</v>
      </c>
      <c r="AC64" s="204">
        <f t="shared" si="9"/>
        <v>41337</v>
      </c>
      <c r="AD64" s="260">
        <v>25466.208299999998</v>
      </c>
      <c r="AG64" s="204">
        <f t="shared" si="10"/>
        <v>41702</v>
      </c>
      <c r="AH64" s="260">
        <v>25756.317199999994</v>
      </c>
      <c r="AL64" s="205">
        <v>41579</v>
      </c>
      <c r="AM64" s="234">
        <f>AE335</f>
        <v>788944.18119999999</v>
      </c>
      <c r="AP64" s="205">
        <v>41944</v>
      </c>
      <c r="AQ64" s="234">
        <f>AI335</f>
        <v>0</v>
      </c>
      <c r="AV64" s="27" t="s">
        <v>503</v>
      </c>
      <c r="AW64" s="213">
        <f>SUM(AQ37)-SUM(AQ20)</f>
        <v>75913.452199999825</v>
      </c>
      <c r="AX64" s="213">
        <f>SUM(AQ37:AQ38)-SUM(AQ20:AQ21)</f>
        <v>162540.72139999992</v>
      </c>
      <c r="AY64" s="213">
        <f>SUM(AQ37:AQ39)-SUM(AQ20:AQ22)</f>
        <v>223251.64400000032</v>
      </c>
      <c r="AZ64" s="213">
        <f>SUM(AQ37:AQ40)-SUM(AQ20:AQ23)</f>
        <v>263566.86270000087</v>
      </c>
      <c r="BA64" s="213">
        <f>SUM(AQ37:AQ41)-SUM(AQ20:AQ24)</f>
        <v>293390.26640000055</v>
      </c>
      <c r="BB64" s="213">
        <f>SUM(AQ37:AQ42)-SUM(AQ20:AQ25)</f>
        <v>349814.01870000083</v>
      </c>
      <c r="BC64" s="213">
        <f>SUM(AQ37:AQ43)-SUM(AQ20:AQ26)</f>
        <v>428146.88710000087</v>
      </c>
      <c r="BD64" s="213">
        <f>SUM(AQ37:AQ44)-SUM(AQ20:AQ27)</f>
        <v>456763.14770000055</v>
      </c>
      <c r="BE64" s="213">
        <f>SUM(AQ37:AQ45)-SUM(AQ20:AQ28)</f>
        <v>487706.20910000056</v>
      </c>
      <c r="BF64" s="207">
        <f>SUM(AQ37:AQ46)-SUM(AQ20:AQ29)</f>
        <v>522601.75600000098</v>
      </c>
      <c r="BG64" s="207">
        <f>SUM(AQ37:AQ47)-SUM(AQ20:AQ30)</f>
        <v>585165.0354999993</v>
      </c>
      <c r="BH64" s="207">
        <f>SUM(AQ37:AQ48)-SUM(AQ20:AQ31)</f>
        <v>604780.81770000048</v>
      </c>
    </row>
    <row r="65" spans="1:62" x14ac:dyDescent="0.2">
      <c r="A65" s="204">
        <f t="shared" si="0"/>
        <v>39146</v>
      </c>
      <c r="B65" s="32">
        <v>22378.394999999997</v>
      </c>
      <c r="E65" s="204">
        <f t="shared" si="1"/>
        <v>39511</v>
      </c>
      <c r="F65" s="32">
        <v>24332.951000000005</v>
      </c>
      <c r="I65" s="204">
        <f t="shared" si="2"/>
        <v>60</v>
      </c>
      <c r="J65" s="32">
        <v>23670.113999999998</v>
      </c>
      <c r="K65">
        <v>414</v>
      </c>
      <c r="L65" s="33" t="s">
        <v>554</v>
      </c>
      <c r="M65" s="204">
        <f t="shared" si="3"/>
        <v>60</v>
      </c>
      <c r="N65" s="32">
        <v>23655.470300000001</v>
      </c>
      <c r="Q65" s="204">
        <f t="shared" si="4"/>
        <v>40242</v>
      </c>
      <c r="R65" s="32">
        <v>26709.400399999999</v>
      </c>
      <c r="U65" s="204">
        <f t="shared" si="5"/>
        <v>40607</v>
      </c>
      <c r="V65" s="260">
        <v>25217.733199999999</v>
      </c>
      <c r="Y65" s="204">
        <f t="shared" si="6"/>
        <v>40973</v>
      </c>
      <c r="Z65" s="260">
        <v>29966.810799999999</v>
      </c>
      <c r="AC65" s="204">
        <f t="shared" si="9"/>
        <v>41338</v>
      </c>
      <c r="AD65" s="260">
        <v>26207.860899999996</v>
      </c>
      <c r="AG65" s="204">
        <f t="shared" si="10"/>
        <v>41703</v>
      </c>
      <c r="AH65" s="260">
        <v>26998.264900000002</v>
      </c>
      <c r="AL65" s="205">
        <v>41609</v>
      </c>
      <c r="AM65" s="234">
        <f>AE366</f>
        <v>937528.06419999991</v>
      </c>
      <c r="AP65" s="205">
        <v>41974</v>
      </c>
      <c r="AQ65" s="234">
        <f>AI366</f>
        <v>0</v>
      </c>
      <c r="AV65" s="27" t="s">
        <v>504</v>
      </c>
      <c r="AW65" s="209">
        <f>SUM(AQ37)/SUM(AQ20)-1</f>
        <v>9.6602865895835555E-2</v>
      </c>
      <c r="AX65" s="209">
        <f>SUM(AQ37:AQ38)/SUM(AQ20:AQ21)-1</f>
        <v>0.10902486835632064</v>
      </c>
      <c r="AY65" s="209">
        <f>SUM(AQ37:AQ39)/SUM(AQ20:AQ22)-1</f>
        <v>9.9056517595321525E-2</v>
      </c>
      <c r="AZ65" s="209">
        <f>SUM(AQ37:AQ40)/SUM(AQ20:AQ23)-1</f>
        <v>8.8713796205827089E-2</v>
      </c>
      <c r="BA65" s="209">
        <f>SUM(AQ37:AQ41)/SUM(AQ20:AQ24)-1</f>
        <v>7.829876080651732E-2</v>
      </c>
      <c r="BB65" s="209">
        <f>SUM(AQ37:AQ42)/SUM(AQ20:AQ25)-1</f>
        <v>7.6594817520425185E-2</v>
      </c>
      <c r="BC65" s="209">
        <f>SUM(AQ37:AQ43)/SUM(AQ20:AQ26)-1</f>
        <v>7.8442010499473858E-2</v>
      </c>
      <c r="BD65" s="209">
        <f>SUM(AQ37:AQ44)/SUM(AQ20:AQ27)-1</f>
        <v>7.2327039337938936E-2</v>
      </c>
      <c r="BE65" s="209">
        <f>SUM(AQ37:AQ45)/SUM(AQ20:AQ28)-1</f>
        <v>6.8828993079509404E-2</v>
      </c>
      <c r="BF65" s="209">
        <f>SUM(AQ37:AQ46)/SUM(AQ20:AQ29)-1</f>
        <v>6.6810907681053688E-2</v>
      </c>
      <c r="BG65" s="209">
        <f>SUM(AQ37:AQ47)/SUM(AQ20:AQ30)-1</f>
        <v>6.8430237322520737E-2</v>
      </c>
      <c r="BH65" s="209">
        <f>SUM(AQ37:AQ48)/SUM(AQ20:AQ31)-1</f>
        <v>6.4457342063856116E-2</v>
      </c>
    </row>
    <row r="66" spans="1:62" x14ac:dyDescent="0.2">
      <c r="A66" s="204">
        <f t="shared" si="0"/>
        <v>39147</v>
      </c>
      <c r="B66" s="32">
        <v>23557.455000000002</v>
      </c>
      <c r="E66" s="204">
        <f t="shared" si="1"/>
        <v>39512</v>
      </c>
      <c r="F66" s="32">
        <v>24026.584999999941</v>
      </c>
      <c r="I66" s="204">
        <f t="shared" si="2"/>
        <v>61</v>
      </c>
      <c r="J66" s="32">
        <v>24037.724000000002</v>
      </c>
      <c r="K66">
        <v>651</v>
      </c>
      <c r="L66" s="33" t="s">
        <v>555</v>
      </c>
      <c r="M66" s="204">
        <f t="shared" si="3"/>
        <v>61</v>
      </c>
      <c r="N66" s="32">
        <v>24032.778299999998</v>
      </c>
      <c r="Q66" s="204">
        <f t="shared" si="4"/>
        <v>40243</v>
      </c>
      <c r="R66" s="32">
        <v>24509.651000000002</v>
      </c>
      <c r="U66" s="204">
        <f t="shared" si="5"/>
        <v>40608</v>
      </c>
      <c r="V66" s="260">
        <v>22617.156299999995</v>
      </c>
      <c r="Y66" s="204">
        <f t="shared" si="6"/>
        <v>40974</v>
      </c>
      <c r="Z66" s="260">
        <v>29124.402000000009</v>
      </c>
      <c r="AC66" s="204">
        <f t="shared" si="9"/>
        <v>41339</v>
      </c>
      <c r="AD66" s="260">
        <v>26693.201199999992</v>
      </c>
      <c r="AG66" s="204">
        <f t="shared" si="10"/>
        <v>41704</v>
      </c>
      <c r="AH66" s="260">
        <v>27376.390799999994</v>
      </c>
    </row>
    <row r="67" spans="1:62" x14ac:dyDescent="0.2">
      <c r="A67" s="204">
        <f t="shared" ref="A67:A130" si="11">+A66+1</f>
        <v>39148</v>
      </c>
      <c r="B67" s="32">
        <v>23754.904999999995</v>
      </c>
      <c r="E67" s="204">
        <f t="shared" ref="E67:E130" si="12">+E66+1</f>
        <v>39513</v>
      </c>
      <c r="F67" s="32">
        <v>23856.489999999943</v>
      </c>
      <c r="I67" s="204">
        <f t="shared" ref="I67:I118" si="13">+I66+1</f>
        <v>62</v>
      </c>
      <c r="J67" s="32">
        <v>22492.022000000001</v>
      </c>
      <c r="K67" s="32">
        <f>SUM(K60:K66)</f>
        <v>672996.09970000014</v>
      </c>
      <c r="M67" s="204">
        <f t="shared" ref="M67:M130" si="14">+M66+1</f>
        <v>62</v>
      </c>
      <c r="N67" s="32">
        <v>22489.137299999999</v>
      </c>
      <c r="Q67" s="204">
        <f t="shared" ref="Q67:Q130" si="15">+Q66+1</f>
        <v>40244</v>
      </c>
      <c r="R67" s="32">
        <v>21815.143900000006</v>
      </c>
      <c r="U67" s="204">
        <f t="shared" ref="U67:U130" si="16">+U66+1</f>
        <v>40609</v>
      </c>
      <c r="V67" s="260">
        <v>25237.782799999997</v>
      </c>
      <c r="Y67" s="204">
        <f t="shared" ref="Y67:Y130" si="17">+Y66+1</f>
        <v>40975</v>
      </c>
      <c r="Z67" s="260">
        <v>29915.823100000001</v>
      </c>
      <c r="AC67" s="204">
        <f t="shared" si="9"/>
        <v>41340</v>
      </c>
      <c r="AD67" s="260">
        <v>27541.9228</v>
      </c>
      <c r="AG67" s="204">
        <f t="shared" si="10"/>
        <v>41705</v>
      </c>
      <c r="AH67" s="260">
        <v>26862.911799999991</v>
      </c>
      <c r="AL67" s="216" t="s">
        <v>825</v>
      </c>
      <c r="AM67" s="32">
        <f>SUM(AM54:AM65)</f>
        <v>10262259.1895</v>
      </c>
      <c r="AP67" s="216" t="s">
        <v>825</v>
      </c>
      <c r="AQ67" s="32">
        <f>SUM(AQ54:AQ65)</f>
        <v>8641189.8838999998</v>
      </c>
      <c r="AV67" s="233" t="s">
        <v>630</v>
      </c>
      <c r="AW67" s="201" t="s">
        <v>488</v>
      </c>
      <c r="AX67" s="201" t="s">
        <v>489</v>
      </c>
      <c r="AY67" s="202" t="s">
        <v>490</v>
      </c>
      <c r="AZ67" s="201" t="s">
        <v>491</v>
      </c>
      <c r="BA67" s="203" t="s">
        <v>492</v>
      </c>
      <c r="BB67" s="201" t="s">
        <v>493</v>
      </c>
      <c r="BC67" s="201" t="s">
        <v>494</v>
      </c>
      <c r="BD67" s="201" t="s">
        <v>495</v>
      </c>
      <c r="BE67" s="201" t="s">
        <v>496</v>
      </c>
      <c r="BF67" s="201" t="s">
        <v>497</v>
      </c>
      <c r="BG67" s="201" t="s">
        <v>498</v>
      </c>
      <c r="BH67" s="201" t="s">
        <v>499</v>
      </c>
    </row>
    <row r="68" spans="1:62" x14ac:dyDescent="0.2">
      <c r="A68" s="204">
        <f t="shared" si="11"/>
        <v>39149</v>
      </c>
      <c r="B68" s="32">
        <v>24107.014999999999</v>
      </c>
      <c r="E68" s="204">
        <f t="shared" si="12"/>
        <v>39514</v>
      </c>
      <c r="F68" s="32">
        <v>24161.690999999944</v>
      </c>
      <c r="I68" s="204">
        <f t="shared" si="13"/>
        <v>63</v>
      </c>
      <c r="J68" s="32">
        <v>21055.655500000001</v>
      </c>
      <c r="K68" s="32"/>
      <c r="M68" s="204">
        <f t="shared" si="14"/>
        <v>63</v>
      </c>
      <c r="N68" s="32">
        <v>20572.227199999998</v>
      </c>
      <c r="Q68" s="204">
        <f t="shared" si="15"/>
        <v>40245</v>
      </c>
      <c r="R68" s="32">
        <v>25812.347999999998</v>
      </c>
      <c r="U68" s="204">
        <f t="shared" si="16"/>
        <v>40610</v>
      </c>
      <c r="V68" s="260">
        <v>26159.432899999996</v>
      </c>
      <c r="Y68" s="204">
        <f t="shared" si="17"/>
        <v>40976</v>
      </c>
      <c r="Z68" s="260">
        <v>29835.896599999996</v>
      </c>
      <c r="AC68" s="204">
        <f t="shared" si="9"/>
        <v>41341</v>
      </c>
      <c r="AD68" s="260">
        <v>28681.697399999994</v>
      </c>
      <c r="AG68" s="204">
        <f t="shared" si="10"/>
        <v>41706</v>
      </c>
      <c r="AH68" s="260">
        <v>24895.259600000001</v>
      </c>
      <c r="AV68" s="27" t="s">
        <v>500</v>
      </c>
      <c r="AW68" s="213">
        <f>AQ37-AM37</f>
        <v>27326.362899999949</v>
      </c>
      <c r="AX68" s="213">
        <f>AQ38-AM38</f>
        <v>43010.405700000119</v>
      </c>
      <c r="AY68" s="214">
        <f>AQ39-AM39</f>
        <v>34376.64540000027</v>
      </c>
      <c r="AZ68" s="214">
        <f>AQ40-AM40</f>
        <v>23446.581600000267</v>
      </c>
      <c r="BA68" s="213">
        <f>AQ41-AM41</f>
        <v>-12803.904199999757</v>
      </c>
      <c r="BB68" s="213">
        <f>AQ42-AM42</f>
        <v>-4686.3449000002583</v>
      </c>
      <c r="BC68" s="213">
        <f>AQ43-AM43</f>
        <v>41284.20110000018</v>
      </c>
      <c r="BD68" s="213">
        <f>AQ44-AM44</f>
        <v>-32672.021900000051</v>
      </c>
      <c r="BE68" s="213">
        <f>AQ45-AM45</f>
        <v>6695.5323999997927</v>
      </c>
      <c r="BF68" s="252">
        <f>AQ46-AM46</f>
        <v>29553.099699999788</v>
      </c>
      <c r="BG68" s="252">
        <f>AQ47-AM47</f>
        <v>27996.086199999787</v>
      </c>
      <c r="BH68" s="207">
        <f>AQ48-AM48</f>
        <v>37614.545400000294</v>
      </c>
    </row>
    <row r="69" spans="1:62" x14ac:dyDescent="0.2">
      <c r="A69" s="204">
        <f t="shared" si="11"/>
        <v>39150</v>
      </c>
      <c r="B69" s="32">
        <v>22567.215000000004</v>
      </c>
      <c r="E69" s="204">
        <f t="shared" si="12"/>
        <v>39515</v>
      </c>
      <c r="F69" s="32">
        <v>22429.679000000018</v>
      </c>
      <c r="I69" s="204">
        <f t="shared" si="13"/>
        <v>64</v>
      </c>
      <c r="J69" s="32">
        <v>23538.221499999996</v>
      </c>
      <c r="M69" s="204">
        <f t="shared" si="14"/>
        <v>64</v>
      </c>
      <c r="N69" s="32">
        <v>23533.954099999999</v>
      </c>
      <c r="Q69" s="204">
        <f t="shared" si="15"/>
        <v>40246</v>
      </c>
      <c r="R69" s="32">
        <v>26893.024399999998</v>
      </c>
      <c r="U69" s="204">
        <f t="shared" si="16"/>
        <v>40611</v>
      </c>
      <c r="V69" s="260">
        <v>28050.546699999999</v>
      </c>
      <c r="Y69" s="204">
        <f t="shared" si="17"/>
        <v>40977</v>
      </c>
      <c r="Z69" s="260">
        <v>29148.833300000006</v>
      </c>
      <c r="AC69" s="204">
        <f t="shared" si="9"/>
        <v>41342</v>
      </c>
      <c r="AD69" s="260">
        <v>27020.772000000004</v>
      </c>
      <c r="AG69" s="204">
        <f t="shared" si="10"/>
        <v>41707</v>
      </c>
      <c r="AH69" s="260">
        <v>23911.665699999987</v>
      </c>
      <c r="AV69" s="27" t="s">
        <v>502</v>
      </c>
      <c r="AW69" s="209">
        <f>AQ37/AM37-1</f>
        <v>3.2749036136376031E-2</v>
      </c>
      <c r="AX69" s="209">
        <f>AQ38/AM38-1</f>
        <v>5.7450943006665645E-2</v>
      </c>
      <c r="AY69" s="209">
        <f>AQ39/AM39-1</f>
        <v>4.3555782689410405E-2</v>
      </c>
      <c r="AZ69" s="209">
        <f>AQ40/AM40-1</f>
        <v>3.1940630256447999E-2</v>
      </c>
      <c r="BA69" s="209">
        <f>AQ41/AM41-1</f>
        <v>-1.5639133389316107E-2</v>
      </c>
      <c r="BB69" s="209">
        <f>AQ42/AM42-1</f>
        <v>-5.3186209164075571E-3</v>
      </c>
      <c r="BC69" s="209">
        <f>AQ43/AM43-1</f>
        <v>4.4482035426619548E-2</v>
      </c>
      <c r="BD69" s="209">
        <f>AQ44/AM44-1</f>
        <v>-3.5574813267947203E-2</v>
      </c>
      <c r="BE69" s="209">
        <f>AQ45/AM45-1</f>
        <v>8.4245209242574948E-3</v>
      </c>
      <c r="BF69" s="253">
        <f>AQ46/AM46-1</f>
        <v>3.9846280608816009E-2</v>
      </c>
      <c r="BG69" s="253">
        <f>AQ47/AM47-1</f>
        <v>3.665709328255895E-2</v>
      </c>
      <c r="BH69" s="209">
        <f>AQ48/AM48-1</f>
        <v>4.624421483566743E-2</v>
      </c>
    </row>
    <row r="70" spans="1:62" x14ac:dyDescent="0.2">
      <c r="A70" s="204">
        <f t="shared" si="11"/>
        <v>39151</v>
      </c>
      <c r="B70" s="32">
        <v>20845.945000000003</v>
      </c>
      <c r="E70" s="204">
        <f t="shared" si="12"/>
        <v>39516</v>
      </c>
      <c r="F70" s="32">
        <v>21419.669791666689</v>
      </c>
      <c r="I70" s="204">
        <f t="shared" si="13"/>
        <v>65</v>
      </c>
      <c r="J70" s="32">
        <v>24027.309499999996</v>
      </c>
      <c r="M70" s="204">
        <f t="shared" si="14"/>
        <v>65</v>
      </c>
      <c r="N70" s="32">
        <v>23806.647700000001</v>
      </c>
      <c r="Q70" s="204">
        <f t="shared" si="15"/>
        <v>40247</v>
      </c>
      <c r="R70" s="32">
        <v>26964.874400000004</v>
      </c>
      <c r="U70" s="204">
        <f t="shared" si="16"/>
        <v>40612</v>
      </c>
      <c r="V70" s="260">
        <v>28002.870400000007</v>
      </c>
      <c r="Y70" s="204">
        <f t="shared" si="17"/>
        <v>40978</v>
      </c>
      <c r="Z70" s="260">
        <v>27740.608400000008</v>
      </c>
      <c r="AC70" s="204">
        <f t="shared" si="9"/>
        <v>41343</v>
      </c>
      <c r="AD70" s="260">
        <v>24275.855799999998</v>
      </c>
      <c r="AG70" s="204">
        <f t="shared" si="10"/>
        <v>41708</v>
      </c>
      <c r="AH70" s="260">
        <v>26402.2857</v>
      </c>
      <c r="AV70" s="27" t="s">
        <v>503</v>
      </c>
      <c r="AW70" s="213">
        <f>SUM(AQ37)-SUM(AM37)</f>
        <v>27326.362899999949</v>
      </c>
      <c r="AX70" s="213">
        <f>SUM(AQ37:AQ38)-SUM(AM37:AM38)</f>
        <v>70336.768600000069</v>
      </c>
      <c r="AY70" s="213">
        <f>SUM(AQ37:AQ39)-SUM(AM37:AM39)</f>
        <v>104713.41400000034</v>
      </c>
      <c r="AZ70" s="213">
        <f>SUM(AQ37:AQ40)-SUM(AM37:AM40)</f>
        <v>128159.99560000096</v>
      </c>
      <c r="BA70" s="213">
        <f>SUM(AQ37:AQ41)-SUM(AM37:AM41)</f>
        <v>115356.0914000012</v>
      </c>
      <c r="BB70" s="213">
        <f>SUM(AQ37:AQ42)-SUM(AM37:AM42)</f>
        <v>110669.74650000129</v>
      </c>
      <c r="BC70" s="213">
        <f>SUM(AQ37:AQ43)-SUM(AM37:AM43)</f>
        <v>151953.94760000147</v>
      </c>
      <c r="BD70" s="213">
        <f>SUM(AQ37:AQ44)-SUM(AM37:AM44)</f>
        <v>119281.92570000142</v>
      </c>
      <c r="BE70" s="213">
        <f>SUM(AQ37:AQ45)-SUM(AM37:AM45)</f>
        <v>125977.45810000133</v>
      </c>
      <c r="BF70" s="207">
        <f>SUM(AQ37:AQ46)-SUM(AM37:AM46)</f>
        <v>155530.55780000146</v>
      </c>
      <c r="BG70" s="207">
        <f>SUM(AQ37:AQ47)-SUM(AM37:AM47)</f>
        <v>183526.64400000125</v>
      </c>
      <c r="BH70" s="207">
        <f>SUM(AQ37:AQ48)-SUM(AM37:AM48)</f>
        <v>221141.18940000236</v>
      </c>
    </row>
    <row r="71" spans="1:62" x14ac:dyDescent="0.2">
      <c r="A71" s="204">
        <f t="shared" si="11"/>
        <v>39152</v>
      </c>
      <c r="B71" s="32">
        <v>19679.289000000001</v>
      </c>
      <c r="E71" s="204">
        <f t="shared" si="12"/>
        <v>39517</v>
      </c>
      <c r="F71" s="32">
        <v>23281.934000000048</v>
      </c>
      <c r="I71" s="204">
        <f t="shared" si="13"/>
        <v>66</v>
      </c>
      <c r="J71" s="32">
        <v>24144.226999999999</v>
      </c>
      <c r="M71" s="204">
        <f t="shared" si="14"/>
        <v>66</v>
      </c>
      <c r="N71" s="32">
        <v>24017.152500000004</v>
      </c>
      <c r="Q71" s="204">
        <f t="shared" si="15"/>
        <v>40248</v>
      </c>
      <c r="R71" s="32">
        <v>26344.704200000004</v>
      </c>
      <c r="U71" s="204">
        <f t="shared" si="16"/>
        <v>40613</v>
      </c>
      <c r="V71" s="260">
        <v>27922.885999999991</v>
      </c>
      <c r="Y71" s="204">
        <f t="shared" si="17"/>
        <v>40979</v>
      </c>
      <c r="Z71" s="260">
        <v>26629.273500000003</v>
      </c>
      <c r="AC71" s="204">
        <f t="shared" si="9"/>
        <v>41344</v>
      </c>
      <c r="AD71" s="260">
        <v>26788.978400000004</v>
      </c>
      <c r="AG71" s="204">
        <f t="shared" si="10"/>
        <v>41709</v>
      </c>
      <c r="AH71" s="260">
        <v>26662.041499999999</v>
      </c>
      <c r="AV71" s="27" t="s">
        <v>504</v>
      </c>
      <c r="AW71" s="209">
        <f>SUM(AQ37)/SUM(AM37)-1</f>
        <v>3.2749036136376031E-2</v>
      </c>
      <c r="AX71" s="209">
        <f>SUM(AQ37:AQ38)/SUM(AM37:AM38)-1</f>
        <v>4.443080566466584E-2</v>
      </c>
      <c r="AY71" s="209">
        <f>SUM(AQ37:AQ39)/SUM(AM37:AM39)-1</f>
        <v>4.413969099038173E-2</v>
      </c>
      <c r="AZ71" s="209">
        <f>SUM(AQ37:AQ40)/SUM(AM37:AM40)-1</f>
        <v>4.125694095985355E-2</v>
      </c>
      <c r="BA71" s="209">
        <f>SUM(AQ37:AQ41)/SUM(AM37:AM41)-1</f>
        <v>2.9389371138176301E-2</v>
      </c>
      <c r="BB71" s="209">
        <f>SUM(AQ37:AQ42)/SUM(AM37:AM42)-1</f>
        <v>2.302637845914024E-2</v>
      </c>
      <c r="BC71" s="209">
        <f>SUM(AQ37:AQ43)/SUM(AM37:AM43)-1</f>
        <v>2.6499010062533745E-2</v>
      </c>
      <c r="BD71" s="209">
        <f>SUM(AQ37:AQ44)/SUM(AM37:AM44)-1</f>
        <v>1.7929774733919102E-2</v>
      </c>
      <c r="BE71" s="209">
        <f>SUM(AQ37:AQ45)/SUM(AM37:AM45)-1</f>
        <v>1.6915411836935457E-2</v>
      </c>
      <c r="BF71" s="209">
        <f>SUM(AQ37:AQ46)/SUM(AM37:AM46)-1</f>
        <v>1.8992216668354489E-2</v>
      </c>
      <c r="BG71" s="209">
        <f>SUM(AQ37:AQ47)/SUM(AM37:AM47)-1</f>
        <v>2.0499122274261428E-2</v>
      </c>
      <c r="BH71" s="209">
        <f>SUM(AQ37:AQ48)/SUM(AM37:AM48)-1</f>
        <v>2.2643311802615029E-2</v>
      </c>
    </row>
    <row r="72" spans="1:62" x14ac:dyDescent="0.2">
      <c r="A72" s="204">
        <f t="shared" si="11"/>
        <v>39153</v>
      </c>
      <c r="B72" s="32">
        <v>22640.514999999996</v>
      </c>
      <c r="E72" s="204">
        <f t="shared" si="12"/>
        <v>39518</v>
      </c>
      <c r="F72" s="32">
        <v>23115.57</v>
      </c>
      <c r="I72" s="204">
        <f t="shared" si="13"/>
        <v>67</v>
      </c>
      <c r="J72" s="32">
        <v>23930.900999999998</v>
      </c>
      <c r="M72" s="204">
        <f t="shared" si="14"/>
        <v>67</v>
      </c>
      <c r="N72" s="32">
        <v>23929.0435</v>
      </c>
      <c r="Q72" s="204">
        <f t="shared" si="15"/>
        <v>40249</v>
      </c>
      <c r="R72" s="32">
        <v>25199.252300000004</v>
      </c>
      <c r="U72" s="204">
        <f t="shared" si="16"/>
        <v>40614</v>
      </c>
      <c r="V72" s="260">
        <v>26203.702799999995</v>
      </c>
      <c r="Y72" s="204">
        <f t="shared" si="17"/>
        <v>40980</v>
      </c>
      <c r="Z72" s="260">
        <v>29298.167700000005</v>
      </c>
      <c r="AC72" s="204">
        <f t="shared" si="9"/>
        <v>41345</v>
      </c>
      <c r="AD72" s="260">
        <v>26484.032700000007</v>
      </c>
      <c r="AG72" s="204">
        <f t="shared" si="10"/>
        <v>41710</v>
      </c>
      <c r="AH72" s="260">
        <v>27408.568799999986</v>
      </c>
      <c r="AV72" s="27" t="s">
        <v>697</v>
      </c>
      <c r="AW72" s="27"/>
      <c r="AX72" s="27"/>
      <c r="AY72" s="27"/>
      <c r="AZ72" s="27"/>
      <c r="BA72" s="209"/>
      <c r="BB72" s="209">
        <f>(SUM(energia!AM43:AM48)+SUM(energia!AQ37:AQ42))/(SUM(energia!AQ26:AQ31)+SUM(energia!AM37:AM42))-1</f>
        <v>2.6519486796326319E-2</v>
      </c>
      <c r="BC72" s="209">
        <f>(SUM(AM44:AM48)+SUM(AQ37:AQ43))/(SUM(AQ27:AQ31)+SUM(AM37:AM43))-1</f>
        <v>2.6856278838633729E-2</v>
      </c>
      <c r="BD72" s="209">
        <f>(SUM(AM45:AM48)+SUM(AQ37:AQ44))/(SUM(AQ28:AQ31)+SUM(AM37:AM44))-1</f>
        <v>1.7020376782680202E-2</v>
      </c>
      <c r="BE72" s="209">
        <f>(SUM(AM46:AM48)+SUM(AQ37:AQ45))/(SUM(AQ29:AQ31)+SUM(AM37:AM45))-1</f>
        <v>1.5176781083563906E-2</v>
      </c>
      <c r="BF72" s="209">
        <f>(SUM(AM47:AM48)+SUM(AQ37:AQ46))/(SUM(AQ30:AQ31)+SUM(AM37:AM46))-1</f>
        <v>1.7651679143779742E-2</v>
      </c>
      <c r="BG72" s="209">
        <f>(SUM(AM48)+SUM(AQ37:AQ47))/(SUM(AQ31)+SUM(AM37:AM47))-1</f>
        <v>1.6917719324158531E-2</v>
      </c>
      <c r="BH72" s="209">
        <f>(SUM(AQ37:AQ48))/(SUM(AM37:AM48))-1</f>
        <v>2.2643311802615029E-2</v>
      </c>
    </row>
    <row r="73" spans="1:62" x14ac:dyDescent="0.2">
      <c r="A73" s="204">
        <f t="shared" si="11"/>
        <v>39154</v>
      </c>
      <c r="B73" s="32">
        <v>23610.29</v>
      </c>
      <c r="E73" s="204">
        <f t="shared" si="12"/>
        <v>39519</v>
      </c>
      <c r="F73" s="32">
        <v>23302.678000000004</v>
      </c>
      <c r="I73" s="204">
        <f t="shared" si="13"/>
        <v>68</v>
      </c>
      <c r="J73" s="32">
        <v>23865.827999999998</v>
      </c>
      <c r="M73" s="204">
        <f t="shared" si="14"/>
        <v>68</v>
      </c>
      <c r="N73" s="32">
        <v>23805.321</v>
      </c>
      <c r="Q73" s="204">
        <f t="shared" si="15"/>
        <v>40250</v>
      </c>
      <c r="R73" s="32">
        <v>23333.394200000002</v>
      </c>
      <c r="U73" s="204">
        <f t="shared" si="16"/>
        <v>40615</v>
      </c>
      <c r="V73" s="260">
        <v>22346.387700000007</v>
      </c>
      <c r="Y73" s="204">
        <f t="shared" si="17"/>
        <v>40981</v>
      </c>
      <c r="Z73" s="260">
        <v>27845.809300000012</v>
      </c>
      <c r="AC73" s="204">
        <f t="shared" si="9"/>
        <v>41346</v>
      </c>
      <c r="AD73" s="260">
        <v>25972.938399999999</v>
      </c>
      <c r="AG73" s="204">
        <f t="shared" si="10"/>
        <v>41711</v>
      </c>
      <c r="AH73" s="260">
        <v>27835.953100000002</v>
      </c>
    </row>
    <row r="74" spans="1:62" x14ac:dyDescent="0.2">
      <c r="A74" s="204">
        <f t="shared" si="11"/>
        <v>39155</v>
      </c>
      <c r="B74" s="32">
        <v>23937.72</v>
      </c>
      <c r="E74" s="204">
        <f t="shared" si="12"/>
        <v>39520</v>
      </c>
      <c r="F74" s="32">
        <v>23530.875000000051</v>
      </c>
      <c r="I74" s="204">
        <f t="shared" si="13"/>
        <v>69</v>
      </c>
      <c r="J74" s="32">
        <v>22653.481999999996</v>
      </c>
      <c r="M74" s="204">
        <f t="shared" si="14"/>
        <v>69</v>
      </c>
      <c r="N74" s="32">
        <v>22651.859</v>
      </c>
      <c r="Q74" s="204">
        <f t="shared" si="15"/>
        <v>40251</v>
      </c>
      <c r="R74" s="32">
        <v>21939.485699999997</v>
      </c>
      <c r="U74" s="204">
        <f t="shared" si="16"/>
        <v>40616</v>
      </c>
      <c r="V74" s="260">
        <v>23944.193699999996</v>
      </c>
      <c r="Y74" s="204">
        <f t="shared" si="17"/>
        <v>40982</v>
      </c>
      <c r="Z74" s="260">
        <v>26376.85</v>
      </c>
      <c r="AC74" s="204">
        <f t="shared" si="9"/>
        <v>41347</v>
      </c>
      <c r="AD74" s="260">
        <v>25570.991000000002</v>
      </c>
      <c r="AG74" s="204">
        <f t="shared" si="10"/>
        <v>41712</v>
      </c>
      <c r="AH74" s="260">
        <v>28027.867099999978</v>
      </c>
      <c r="AV74" s="424" t="s">
        <v>822</v>
      </c>
      <c r="AW74" s="425" t="s">
        <v>488</v>
      </c>
      <c r="AX74" s="425" t="s">
        <v>489</v>
      </c>
      <c r="AY74" s="426" t="s">
        <v>490</v>
      </c>
      <c r="AZ74" s="425" t="s">
        <v>491</v>
      </c>
      <c r="BA74" s="427" t="s">
        <v>492</v>
      </c>
      <c r="BB74" s="425" t="s">
        <v>493</v>
      </c>
      <c r="BC74" s="425" t="s">
        <v>494</v>
      </c>
      <c r="BD74" s="425" t="s">
        <v>495</v>
      </c>
      <c r="BE74" s="425" t="s">
        <v>496</v>
      </c>
      <c r="BF74" s="425" t="s">
        <v>497</v>
      </c>
      <c r="BG74" s="425" t="s">
        <v>498</v>
      </c>
      <c r="BH74" s="425" t="s">
        <v>499</v>
      </c>
    </row>
    <row r="75" spans="1:62" ht="12.75" customHeight="1" x14ac:dyDescent="0.2">
      <c r="A75" s="204">
        <f t="shared" si="11"/>
        <v>39156</v>
      </c>
      <c r="B75" s="32">
        <v>23783.99</v>
      </c>
      <c r="E75" s="204">
        <f t="shared" si="12"/>
        <v>39521</v>
      </c>
      <c r="F75" s="32">
        <v>23503.432000000008</v>
      </c>
      <c r="I75" s="204">
        <f t="shared" si="13"/>
        <v>70</v>
      </c>
      <c r="J75" s="32">
        <v>19346.005999999998</v>
      </c>
      <c r="M75" s="204">
        <f t="shared" si="14"/>
        <v>70</v>
      </c>
      <c r="N75" s="32">
        <v>19342.375800000002</v>
      </c>
      <c r="Q75" s="204">
        <f t="shared" si="15"/>
        <v>40252</v>
      </c>
      <c r="R75" s="32">
        <v>23865.788099999998</v>
      </c>
      <c r="U75" s="204">
        <f t="shared" si="16"/>
        <v>40617</v>
      </c>
      <c r="V75" s="260">
        <v>24987.0065</v>
      </c>
      <c r="Y75" s="204">
        <f t="shared" si="17"/>
        <v>40983</v>
      </c>
      <c r="Z75" s="260">
        <v>26560.016099999997</v>
      </c>
      <c r="AC75" s="204">
        <f t="shared" si="9"/>
        <v>41348</v>
      </c>
      <c r="AD75" s="260">
        <v>26198.561400000002</v>
      </c>
      <c r="AG75" s="204">
        <f t="shared" si="10"/>
        <v>41713</v>
      </c>
      <c r="AH75" s="260">
        <v>24967.903199999997</v>
      </c>
      <c r="AV75" s="428" t="s">
        <v>500</v>
      </c>
      <c r="AW75" s="429">
        <f t="shared" ref="AW75:BE75" ca="1" si="18">OFFSET($AM$54,COLUMN(AW75)-COLUMN($AW75),0)-OFFSET($AM$37,COLUMN(AW75)-COLUMN($AW75),0)</f>
        <v>41555.879499999923</v>
      </c>
      <c r="AX75" s="429">
        <f t="shared" ca="1" si="18"/>
        <v>30864.553300000029</v>
      </c>
      <c r="AY75" s="429">
        <f t="shared" ca="1" si="18"/>
        <v>-3919.8320000000531</v>
      </c>
      <c r="AZ75" s="429">
        <f t="shared" ca="1" si="18"/>
        <v>44620.446500000311</v>
      </c>
      <c r="BA75" s="429">
        <f t="shared" ca="1" si="18"/>
        <v>43604.82900000026</v>
      </c>
      <c r="BB75" s="429">
        <f t="shared" ca="1" si="18"/>
        <v>23458.703299999819</v>
      </c>
      <c r="BC75" s="429">
        <f t="shared" ca="1" si="18"/>
        <v>42822.716700000106</v>
      </c>
      <c r="BD75" s="429">
        <f t="shared" ca="1" si="18"/>
        <v>31218.64000000013</v>
      </c>
      <c r="BE75" s="429">
        <f t="shared" ca="1" si="18"/>
        <v>57140.981600000174</v>
      </c>
      <c r="BF75" s="429">
        <f ca="1">OFFSET($AM$54,COLUMN(BF75)-COLUMN($AW75),0)-OFFSET($AM$37,COLUMN(BF75)-COLUMN($AW75),0)</f>
        <v>35246.507599999895</v>
      </c>
      <c r="BG75" s="429">
        <f ca="1">OFFSET($AM$54,COLUMN(BG75)-COLUMN($AW75),0)-OFFSET($AM$37,COLUMN(BG75)-COLUMN($AW75),0)</f>
        <v>25215.153800000087</v>
      </c>
      <c r="BH75" s="429">
        <f ca="1">OFFSET($AM$54,COLUMN(BH75)-COLUMN($AW75),0)-OFFSET($AM$37,COLUMN(BH75)-COLUMN($AW75),0)</f>
        <v>124138.85359999991</v>
      </c>
      <c r="BI75" s="751" t="s">
        <v>913</v>
      </c>
      <c r="BJ75" s="422" t="s">
        <v>915</v>
      </c>
    </row>
    <row r="76" spans="1:62" x14ac:dyDescent="0.2">
      <c r="A76" s="204">
        <f t="shared" si="11"/>
        <v>39157</v>
      </c>
      <c r="B76" s="32">
        <v>23417.614999999998</v>
      </c>
      <c r="E76" s="204">
        <f t="shared" si="12"/>
        <v>39522</v>
      </c>
      <c r="F76" s="32">
        <v>21939.848999999987</v>
      </c>
      <c r="I76" s="204">
        <f t="shared" si="13"/>
        <v>71</v>
      </c>
      <c r="J76" s="32">
        <v>22395.606</v>
      </c>
      <c r="M76" s="204">
        <f t="shared" si="14"/>
        <v>71</v>
      </c>
      <c r="N76" s="32">
        <v>22393.331100000003</v>
      </c>
      <c r="Q76" s="204">
        <f t="shared" si="15"/>
        <v>40253</v>
      </c>
      <c r="R76" s="32">
        <v>24532.488000000001</v>
      </c>
      <c r="U76" s="204">
        <f t="shared" si="16"/>
        <v>40618</v>
      </c>
      <c r="V76" s="260">
        <v>25804.913699999994</v>
      </c>
      <c r="Y76" s="204">
        <f t="shared" si="17"/>
        <v>40984</v>
      </c>
      <c r="Z76" s="260">
        <v>26448.832699999988</v>
      </c>
      <c r="AC76" s="204">
        <f t="shared" si="9"/>
        <v>41349</v>
      </c>
      <c r="AD76" s="260">
        <v>24519.379500000003</v>
      </c>
      <c r="AG76" s="204">
        <f t="shared" si="10"/>
        <v>41714</v>
      </c>
      <c r="AH76" s="260">
        <v>23112.489700000006</v>
      </c>
      <c r="AV76" s="428" t="s">
        <v>502</v>
      </c>
      <c r="AW76" s="431">
        <f t="shared" ref="AW76:BE76" ca="1" si="19">OFFSET($AM$54,COLUMN(AW76)-COLUMN($AW76),0)/OFFSET($AM$37,COLUMN(AW76)-COLUMN($AW76),0)-1</f>
        <v>4.9802273518968265E-2</v>
      </c>
      <c r="AX76" s="431">
        <f t="shared" ca="1" si="19"/>
        <v>4.1227178951359855E-2</v>
      </c>
      <c r="AY76" s="431">
        <f t="shared" ca="1" si="19"/>
        <v>-4.9664924772152563E-3</v>
      </c>
      <c r="AZ76" s="431">
        <f t="shared" ca="1" si="19"/>
        <v>6.0785201350379792E-2</v>
      </c>
      <c r="BA76" s="431">
        <f t="shared" ca="1" si="19"/>
        <v>5.3260452944449366E-2</v>
      </c>
      <c r="BB76" s="431">
        <f t="shared" ca="1" si="19"/>
        <v>2.6623723329277649E-2</v>
      </c>
      <c r="BC76" s="431">
        <f t="shared" ca="1" si="19"/>
        <v>4.6139722958415064E-2</v>
      </c>
      <c r="BD76" s="431">
        <f t="shared" ca="1" si="19"/>
        <v>3.3992303625361764E-2</v>
      </c>
      <c r="BE76" s="496">
        <f t="shared" ca="1" si="19"/>
        <v>7.1896507456498338E-2</v>
      </c>
      <c r="BF76" s="496">
        <f ca="1">OFFSET($AM$54,COLUMN(BF76)-COLUMN($AW76),0)/OFFSET($AM$37,COLUMN(BF76)-COLUMN($AW76),0)-1</f>
        <v>4.7522670940347123E-2</v>
      </c>
      <c r="BG76" s="496">
        <f ca="1">OFFSET($AM$54,COLUMN(BG76)-COLUMN($AW76),0)/OFFSET($AM$37,COLUMN(BG76)-COLUMN($AW76),0)-1</f>
        <v>3.3015837941686277E-2</v>
      </c>
      <c r="BH76" s="496">
        <f ca="1">OFFSET($AM$54,COLUMN(BH76)-COLUMN($AW76),0)/OFFSET($AM$37,COLUMN(BH76)-COLUMN($AW76),0)-1</f>
        <v>0.15261925285243017</v>
      </c>
      <c r="BI76" s="751"/>
      <c r="BJ76" s="422" t="s">
        <v>915</v>
      </c>
    </row>
    <row r="77" spans="1:62" x14ac:dyDescent="0.2">
      <c r="A77" s="204">
        <f t="shared" si="11"/>
        <v>39158</v>
      </c>
      <c r="B77" s="32">
        <v>21601.724999999995</v>
      </c>
      <c r="E77" s="204">
        <f t="shared" si="12"/>
        <v>39523</v>
      </c>
      <c r="F77" s="32">
        <v>19831.835000000025</v>
      </c>
      <c r="I77" s="204">
        <f t="shared" si="13"/>
        <v>72</v>
      </c>
      <c r="J77" s="32">
        <v>22771.192500000001</v>
      </c>
      <c r="M77" s="204">
        <f t="shared" si="14"/>
        <v>72</v>
      </c>
      <c r="N77" s="32">
        <v>22770.054900000003</v>
      </c>
      <c r="Q77" s="204">
        <f t="shared" si="15"/>
        <v>40254</v>
      </c>
      <c r="R77" s="32">
        <v>25273.632300000001</v>
      </c>
      <c r="U77" s="204">
        <f t="shared" si="16"/>
        <v>40619</v>
      </c>
      <c r="V77" s="260">
        <v>25891.582200000004</v>
      </c>
      <c r="Y77" s="204">
        <f t="shared" si="17"/>
        <v>40985</v>
      </c>
      <c r="Z77" s="260">
        <v>24737.22340000001</v>
      </c>
      <c r="AC77" s="204">
        <f t="shared" si="9"/>
        <v>41350</v>
      </c>
      <c r="AD77" s="260">
        <v>22258.0236</v>
      </c>
      <c r="AG77" s="204">
        <f t="shared" si="10"/>
        <v>41715</v>
      </c>
      <c r="AH77" s="260">
        <v>26914.447900000003</v>
      </c>
      <c r="AV77" s="428" t="s">
        <v>503</v>
      </c>
      <c r="AW77" s="429">
        <f t="shared" ref="AW77:BE77" ca="1" si="20">SUM(OFFSET($AM$54,0,0,COLUMN(AW77)-COLUMN($AW77)+1,1))-SUM(OFFSET($AM$37,0,0,COLUMN(AW77)-COLUMN($AW77)+1,1))</f>
        <v>41555.879499999923</v>
      </c>
      <c r="AX77" s="429">
        <f t="shared" ca="1" si="20"/>
        <v>72420.432799999835</v>
      </c>
      <c r="AY77" s="429">
        <f t="shared" ca="1" si="20"/>
        <v>68500.600799999665</v>
      </c>
      <c r="AZ77" s="429">
        <f t="shared" ca="1" si="20"/>
        <v>113121.04730000021</v>
      </c>
      <c r="BA77" s="429">
        <f t="shared" ca="1" si="20"/>
        <v>156725.87630000059</v>
      </c>
      <c r="BB77" s="429">
        <f t="shared" ca="1" si="20"/>
        <v>180184.57960000075</v>
      </c>
      <c r="BC77" s="429">
        <f t="shared" ca="1" si="20"/>
        <v>223007.29630000051</v>
      </c>
      <c r="BD77" s="429">
        <f t="shared" ca="1" si="20"/>
        <v>254225.93630000018</v>
      </c>
      <c r="BE77" s="429">
        <f t="shared" ca="1" si="20"/>
        <v>311366.9179000007</v>
      </c>
      <c r="BF77" s="429">
        <f ca="1">SUM(OFFSET($AM$54,0,0,COLUMN(BF77)-COLUMN($AW77)+1,1))-SUM(OFFSET($AM$37,0,0,COLUMN(BF77)-COLUMN($AW77)+1,1))</f>
        <v>346613.42550000083</v>
      </c>
      <c r="BG77" s="429">
        <f ca="1">SUM(OFFSET($AM$54,0,0,COLUMN(BG77)-COLUMN($AW77)+1,1))-SUM(OFFSET($AM$37,0,0,COLUMN(BG77)-COLUMN($AW77)+1,1))</f>
        <v>371828.57930000126</v>
      </c>
      <c r="BH77" s="429">
        <f ca="1">SUM(OFFSET($AM$54,0,0,COLUMN(BH77)-COLUMN($AW77)+1,1))-SUM(OFFSET($AM$37,0,0,COLUMN(BH77)-COLUMN($AW77)+1,1))</f>
        <v>495967.43290000223</v>
      </c>
      <c r="BI77" s="751"/>
      <c r="BJ77" s="422" t="s">
        <v>915</v>
      </c>
    </row>
    <row r="78" spans="1:62" x14ac:dyDescent="0.2">
      <c r="A78" s="204">
        <f t="shared" si="11"/>
        <v>39159</v>
      </c>
      <c r="B78" s="32">
        <v>19306.115000000005</v>
      </c>
      <c r="E78" s="204">
        <f t="shared" si="12"/>
        <v>39524</v>
      </c>
      <c r="F78" s="32">
        <v>23026.280999999952</v>
      </c>
      <c r="I78" s="204">
        <f t="shared" si="13"/>
        <v>73</v>
      </c>
      <c r="J78" s="32">
        <v>23254.2425</v>
      </c>
      <c r="M78" s="204">
        <f t="shared" si="14"/>
        <v>73</v>
      </c>
      <c r="N78" s="32">
        <v>23234.777600000005</v>
      </c>
      <c r="Q78" s="204">
        <f t="shared" si="15"/>
        <v>40255</v>
      </c>
      <c r="R78" s="32">
        <v>25766.1747</v>
      </c>
      <c r="U78" s="204">
        <f t="shared" si="16"/>
        <v>40620</v>
      </c>
      <c r="V78" s="260">
        <v>25383.513200000005</v>
      </c>
      <c r="Y78" s="204">
        <f t="shared" si="17"/>
        <v>40986</v>
      </c>
      <c r="Z78" s="260">
        <v>23425.181399999998</v>
      </c>
      <c r="AC78" s="204">
        <f t="shared" si="9"/>
        <v>41351</v>
      </c>
      <c r="AD78" s="260">
        <v>25929.013600000002</v>
      </c>
      <c r="AG78" s="204">
        <f t="shared" si="10"/>
        <v>41716</v>
      </c>
      <c r="AH78" s="260">
        <v>26334.356699999993</v>
      </c>
      <c r="AV78" s="428" t="s">
        <v>504</v>
      </c>
      <c r="AW78" s="431">
        <f t="shared" ref="AW78:BE78" ca="1" si="21">SUM(OFFSET($AM$54,0,0,COLUMN(AW78)-COLUMN($AW78)+1,1))/SUM(OFFSET($AM$37,0,0,COLUMN(AW78)-COLUMN($AW78)+1,1))-1</f>
        <v>4.9802273518968265E-2</v>
      </c>
      <c r="AX78" s="431">
        <f t="shared" ca="1" si="21"/>
        <v>4.5747028757982866E-2</v>
      </c>
      <c r="AY78" s="431">
        <f t="shared" ca="1" si="21"/>
        <v>2.8874957242511989E-2</v>
      </c>
      <c r="AZ78" s="431">
        <f t="shared" ca="1" si="21"/>
        <v>3.6415640839588814E-2</v>
      </c>
      <c r="BA78" s="431">
        <f t="shared" ca="1" si="21"/>
        <v>3.9929187003787225E-2</v>
      </c>
      <c r="BB78" s="431">
        <f t="shared" ca="1" si="21"/>
        <v>3.7489905358829567E-2</v>
      </c>
      <c r="BC78" s="431">
        <f t="shared" ca="1" si="21"/>
        <v>3.8889891852155634E-2</v>
      </c>
      <c r="BD78" s="431">
        <f t="shared" ca="1" si="21"/>
        <v>3.8213784214406132E-2</v>
      </c>
      <c r="BE78" s="431">
        <f t="shared" ca="1" si="21"/>
        <v>4.1808270528008951E-2</v>
      </c>
      <c r="BF78" s="431">
        <f ca="1">SUM(OFFSET($AM$54,0,0,COLUMN(BF78)-COLUMN($AW78)+1,1))/SUM(OFFSET($AM$37,0,0,COLUMN(BF78)-COLUMN($AW78)+1,1))-1</f>
        <v>4.232581282015091E-2</v>
      </c>
      <c r="BG78" s="431">
        <f ca="1">SUM(OFFSET($AM$54,0,0,COLUMN(BG78)-COLUMN($AW78)+1,1))/SUM(OFFSET($AM$37,0,0,COLUMN(BG78)-COLUMN($AW78)+1,1))-1</f>
        <v>4.1531623670596929E-2</v>
      </c>
      <c r="BH78" s="431">
        <f ca="1">SUM(OFFSET($AM$54,0,0,COLUMN(BH78)-COLUMN($AW78)+1,1))/SUM(OFFSET($AM$37,0,0,COLUMN(BH78)-COLUMN($AW78)+1,1))-1</f>
        <v>5.0783597834339833E-2</v>
      </c>
      <c r="BI78" s="751"/>
      <c r="BJ78" s="422" t="s">
        <v>915</v>
      </c>
    </row>
    <row r="79" spans="1:62" x14ac:dyDescent="0.2">
      <c r="A79" s="204">
        <f t="shared" si="11"/>
        <v>39160</v>
      </c>
      <c r="B79" s="32">
        <v>22891.99</v>
      </c>
      <c r="E79" s="204">
        <f t="shared" si="12"/>
        <v>39525</v>
      </c>
      <c r="F79" s="32">
        <v>23510.98</v>
      </c>
      <c r="I79" s="204">
        <f t="shared" si="13"/>
        <v>74</v>
      </c>
      <c r="J79" s="32">
        <v>23515.605499999998</v>
      </c>
      <c r="M79" s="204">
        <f t="shared" si="14"/>
        <v>74</v>
      </c>
      <c r="N79" s="32">
        <v>23513.197699999997</v>
      </c>
      <c r="Q79" s="204">
        <f t="shared" si="15"/>
        <v>40256</v>
      </c>
      <c r="R79" s="32">
        <v>26039.600499999997</v>
      </c>
      <c r="U79" s="204">
        <f t="shared" si="16"/>
        <v>40621</v>
      </c>
      <c r="V79" s="260">
        <v>23511.959599999995</v>
      </c>
      <c r="Y79" s="204">
        <f t="shared" si="17"/>
        <v>40987</v>
      </c>
      <c r="Z79" s="260">
        <v>28343.4728</v>
      </c>
      <c r="AC79" s="204">
        <f t="shared" si="9"/>
        <v>41352</v>
      </c>
      <c r="AD79" s="260">
        <v>26763.138300000006</v>
      </c>
      <c r="AG79" s="204">
        <f t="shared" si="10"/>
        <v>41717</v>
      </c>
      <c r="AH79" s="260">
        <v>26511.837899999991</v>
      </c>
      <c r="AV79" s="22"/>
      <c r="AW79" s="22"/>
      <c r="AX79" s="22"/>
      <c r="AY79" s="22"/>
      <c r="AZ79" s="22"/>
      <c r="BA79" s="22"/>
      <c r="BB79" s="22"/>
      <c r="BC79" s="22"/>
      <c r="BD79" s="22"/>
      <c r="BE79" s="22"/>
      <c r="BF79" s="22"/>
      <c r="BG79" s="22"/>
      <c r="BH79" s="22"/>
      <c r="BI79" s="751"/>
      <c r="BJ79" s="422" t="s">
        <v>915</v>
      </c>
    </row>
    <row r="80" spans="1:62" x14ac:dyDescent="0.2">
      <c r="A80" s="204">
        <f t="shared" si="11"/>
        <v>39161</v>
      </c>
      <c r="B80" s="32">
        <v>23480.014999999999</v>
      </c>
      <c r="E80" s="204">
        <f t="shared" si="12"/>
        <v>39526</v>
      </c>
      <c r="F80" s="32">
        <v>23493.405000000002</v>
      </c>
      <c r="I80" s="204">
        <f t="shared" si="13"/>
        <v>75</v>
      </c>
      <c r="J80" s="32">
        <v>24018.260999999999</v>
      </c>
      <c r="M80" s="204">
        <f t="shared" si="14"/>
        <v>75</v>
      </c>
      <c r="N80" s="32">
        <v>24016.949400000001</v>
      </c>
      <c r="Q80" s="204">
        <f t="shared" si="15"/>
        <v>40257</v>
      </c>
      <c r="R80" s="32">
        <v>23789.765299999995</v>
      </c>
      <c r="U80" s="204">
        <f t="shared" si="16"/>
        <v>40622</v>
      </c>
      <c r="V80" s="260">
        <v>21481.265500000005</v>
      </c>
      <c r="Y80" s="204">
        <f t="shared" si="17"/>
        <v>40988</v>
      </c>
      <c r="Z80" s="260">
        <v>27475.678</v>
      </c>
      <c r="AC80" s="204">
        <f t="shared" si="9"/>
        <v>41353</v>
      </c>
      <c r="AD80" s="260">
        <v>27239.3986</v>
      </c>
      <c r="AG80" s="204">
        <f t="shared" si="10"/>
        <v>41718</v>
      </c>
      <c r="AH80" s="260">
        <v>26492.589599999988</v>
      </c>
      <c r="AV80" s="424" t="s">
        <v>823</v>
      </c>
      <c r="AW80" s="425" t="s">
        <v>488</v>
      </c>
      <c r="AX80" s="425" t="s">
        <v>489</v>
      </c>
      <c r="AY80" s="426" t="s">
        <v>490</v>
      </c>
      <c r="AZ80" s="425" t="s">
        <v>491</v>
      </c>
      <c r="BA80" s="427" t="s">
        <v>492</v>
      </c>
      <c r="BB80" s="425" t="s">
        <v>493</v>
      </c>
      <c r="BC80" s="425" t="s">
        <v>494</v>
      </c>
      <c r="BD80" s="425" t="s">
        <v>495</v>
      </c>
      <c r="BE80" s="425" t="s">
        <v>496</v>
      </c>
      <c r="BF80" s="425" t="s">
        <v>497</v>
      </c>
      <c r="BG80" s="425" t="s">
        <v>498</v>
      </c>
      <c r="BH80" s="425" t="s">
        <v>499</v>
      </c>
      <c r="BI80" s="751"/>
      <c r="BJ80" s="422" t="s">
        <v>915</v>
      </c>
    </row>
    <row r="81" spans="1:63" x14ac:dyDescent="0.2">
      <c r="A81" s="204">
        <f t="shared" si="11"/>
        <v>39162</v>
      </c>
      <c r="B81" s="32">
        <v>23713.694999999996</v>
      </c>
      <c r="E81" s="204">
        <f t="shared" si="12"/>
        <v>39527</v>
      </c>
      <c r="F81" s="32">
        <v>22334.774999999998</v>
      </c>
      <c r="I81" s="204">
        <f t="shared" si="13"/>
        <v>76</v>
      </c>
      <c r="J81" s="32">
        <v>22693.132000000001</v>
      </c>
      <c r="M81" s="204">
        <f t="shared" si="14"/>
        <v>76</v>
      </c>
      <c r="N81" s="32">
        <v>22689.712600000003</v>
      </c>
      <c r="Q81" s="204">
        <f t="shared" si="15"/>
        <v>40258</v>
      </c>
      <c r="R81" s="32">
        <v>21345.037799999998</v>
      </c>
      <c r="U81" s="204">
        <f t="shared" si="16"/>
        <v>40623</v>
      </c>
      <c r="V81" s="260">
        <v>26147.495400000007</v>
      </c>
      <c r="Y81" s="204">
        <f t="shared" si="17"/>
        <v>40989</v>
      </c>
      <c r="Z81" s="260">
        <v>27281.422499999993</v>
      </c>
      <c r="AC81" s="204">
        <f t="shared" si="9"/>
        <v>41354</v>
      </c>
      <c r="AD81" s="260">
        <v>26976.993899999998</v>
      </c>
      <c r="AG81" s="204">
        <f t="shared" si="10"/>
        <v>41719</v>
      </c>
      <c r="AH81" s="260">
        <v>26589.397400000005</v>
      </c>
      <c r="AV81" s="428" t="s">
        <v>500</v>
      </c>
      <c r="AW81" s="429">
        <f t="shared" ref="AW81:BE81" ca="1" si="22">OFFSET($AM$54,COLUMN(AW81)-COLUMN($AW81),0)-OFFSET($AQ$37,COLUMN(AW81)-COLUMN($AW81),0)</f>
        <v>14229.516599999974</v>
      </c>
      <c r="AX81" s="429">
        <f t="shared" ca="1" si="22"/>
        <v>-12145.852400000091</v>
      </c>
      <c r="AY81" s="429">
        <f t="shared" ca="1" si="22"/>
        <v>-38296.477400000324</v>
      </c>
      <c r="AZ81" s="432">
        <f t="shared" ca="1" si="22"/>
        <v>21173.864900000044</v>
      </c>
      <c r="BA81" s="429">
        <f t="shared" ca="1" si="22"/>
        <v>56408.733200000017</v>
      </c>
      <c r="BB81" s="429">
        <f t="shared" ca="1" si="22"/>
        <v>28145.048200000077</v>
      </c>
      <c r="BC81" s="429">
        <f t="shared" ca="1" si="22"/>
        <v>1538.5155999999261</v>
      </c>
      <c r="BD81" s="429">
        <f t="shared" ca="1" si="22"/>
        <v>63890.661900000181</v>
      </c>
      <c r="BE81" s="430">
        <f t="shared" ca="1" si="22"/>
        <v>50445.449200000381</v>
      </c>
      <c r="BF81" s="430">
        <f ca="1">OFFSET($AM$54,COLUMN(BF81)-COLUMN($AW81),0)-OFFSET($AQ$37,COLUMN(BF81)-COLUMN($AW81),0)</f>
        <v>5693.4079000001075</v>
      </c>
      <c r="BG81" s="430">
        <f ca="1">OFFSET($AM$54,COLUMN(BG81)-COLUMN($AW81),0)-OFFSET($AQ$37,COLUMN(BG81)-COLUMN($AW81),0)</f>
        <v>-2780.9323999996996</v>
      </c>
      <c r="BH81" s="430">
        <f ca="1">OFFSET($AM$54,COLUMN(BH81)-COLUMN($AW81),0)-OFFSET($AQ$37,COLUMN(BH81)-COLUMN($AW81),0)</f>
        <v>86524.308199999621</v>
      </c>
      <c r="BI81" s="751"/>
      <c r="BJ81" s="422" t="s">
        <v>915</v>
      </c>
    </row>
    <row r="82" spans="1:63" x14ac:dyDescent="0.2">
      <c r="A82" s="204">
        <f t="shared" si="11"/>
        <v>39163</v>
      </c>
      <c r="B82" s="32">
        <v>24101.39</v>
      </c>
      <c r="E82" s="204">
        <f t="shared" si="12"/>
        <v>39528</v>
      </c>
      <c r="F82" s="32">
        <v>20504.09</v>
      </c>
      <c r="I82" s="204">
        <f t="shared" si="13"/>
        <v>77</v>
      </c>
      <c r="J82" s="32">
        <v>20838.948499999999</v>
      </c>
      <c r="M82" s="204">
        <f t="shared" si="14"/>
        <v>77</v>
      </c>
      <c r="N82" s="32">
        <v>20834.7667</v>
      </c>
      <c r="Q82" s="204">
        <f t="shared" si="15"/>
        <v>40259</v>
      </c>
      <c r="R82" s="32">
        <v>24321.627500000002</v>
      </c>
      <c r="U82" s="204">
        <f t="shared" si="16"/>
        <v>40624</v>
      </c>
      <c r="V82" s="260">
        <v>27711.335300000002</v>
      </c>
      <c r="Y82" s="204">
        <f t="shared" si="17"/>
        <v>40990</v>
      </c>
      <c r="Z82" s="260">
        <v>26399.296500000015</v>
      </c>
      <c r="AC82" s="204">
        <f t="shared" si="9"/>
        <v>41355</v>
      </c>
      <c r="AD82" s="260">
        <v>26005.037999999993</v>
      </c>
      <c r="AG82" s="204">
        <f t="shared" si="10"/>
        <v>41720</v>
      </c>
      <c r="AH82" s="260">
        <v>24509.248199999998</v>
      </c>
      <c r="AV82" s="428" t="s">
        <v>502</v>
      </c>
      <c r="AW82" s="431">
        <f t="shared" ref="AW82:BE82" ca="1" si="23">OFFSET($AM$54,COLUMN(AW82)-COLUMN($AW82),0)/OFFSET($AQ$37,COLUMN(AW82)-COLUMN($AW82),0)-1</f>
        <v>1.6512469908846583E-2</v>
      </c>
      <c r="AX82" s="431">
        <f t="shared" ca="1" si="23"/>
        <v>-1.5342332580626783E-2</v>
      </c>
      <c r="AY82" s="431">
        <f t="shared" ca="1" si="23"/>
        <v>-4.6497059353718617E-2</v>
      </c>
      <c r="AZ82" s="431">
        <f t="shared" ca="1" si="23"/>
        <v>2.795177382129399E-2</v>
      </c>
      <c r="BA82" s="431">
        <f t="shared" ca="1" si="23"/>
        <v>6.999423551953865E-2</v>
      </c>
      <c r="BB82" s="431">
        <f t="shared" ca="1" si="23"/>
        <v>3.2113141873746365E-2</v>
      </c>
      <c r="BC82" s="431">
        <f t="shared" ca="1" si="23"/>
        <v>1.587090515269951E-3</v>
      </c>
      <c r="BD82" s="431">
        <f t="shared" ca="1" si="23"/>
        <v>7.21332435634916E-2</v>
      </c>
      <c r="BE82" s="431">
        <f t="shared" ca="1" si="23"/>
        <v>6.2941732589035571E-2</v>
      </c>
      <c r="BF82" s="431">
        <f ca="1">OFFSET($AM$54,COLUMN(BF82)-COLUMN($AW82),0)/OFFSET($AQ$37,COLUMN(BF82)-COLUMN($AW82),0)-1</f>
        <v>7.3822356964499125E-3</v>
      </c>
      <c r="BG82" s="431">
        <f ca="1">OFFSET($AM$54,COLUMN(BG82)-COLUMN($AW82),0)/OFFSET($AQ$37,COLUMN(BG82)-COLUMN($AW82),0)-1</f>
        <v>-3.5124973961665473E-3</v>
      </c>
      <c r="BH82" s="431">
        <f ca="1">OFFSET($AM$54,COLUMN(BH82)-COLUMN($AW82),0)/OFFSET($AQ$37,COLUMN(BH82)-COLUMN($AW82),0)-1</f>
        <v>0.10167323891341273</v>
      </c>
      <c r="BI82" s="751"/>
      <c r="BJ82" s="422" t="s">
        <v>915</v>
      </c>
    </row>
    <row r="83" spans="1:63" x14ac:dyDescent="0.2">
      <c r="A83" s="204">
        <f t="shared" si="11"/>
        <v>39164</v>
      </c>
      <c r="B83" s="32">
        <v>23523.435000000001</v>
      </c>
      <c r="E83" s="204">
        <f t="shared" si="12"/>
        <v>39529</v>
      </c>
      <c r="F83" s="32">
        <v>19842.509999999998</v>
      </c>
      <c r="I83" s="204">
        <f t="shared" si="13"/>
        <v>78</v>
      </c>
      <c r="J83" s="32">
        <v>24530.73</v>
      </c>
      <c r="M83" s="204">
        <f t="shared" si="14"/>
        <v>78</v>
      </c>
      <c r="N83" s="32">
        <v>24528.107199999999</v>
      </c>
      <c r="Q83" s="204">
        <f t="shared" si="15"/>
        <v>40260</v>
      </c>
      <c r="R83" s="32">
        <v>25042.8511</v>
      </c>
      <c r="U83" s="204">
        <f t="shared" si="16"/>
        <v>40625</v>
      </c>
      <c r="V83" s="260">
        <v>26902.853300000002</v>
      </c>
      <c r="Y83" s="204">
        <f t="shared" si="17"/>
        <v>40991</v>
      </c>
      <c r="Z83" s="260">
        <v>25807.507799999999</v>
      </c>
      <c r="AC83" s="204">
        <f t="shared" si="9"/>
        <v>41356</v>
      </c>
      <c r="AD83" s="260">
        <v>24347.627800000002</v>
      </c>
      <c r="AG83" s="204">
        <f t="shared" si="10"/>
        <v>41721</v>
      </c>
      <c r="AH83" s="260">
        <v>22362.387399999996</v>
      </c>
      <c r="AV83" s="428" t="s">
        <v>503</v>
      </c>
      <c r="AW83" s="429">
        <f t="shared" ref="AW83:BE83" ca="1" si="24">SUM(OFFSET($AM$54,0,0,COLUMN(AW83)-COLUMN($AW83)+1,1))-SUM(OFFSET($AQ$37,0,0,COLUMN(AW83)-COLUMN($AW83)+1,1))</f>
        <v>14229.516599999974</v>
      </c>
      <c r="AX83" s="429">
        <f t="shared" ca="1" si="24"/>
        <v>2083.6641999997664</v>
      </c>
      <c r="AY83" s="429">
        <f t="shared" ca="1" si="24"/>
        <v>-36212.813200000674</v>
      </c>
      <c r="AZ83" s="429">
        <f t="shared" ca="1" si="24"/>
        <v>-15038.948300000746</v>
      </c>
      <c r="BA83" s="429">
        <f t="shared" ca="1" si="24"/>
        <v>41369.784899999388</v>
      </c>
      <c r="BB83" s="429">
        <f t="shared" ca="1" si="24"/>
        <v>69514.833099999465</v>
      </c>
      <c r="BC83" s="429">
        <f t="shared" ca="1" si="24"/>
        <v>71053.348699999042</v>
      </c>
      <c r="BD83" s="429">
        <f t="shared" ca="1" si="24"/>
        <v>134944.01059999876</v>
      </c>
      <c r="BE83" s="430">
        <f t="shared" ca="1" si="24"/>
        <v>185389.45979999937</v>
      </c>
      <c r="BF83" s="430">
        <f ca="1">SUM(OFFSET($AM$54,0,0,COLUMN(BF83)-COLUMN($AW83)+1,1))-SUM(OFFSET($AQ$37,0,0,COLUMN(BF83)-COLUMN($AW83)+1,1))</f>
        <v>191082.86769999936</v>
      </c>
      <c r="BG83" s="430">
        <f ca="1">SUM(OFFSET($AM$54,0,0,COLUMN(BG83)-COLUMN($AW83)+1,1))-SUM(OFFSET($AQ$37,0,0,COLUMN(BG83)-COLUMN($AW83)+1,1))</f>
        <v>188301.93530000001</v>
      </c>
      <c r="BH83" s="430">
        <f ca="1">SUM(OFFSET($AM$54,0,0,COLUMN(BH83)-COLUMN($AW83)+1,1))-SUM(OFFSET($AQ$37,0,0,COLUMN(BH83)-COLUMN($AW83)+1,1))</f>
        <v>274826.24349999987</v>
      </c>
      <c r="BI83" s="751"/>
      <c r="BJ83" s="422" t="s">
        <v>915</v>
      </c>
    </row>
    <row r="84" spans="1:63" x14ac:dyDescent="0.2">
      <c r="A84" s="204">
        <f t="shared" si="11"/>
        <v>39165</v>
      </c>
      <c r="B84" s="32">
        <v>21550.165000000001</v>
      </c>
      <c r="E84" s="204">
        <f t="shared" si="12"/>
        <v>39530</v>
      </c>
      <c r="F84" s="32">
        <v>19214.795000000002</v>
      </c>
      <c r="I84" s="204">
        <f t="shared" si="13"/>
        <v>79</v>
      </c>
      <c r="J84" s="32">
        <v>24516.248499999994</v>
      </c>
      <c r="M84" s="204">
        <f t="shared" si="14"/>
        <v>79</v>
      </c>
      <c r="N84" s="32">
        <v>24509.359899999999</v>
      </c>
      <c r="Q84" s="204">
        <f t="shared" si="15"/>
        <v>40261</v>
      </c>
      <c r="R84" s="32">
        <v>25148.037499999999</v>
      </c>
      <c r="U84" s="204">
        <f t="shared" si="16"/>
        <v>40626</v>
      </c>
      <c r="V84" s="260">
        <v>25575.217800000002</v>
      </c>
      <c r="Y84" s="204">
        <f t="shared" si="17"/>
        <v>40992</v>
      </c>
      <c r="Z84" s="260">
        <v>23928.9113</v>
      </c>
      <c r="AC84" s="204">
        <f t="shared" si="9"/>
        <v>41357</v>
      </c>
      <c r="AD84" s="260">
        <v>22109.586599999995</v>
      </c>
      <c r="AG84" s="204">
        <f t="shared" si="10"/>
        <v>41722</v>
      </c>
      <c r="AH84" s="260">
        <v>26314.428300000007</v>
      </c>
      <c r="AV84" s="428" t="s">
        <v>504</v>
      </c>
      <c r="AW84" s="431">
        <f t="shared" ref="AW84:BE84" ca="1" si="25">SUM(OFFSET($AM$54,0,0,COLUMN(AW84)-COLUMN($AW84)+1,1))/SUM(OFFSET($AQ$37,0,0,COLUMN(AW84)-COLUMN($AW84)+1,1))-1</f>
        <v>1.6512469908846583E-2</v>
      </c>
      <c r="AX84" s="431">
        <f t="shared" ca="1" si="25"/>
        <v>1.2602300565802693E-3</v>
      </c>
      <c r="AY84" s="431">
        <f t="shared" ca="1" si="25"/>
        <v>-1.4619436345141512E-2</v>
      </c>
      <c r="AZ84" s="431">
        <f t="shared" ca="1" si="25"/>
        <v>-4.6494769252649615E-3</v>
      </c>
      <c r="BA84" s="431">
        <f t="shared" ca="1" si="25"/>
        <v>1.0238901003958523E-2</v>
      </c>
      <c r="BB84" s="431">
        <f t="shared" ca="1" si="25"/>
        <v>1.4137980412072926E-2</v>
      </c>
      <c r="BC84" s="431">
        <f t="shared" ca="1" si="25"/>
        <v>1.2071011923203923E-2</v>
      </c>
      <c r="BD84" s="431">
        <f t="shared" ca="1" si="25"/>
        <v>1.9926727740908312E-2</v>
      </c>
      <c r="BE84" s="431">
        <f t="shared" ca="1" si="25"/>
        <v>2.4478789879000429E-2</v>
      </c>
      <c r="BF84" s="431">
        <f ca="1">SUM(OFFSET($AM$54,0,0,COLUMN(BF84)-COLUMN($AW84)+1,1))/SUM(OFFSET($AQ$37,0,0,COLUMN(BF84)-COLUMN($AW84)+1,1))-1</f>
        <v>2.2898699097120501E-2</v>
      </c>
      <c r="BG84" s="431">
        <f ca="1">SUM(OFFSET($AM$54,0,0,COLUMN(BG84)-COLUMN($AW84)+1,1))/SUM(OFFSET($AQ$37,0,0,COLUMN(BG84)-COLUMN($AW84)+1,1))-1</f>
        <v>2.0610014195272308E-2</v>
      </c>
      <c r="BH84" s="431">
        <f ca="1">SUM(OFFSET($AM$54,0,0,COLUMN(BH84)-COLUMN($AW84)+1,1))/SUM(OFFSET($AQ$37,0,0,COLUMN(BH84)-COLUMN($AW84)+1,1))-1</f>
        <v>2.751720537058211E-2</v>
      </c>
      <c r="BI84" s="751"/>
      <c r="BJ84" s="422" t="s">
        <v>915</v>
      </c>
    </row>
    <row r="85" spans="1:63" x14ac:dyDescent="0.2">
      <c r="A85" s="204">
        <f t="shared" si="11"/>
        <v>39166</v>
      </c>
      <c r="B85" s="32">
        <v>19448.490000000002</v>
      </c>
      <c r="E85" s="204">
        <f t="shared" si="12"/>
        <v>39531</v>
      </c>
      <c r="F85" s="32">
        <v>22800.86</v>
      </c>
      <c r="I85" s="204">
        <f t="shared" si="13"/>
        <v>80</v>
      </c>
      <c r="J85" s="32">
        <v>24196.087399999997</v>
      </c>
      <c r="M85" s="204">
        <f t="shared" si="14"/>
        <v>80</v>
      </c>
      <c r="N85" s="32">
        <v>24254.918699999998</v>
      </c>
      <c r="Q85" s="204">
        <f t="shared" si="15"/>
        <v>40262</v>
      </c>
      <c r="R85" s="32">
        <v>24768.601499999993</v>
      </c>
      <c r="U85" s="204">
        <f t="shared" si="16"/>
        <v>40627</v>
      </c>
      <c r="V85" s="260">
        <v>25500.744599999995</v>
      </c>
      <c r="Y85" s="204">
        <f t="shared" si="17"/>
        <v>40993</v>
      </c>
      <c r="Z85" s="260">
        <v>21903.986899999996</v>
      </c>
      <c r="AC85" s="204">
        <f t="shared" si="9"/>
        <v>41358</v>
      </c>
      <c r="AD85" s="260">
        <v>25161.555800000006</v>
      </c>
      <c r="AG85" s="204">
        <f t="shared" si="10"/>
        <v>41723</v>
      </c>
      <c r="AH85" s="260">
        <v>27224.338699999997</v>
      </c>
      <c r="AV85" s="428" t="s">
        <v>697</v>
      </c>
      <c r="AW85" s="431">
        <f>SUM(AQ38:AQ48,AM54)/SUM(AM38:AM48,AQ37)-1</f>
        <v>2.1242848205992981E-2</v>
      </c>
      <c r="AX85" s="431">
        <f>SUM(AQ39:AQ48,AM54:AM55)/SUM(AM39:AM48,AQ37:AQ38)-1</f>
        <v>1.5542732411651494E-2</v>
      </c>
      <c r="AY85" s="431">
        <f>SUM(AQ40:AQ48,AM54:AM56)/SUM(AM40:AM48,AQ37:AQ39)-1</f>
        <v>8.126321566410688E-3</v>
      </c>
      <c r="AZ85" s="431">
        <f>SUM(AQ41:AQ48,AM54:AM57)/SUM(AM41:AM48,AQ37:AQ40)-1</f>
        <v>7.8773687973838769E-3</v>
      </c>
      <c r="BA85" s="431">
        <f>SUM(AQ42:AQ48,AM54:AM58)/SUM(AM42:AM48,AQ37:AQ41)-1</f>
        <v>1.4891735180563082E-2</v>
      </c>
      <c r="BB85" s="431">
        <f>SUM(AQ43:AQ48,AM54:AM59)/SUM(AM43:AM48,AQ37:AQ42)-1</f>
        <v>1.822283866789487E-2</v>
      </c>
      <c r="BC85" s="431">
        <f>SUM(AQ44:AQ48,AM54:AM60)/SUM(AM44:AM48,AQ37:AQ43)-1</f>
        <v>1.413965681860585E-2</v>
      </c>
      <c r="BD85" s="431">
        <f>SUM(AQ45:AQ48,AM54:AM61)/SUM(AM45:AM48,AQ37:AQ44)-1</f>
        <v>2.3954429141931799E-2</v>
      </c>
      <c r="BE85" s="431">
        <f>SUM(AQ46:AQ48,AM54:AM62)/SUM(AM46:AM48,AQ37:AQ45)-1</f>
        <v>2.8360852804439896E-2</v>
      </c>
      <c r="BF85" s="431">
        <f>SUM(AQ47:AQ48,AM54:AM63)/SUM(AM47:AM48,AQ37:AQ46)-1</f>
        <v>2.5871608174987015E-2</v>
      </c>
      <c r="BG85" s="431">
        <f>SUM(AQ48,AM54:AM64)/SUM(AM48,AQ37:AQ47)-1</f>
        <v>2.2705588343841399E-2</v>
      </c>
      <c r="BH85" s="431">
        <f>SUM(AM54,AM55:AM65)/SUM(AQ37,AQ38:AQ48)-1</f>
        <v>2.751720537058211E-2</v>
      </c>
      <c r="BI85" s="752" t="s">
        <v>914</v>
      </c>
      <c r="BJ85" s="753"/>
      <c r="BK85" s="422" t="s">
        <v>915</v>
      </c>
    </row>
    <row r="86" spans="1:63" x14ac:dyDescent="0.2">
      <c r="A86" s="204">
        <f t="shared" si="11"/>
        <v>39167</v>
      </c>
      <c r="B86" s="32">
        <v>23090.11</v>
      </c>
      <c r="E86" s="204">
        <f t="shared" si="12"/>
        <v>39532</v>
      </c>
      <c r="F86" s="32">
        <v>23356.73</v>
      </c>
      <c r="I86" s="204">
        <f t="shared" si="13"/>
        <v>81</v>
      </c>
      <c r="J86" s="32">
        <v>24538.33</v>
      </c>
      <c r="M86" s="204">
        <f t="shared" si="14"/>
        <v>81</v>
      </c>
      <c r="N86" s="32">
        <v>24536.541399999998</v>
      </c>
      <c r="Q86" s="204">
        <f t="shared" si="15"/>
        <v>40263</v>
      </c>
      <c r="R86" s="32">
        <v>25053.680500000002</v>
      </c>
      <c r="U86" s="204">
        <f t="shared" si="16"/>
        <v>40628</v>
      </c>
      <c r="V86" s="260">
        <v>23825.184300000012</v>
      </c>
      <c r="Y86" s="204">
        <f t="shared" si="17"/>
        <v>40994</v>
      </c>
      <c r="Z86" s="260">
        <v>25451.853599999995</v>
      </c>
      <c r="AC86" s="204">
        <f t="shared" si="9"/>
        <v>41359</v>
      </c>
      <c r="AD86" s="260">
        <v>25474.386000000002</v>
      </c>
      <c r="AG86" s="204">
        <f t="shared" si="10"/>
        <v>41724</v>
      </c>
      <c r="AH86" s="260">
        <v>27647.998500000002</v>
      </c>
    </row>
    <row r="87" spans="1:63" x14ac:dyDescent="0.2">
      <c r="A87" s="204">
        <f t="shared" si="11"/>
        <v>39168</v>
      </c>
      <c r="B87" s="32">
        <v>23712.81</v>
      </c>
      <c r="E87" s="204">
        <f t="shared" si="12"/>
        <v>39533</v>
      </c>
      <c r="F87" s="32">
        <v>24043.415000000001</v>
      </c>
      <c r="I87" s="204">
        <f t="shared" si="13"/>
        <v>82</v>
      </c>
      <c r="J87" s="32">
        <v>24750.285999999996</v>
      </c>
      <c r="M87" s="204">
        <f t="shared" si="14"/>
        <v>82</v>
      </c>
      <c r="N87" s="32">
        <v>24746.128500000003</v>
      </c>
      <c r="Q87" s="204">
        <f t="shared" si="15"/>
        <v>40264</v>
      </c>
      <c r="R87" s="32">
        <v>23781.611199999999</v>
      </c>
      <c r="U87" s="204">
        <f t="shared" si="16"/>
        <v>40629</v>
      </c>
      <c r="V87" s="260">
        <v>20937.102299999999</v>
      </c>
      <c r="Y87" s="204">
        <f t="shared" si="17"/>
        <v>40995</v>
      </c>
      <c r="Z87" s="260">
        <v>25724.561600000001</v>
      </c>
      <c r="AC87" s="204">
        <f t="shared" si="9"/>
        <v>41360</v>
      </c>
      <c r="AD87" s="260">
        <v>25200.909799999994</v>
      </c>
      <c r="AG87" s="204">
        <f t="shared" si="10"/>
        <v>41725</v>
      </c>
      <c r="AH87" s="260">
        <v>28059.942400000004</v>
      </c>
      <c r="AV87" s="424" t="s">
        <v>951</v>
      </c>
      <c r="AW87" s="425" t="s">
        <v>488</v>
      </c>
      <c r="AX87" s="425" t="s">
        <v>489</v>
      </c>
      <c r="AY87" s="426" t="s">
        <v>490</v>
      </c>
      <c r="AZ87" s="425" t="s">
        <v>491</v>
      </c>
      <c r="BA87" s="427" t="s">
        <v>492</v>
      </c>
      <c r="BB87" s="425" t="s">
        <v>493</v>
      </c>
      <c r="BC87" s="425" t="s">
        <v>494</v>
      </c>
      <c r="BD87" s="425" t="s">
        <v>495</v>
      </c>
      <c r="BE87" s="425" t="s">
        <v>496</v>
      </c>
      <c r="BF87" s="425" t="s">
        <v>497</v>
      </c>
      <c r="BG87" s="425" t="s">
        <v>498</v>
      </c>
      <c r="BH87" s="425" t="s">
        <v>499</v>
      </c>
    </row>
    <row r="88" spans="1:63" x14ac:dyDescent="0.2">
      <c r="A88" s="204">
        <f t="shared" si="11"/>
        <v>39169</v>
      </c>
      <c r="B88" s="32">
        <v>23800.99</v>
      </c>
      <c r="E88" s="204">
        <f t="shared" si="12"/>
        <v>39534</v>
      </c>
      <c r="F88" s="32">
        <v>23701.835000000003</v>
      </c>
      <c r="I88" s="204">
        <f t="shared" si="13"/>
        <v>83</v>
      </c>
      <c r="J88" s="32">
        <v>23025.902000000002</v>
      </c>
      <c r="M88" s="204">
        <f t="shared" si="14"/>
        <v>83</v>
      </c>
      <c r="N88" s="32">
        <v>23022.372700000004</v>
      </c>
      <c r="Q88" s="204">
        <f t="shared" si="15"/>
        <v>40265</v>
      </c>
      <c r="R88" s="32">
        <v>21206.3161</v>
      </c>
      <c r="U88" s="204">
        <f t="shared" si="16"/>
        <v>40630</v>
      </c>
      <c r="V88" s="260">
        <v>24300.021000000001</v>
      </c>
      <c r="Y88" s="204">
        <f t="shared" si="17"/>
        <v>40996</v>
      </c>
      <c r="Z88" s="260">
        <v>25888.552299999996</v>
      </c>
      <c r="AC88" s="204">
        <f t="shared" si="9"/>
        <v>41361</v>
      </c>
      <c r="AD88" s="260">
        <v>24139.571999999996</v>
      </c>
      <c r="AG88" s="204">
        <f t="shared" si="10"/>
        <v>41726</v>
      </c>
      <c r="AH88" s="260">
        <v>28157.096700000002</v>
      </c>
      <c r="AV88" s="428" t="s">
        <v>500</v>
      </c>
      <c r="AW88" s="429">
        <f t="shared" ref="AW88:BF88" ca="1" si="26">OFFSET($AQ$54,COLUMN(AW88)-COLUMN($AW88),0)-OFFSET($AQ$37,COLUMN(AW88)-COLUMN($AW88),0)</f>
        <v>49338.739699999918</v>
      </c>
      <c r="AX88" s="429">
        <f t="shared" ca="1" si="26"/>
        <v>-11940.04019999993</v>
      </c>
      <c r="AY88" s="429">
        <f t="shared" ca="1" si="26"/>
        <v>-16646.058800000115</v>
      </c>
      <c r="AZ88" s="429">
        <f t="shared" ca="1" si="26"/>
        <v>39585.865599999786</v>
      </c>
      <c r="BA88" s="429">
        <f t="shared" ca="1" si="26"/>
        <v>84709.972700000159</v>
      </c>
      <c r="BB88" s="429">
        <f t="shared" ca="1" si="26"/>
        <v>67544.192800000077</v>
      </c>
      <c r="BC88" s="429">
        <f t="shared" ca="1" si="26"/>
        <v>3190.3048999999883</v>
      </c>
      <c r="BD88" s="429">
        <f t="shared" ca="1" si="26"/>
        <v>25112.255300000194</v>
      </c>
      <c r="BE88" s="429">
        <f t="shared" ca="1" si="26"/>
        <v>24698.775199999916</v>
      </c>
      <c r="BF88" s="429">
        <f t="shared" ca="1" si="26"/>
        <v>30891.800300000003</v>
      </c>
      <c r="BG88" s="429"/>
      <c r="BH88" s="429"/>
      <c r="BI88" s="751" t="s">
        <v>913</v>
      </c>
      <c r="BJ88" s="422" t="s">
        <v>915</v>
      </c>
    </row>
    <row r="89" spans="1:63" x14ac:dyDescent="0.2">
      <c r="A89" s="204">
        <f t="shared" si="11"/>
        <v>39170</v>
      </c>
      <c r="B89" s="32">
        <v>23774.734999999997</v>
      </c>
      <c r="E89" s="204">
        <f t="shared" si="12"/>
        <v>39535</v>
      </c>
      <c r="F89" s="32">
        <v>23307.700000000052</v>
      </c>
      <c r="I89" s="204">
        <f t="shared" si="13"/>
        <v>84</v>
      </c>
      <c r="J89" s="32">
        <v>21352.977000000003</v>
      </c>
      <c r="M89" s="204">
        <f t="shared" si="14"/>
        <v>84</v>
      </c>
      <c r="N89" s="32">
        <v>21349.722699999998</v>
      </c>
      <c r="Q89" s="204">
        <f t="shared" si="15"/>
        <v>40266</v>
      </c>
      <c r="R89" s="32">
        <v>24083.390299999995</v>
      </c>
      <c r="U89" s="204">
        <f t="shared" si="16"/>
        <v>40631</v>
      </c>
      <c r="V89" s="260">
        <v>24978.520200000006</v>
      </c>
      <c r="Y89" s="204">
        <f t="shared" si="17"/>
        <v>40997</v>
      </c>
      <c r="Z89" s="260">
        <v>26058.847900000001</v>
      </c>
      <c r="AC89" s="204">
        <f t="shared" si="9"/>
        <v>41362</v>
      </c>
      <c r="AD89" s="260">
        <v>22453.042999999998</v>
      </c>
      <c r="AG89" s="204">
        <f t="shared" si="10"/>
        <v>41727</v>
      </c>
      <c r="AH89" s="260">
        <v>26408.8622</v>
      </c>
      <c r="AV89" s="428" t="s">
        <v>502</v>
      </c>
      <c r="AW89" s="431">
        <f t="shared" ref="AW89:BF89" ca="1" si="27">OFFSET($AQ$54,COLUMN(AW89)-COLUMN($AW89),0)/OFFSET($AQ$37,COLUMN(AW89)-COLUMN($AW89),0)-1</f>
        <v>5.7254541917233226E-2</v>
      </c>
      <c r="AX89" s="431">
        <f t="shared" ca="1" si="27"/>
        <v>-1.5082355831563699E-2</v>
      </c>
      <c r="AY89" s="431">
        <f t="shared" ca="1" si="27"/>
        <v>-2.0210547720743821E-2</v>
      </c>
      <c r="AZ89" s="431">
        <f t="shared" ca="1" si="27"/>
        <v>5.2257590524785957E-2</v>
      </c>
      <c r="BA89" s="431">
        <f t="shared" ca="1" si="27"/>
        <v>0.10511155708806985</v>
      </c>
      <c r="BB89" s="431">
        <f t="shared" ca="1" si="27"/>
        <v>7.7067064540826458E-2</v>
      </c>
      <c r="BC89" s="431">
        <f t="shared" ca="1" si="27"/>
        <v>3.2910310741141036E-3</v>
      </c>
      <c r="BD89" s="431">
        <f t="shared" ca="1" si="27"/>
        <v>2.835200597575116E-2</v>
      </c>
      <c r="BE89" s="431">
        <f t="shared" ca="1" si="27"/>
        <v>3.0817124806474805E-2</v>
      </c>
      <c r="BF89" s="431">
        <f t="shared" ca="1" si="27"/>
        <v>4.0055192761133451E-2</v>
      </c>
      <c r="BG89" s="496"/>
      <c r="BH89" s="496"/>
      <c r="BI89" s="751"/>
      <c r="BJ89" s="422" t="s">
        <v>915</v>
      </c>
    </row>
    <row r="90" spans="1:63" x14ac:dyDescent="0.2">
      <c r="A90" s="204">
        <f t="shared" si="11"/>
        <v>39171</v>
      </c>
      <c r="B90" s="32">
        <v>24041.434999999998</v>
      </c>
      <c r="E90" s="204">
        <f t="shared" si="12"/>
        <v>39536</v>
      </c>
      <c r="F90" s="32">
        <v>21969.064999999984</v>
      </c>
      <c r="I90" s="204">
        <f t="shared" si="13"/>
        <v>85</v>
      </c>
      <c r="J90" s="32">
        <v>24594.103500000001</v>
      </c>
      <c r="M90" s="204">
        <f t="shared" si="14"/>
        <v>85</v>
      </c>
      <c r="N90" s="32">
        <v>24592.435699999998</v>
      </c>
      <c r="Q90" s="204">
        <f t="shared" si="15"/>
        <v>40267</v>
      </c>
      <c r="R90" s="32">
        <v>24607.366600000001</v>
      </c>
      <c r="U90" s="204">
        <f t="shared" si="16"/>
        <v>40632</v>
      </c>
      <c r="V90" s="260">
        <v>25505.581199999997</v>
      </c>
      <c r="Y90" s="204">
        <f t="shared" si="17"/>
        <v>40998</v>
      </c>
      <c r="Z90" s="260">
        <v>26298.318800000005</v>
      </c>
      <c r="AC90" s="204">
        <f t="shared" si="9"/>
        <v>41363</v>
      </c>
      <c r="AD90" s="260">
        <v>22967.772099999995</v>
      </c>
      <c r="AG90" s="204">
        <f t="shared" si="10"/>
        <v>41728</v>
      </c>
      <c r="AH90" s="260">
        <v>23855.543599999997</v>
      </c>
      <c r="AV90" s="428" t="s">
        <v>503</v>
      </c>
      <c r="AW90" s="429">
        <f t="shared" ref="AW90:BF90" ca="1" si="28">SUM(OFFSET($AQ$54,0,0,COLUMN(AW90)-COLUMN($AW90)+1,1))-SUM(OFFSET($AQ$37,0,0,COLUMN(AW90)-COLUMN($AW90)+1,1))</f>
        <v>49338.739699999918</v>
      </c>
      <c r="AX90" s="429">
        <f t="shared" ca="1" si="28"/>
        <v>37398.699499999871</v>
      </c>
      <c r="AY90" s="429">
        <f t="shared" ca="1" si="28"/>
        <v>20752.640699999873</v>
      </c>
      <c r="AZ90" s="429">
        <f t="shared" ca="1" si="28"/>
        <v>60338.506299999543</v>
      </c>
      <c r="BA90" s="429">
        <f t="shared" ca="1" si="28"/>
        <v>145048.47899999982</v>
      </c>
      <c r="BB90" s="429">
        <f t="shared" ca="1" si="28"/>
        <v>212592.67179999966</v>
      </c>
      <c r="BC90" s="429">
        <f t="shared" ca="1" si="28"/>
        <v>215782.97669999953</v>
      </c>
      <c r="BD90" s="429">
        <f t="shared" ca="1" si="28"/>
        <v>240895.23199999984</v>
      </c>
      <c r="BE90" s="429">
        <f t="shared" ca="1" si="28"/>
        <v>265594.00719999988</v>
      </c>
      <c r="BF90" s="429">
        <f t="shared" ca="1" si="28"/>
        <v>296485.80749999918</v>
      </c>
      <c r="BG90" s="429"/>
      <c r="BH90" s="429"/>
      <c r="BI90" s="751"/>
      <c r="BJ90" s="422" t="s">
        <v>915</v>
      </c>
    </row>
    <row r="91" spans="1:63" x14ac:dyDescent="0.2">
      <c r="A91" s="227">
        <f t="shared" si="11"/>
        <v>39172</v>
      </c>
      <c r="B91" s="228">
        <v>21782.22</v>
      </c>
      <c r="C91" s="32">
        <f>SUM(B61:B91)</f>
        <v>699346.31400000001</v>
      </c>
      <c r="D91" s="229" t="s">
        <v>568</v>
      </c>
      <c r="E91" s="204">
        <f t="shared" si="12"/>
        <v>39537</v>
      </c>
      <c r="F91" s="32">
        <v>19734.91</v>
      </c>
      <c r="I91" s="227">
        <f t="shared" si="13"/>
        <v>86</v>
      </c>
      <c r="J91" s="228">
        <v>23758.991499999996</v>
      </c>
      <c r="K91" s="32">
        <f>SUM(J61:J91)</f>
        <v>722304.76089999976</v>
      </c>
      <c r="L91" s="231" t="s">
        <v>569</v>
      </c>
      <c r="M91" s="227">
        <f t="shared" si="14"/>
        <v>86</v>
      </c>
      <c r="N91" s="228">
        <v>23755.952700000002</v>
      </c>
      <c r="O91" s="32">
        <f>SUM(N61:N91)</f>
        <v>721374.63640000008</v>
      </c>
      <c r="P91" s="231" t="s">
        <v>569</v>
      </c>
      <c r="Q91" s="227">
        <f t="shared" si="15"/>
        <v>40268</v>
      </c>
      <c r="R91" s="228">
        <v>24911.892699999993</v>
      </c>
      <c r="S91" s="32">
        <f>SUM(R61:R91)</f>
        <v>762921.32279999985</v>
      </c>
      <c r="T91" s="231" t="s">
        <v>570</v>
      </c>
      <c r="U91" s="227">
        <f t="shared" si="16"/>
        <v>40633</v>
      </c>
      <c r="V91" s="260">
        <v>26297.274400000006</v>
      </c>
      <c r="W91" s="32">
        <f>SUM(V61:V91)</f>
        <v>789255.59999999986</v>
      </c>
      <c r="X91" s="231" t="s">
        <v>571</v>
      </c>
      <c r="Y91" s="227">
        <f t="shared" si="17"/>
        <v>40999</v>
      </c>
      <c r="Z91" s="260">
        <v>24321.549099999993</v>
      </c>
      <c r="AA91" s="32">
        <f>SUM(Z61:Z91)</f>
        <v>823632.24540000013</v>
      </c>
      <c r="AB91" s="231" t="s">
        <v>625</v>
      </c>
      <c r="AC91" s="204">
        <f t="shared" si="9"/>
        <v>41364</v>
      </c>
      <c r="AD91" s="260">
        <v>22865.010100000007</v>
      </c>
      <c r="AE91" s="32">
        <f>SUM(AD61:AD91)</f>
        <v>785335.76799999981</v>
      </c>
      <c r="AF91" s="231" t="s">
        <v>828</v>
      </c>
      <c r="AG91" s="204">
        <f t="shared" si="10"/>
        <v>41729</v>
      </c>
      <c r="AH91" s="260">
        <v>26531.031700000003</v>
      </c>
      <c r="AI91" s="32">
        <f>SUM(AH61:AH91)</f>
        <v>806986.18660000002</v>
      </c>
      <c r="AJ91" s="231" t="s">
        <v>941</v>
      </c>
      <c r="AK91" s="231"/>
      <c r="AV91" s="428" t="s">
        <v>504</v>
      </c>
      <c r="AW91" s="431">
        <f t="shared" ref="AW91:BF91" ca="1" si="29">SUM(OFFSET($AQ$54,0,0,COLUMN(AW91)-COLUMN($AW91)+1,1))/SUM(OFFSET($AQ$37,0,0,COLUMN(AW91)-COLUMN($AW91)+1,1))-1</f>
        <v>5.7254541917233226E-2</v>
      </c>
      <c r="AX91" s="431">
        <f t="shared" ca="1" si="29"/>
        <v>2.2619270987579654E-2</v>
      </c>
      <c r="AY91" s="431">
        <f t="shared" ca="1" si="29"/>
        <v>8.3780265297708212E-3</v>
      </c>
      <c r="AZ91" s="431">
        <f t="shared" ca="1" si="29"/>
        <v>1.8654395716407146E-2</v>
      </c>
      <c r="BA91" s="431">
        <f t="shared" ca="1" si="29"/>
        <v>3.5899075154625315E-2</v>
      </c>
      <c r="BB91" s="431">
        <f t="shared" ca="1" si="29"/>
        <v>4.323726168391917E-2</v>
      </c>
      <c r="BC91" s="431">
        <f t="shared" ca="1" si="29"/>
        <v>3.6658636534749878E-2</v>
      </c>
      <c r="BD91" s="431">
        <f t="shared" ca="1" si="29"/>
        <v>3.5572187908182729E-2</v>
      </c>
      <c r="BE91" s="431">
        <f t="shared" ca="1" si="29"/>
        <v>3.5068983438348411E-2</v>
      </c>
      <c r="BF91" s="431">
        <f t="shared" ca="1" si="29"/>
        <v>3.5529816849767304E-2</v>
      </c>
      <c r="BG91" s="431"/>
      <c r="BH91" s="431"/>
      <c r="BI91" s="751"/>
      <c r="BJ91" s="422" t="s">
        <v>915</v>
      </c>
    </row>
    <row r="92" spans="1:63" x14ac:dyDescent="0.2">
      <c r="A92" s="204">
        <f t="shared" si="11"/>
        <v>39173</v>
      </c>
      <c r="B92" s="32">
        <v>19293.055000000004</v>
      </c>
      <c r="E92" s="227">
        <f t="shared" si="12"/>
        <v>39538</v>
      </c>
      <c r="F92" s="228">
        <v>23044.34</v>
      </c>
      <c r="G92" s="32">
        <f>SUM(F62:F92)</f>
        <v>699592.21379166667</v>
      </c>
      <c r="H92" s="229" t="s">
        <v>572</v>
      </c>
      <c r="I92" s="204">
        <f t="shared" si="13"/>
        <v>87</v>
      </c>
      <c r="J92" s="32">
        <v>22880.825999999997</v>
      </c>
      <c r="L92" s="236">
        <v>22880.513999999999</v>
      </c>
      <c r="M92" s="204">
        <f t="shared" si="14"/>
        <v>87</v>
      </c>
      <c r="N92" s="32">
        <v>22880.769899999996</v>
      </c>
      <c r="Q92" s="204">
        <f t="shared" si="15"/>
        <v>40269</v>
      </c>
      <c r="R92" s="32">
        <v>23451.503099999994</v>
      </c>
      <c r="U92" s="204">
        <f t="shared" si="16"/>
        <v>40634</v>
      </c>
      <c r="V92" s="260">
        <v>26757.193699999996</v>
      </c>
      <c r="Y92" s="204">
        <f t="shared" si="17"/>
        <v>41000</v>
      </c>
      <c r="Z92" s="260">
        <v>22181.912099999998</v>
      </c>
      <c r="AC92" s="204">
        <f t="shared" si="9"/>
        <v>41365</v>
      </c>
      <c r="AD92" s="260">
        <v>26708.652399999988</v>
      </c>
      <c r="AG92" s="204">
        <f t="shared" si="10"/>
        <v>41730</v>
      </c>
      <c r="AH92" s="260">
        <v>27138.865699999995</v>
      </c>
      <c r="AV92" s="22"/>
      <c r="AW92" s="22"/>
      <c r="AX92" s="22"/>
      <c r="AY92" s="22"/>
      <c r="AZ92" s="22"/>
      <c r="BA92" s="22"/>
      <c r="BB92" s="22"/>
      <c r="BC92" s="22"/>
      <c r="BD92" s="22"/>
      <c r="BE92" s="22"/>
      <c r="BF92" s="22"/>
      <c r="BG92" s="22"/>
      <c r="BH92" s="22"/>
      <c r="BI92" s="751"/>
      <c r="BJ92" s="422" t="s">
        <v>915</v>
      </c>
    </row>
    <row r="93" spans="1:63" x14ac:dyDescent="0.2">
      <c r="A93" s="204">
        <f t="shared" si="11"/>
        <v>39174</v>
      </c>
      <c r="B93" s="32">
        <v>21977.794999999995</v>
      </c>
      <c r="E93" s="204">
        <f t="shared" si="12"/>
        <v>39539</v>
      </c>
      <c r="F93" s="32">
        <v>23539.485000000001</v>
      </c>
      <c r="I93" s="204">
        <f t="shared" si="13"/>
        <v>88</v>
      </c>
      <c r="J93" s="32">
        <v>23041.097000000002</v>
      </c>
      <c r="L93" s="236">
        <v>23037.938399999999</v>
      </c>
      <c r="M93" s="204">
        <f t="shared" si="14"/>
        <v>88</v>
      </c>
      <c r="N93" s="32">
        <v>23040.461200000002</v>
      </c>
      <c r="Q93" s="204">
        <f t="shared" si="15"/>
        <v>40270</v>
      </c>
      <c r="R93" s="32">
        <v>21187.385000000002</v>
      </c>
      <c r="U93" s="204">
        <f t="shared" si="16"/>
        <v>40635</v>
      </c>
      <c r="V93" s="260">
        <v>24532.612499999996</v>
      </c>
      <c r="Y93" s="204">
        <f t="shared" si="17"/>
        <v>41001</v>
      </c>
      <c r="Z93" s="260">
        <v>25535.161999999997</v>
      </c>
      <c r="AC93" s="204">
        <f t="shared" si="9"/>
        <v>41366</v>
      </c>
      <c r="AD93" s="260">
        <v>26952.273600000004</v>
      </c>
      <c r="AG93" s="204">
        <f t="shared" si="10"/>
        <v>41731</v>
      </c>
      <c r="AH93" s="260">
        <v>27792.152499999997</v>
      </c>
      <c r="AV93" s="424" t="s">
        <v>952</v>
      </c>
      <c r="AW93" s="425" t="s">
        <v>488</v>
      </c>
      <c r="AX93" s="425" t="s">
        <v>489</v>
      </c>
      <c r="AY93" s="426" t="s">
        <v>490</v>
      </c>
      <c r="AZ93" s="425" t="s">
        <v>491</v>
      </c>
      <c r="BA93" s="427" t="s">
        <v>492</v>
      </c>
      <c r="BB93" s="425" t="s">
        <v>493</v>
      </c>
      <c r="BC93" s="425" t="s">
        <v>494</v>
      </c>
      <c r="BD93" s="425" t="s">
        <v>495</v>
      </c>
      <c r="BE93" s="425" t="s">
        <v>496</v>
      </c>
      <c r="BF93" s="425" t="s">
        <v>497</v>
      </c>
      <c r="BG93" s="425" t="s">
        <v>498</v>
      </c>
      <c r="BH93" s="425" t="s">
        <v>499</v>
      </c>
      <c r="BI93" s="751"/>
      <c r="BJ93" s="422" t="s">
        <v>915</v>
      </c>
    </row>
    <row r="94" spans="1:63" x14ac:dyDescent="0.2">
      <c r="A94" s="204">
        <f t="shared" si="11"/>
        <v>39175</v>
      </c>
      <c r="B94" s="32">
        <v>22192.85</v>
      </c>
      <c r="E94" s="204">
        <f t="shared" si="12"/>
        <v>39540</v>
      </c>
      <c r="F94" s="32">
        <v>23314.7</v>
      </c>
      <c r="I94" s="204">
        <f t="shared" si="13"/>
        <v>89</v>
      </c>
      <c r="J94" s="32">
        <v>23497.429</v>
      </c>
      <c r="L94" s="236">
        <v>23495.160400000001</v>
      </c>
      <c r="M94" s="204">
        <f t="shared" si="14"/>
        <v>89</v>
      </c>
      <c r="N94" s="32">
        <v>23498.447799999998</v>
      </c>
      <c r="Q94" s="204">
        <f t="shared" si="15"/>
        <v>40271</v>
      </c>
      <c r="R94" s="32">
        <v>20797.235199999996</v>
      </c>
      <c r="U94" s="204">
        <f t="shared" si="16"/>
        <v>40636</v>
      </c>
      <c r="V94" s="260">
        <v>22116.288900000007</v>
      </c>
      <c r="Y94" s="204">
        <f t="shared" si="17"/>
        <v>41002</v>
      </c>
      <c r="Z94" s="260">
        <v>25812.027000000009</v>
      </c>
      <c r="AC94" s="204">
        <f t="shared" si="9"/>
        <v>41367</v>
      </c>
      <c r="AD94" s="260">
        <v>26557.915599999997</v>
      </c>
      <c r="AG94" s="204">
        <f t="shared" si="10"/>
        <v>41732</v>
      </c>
      <c r="AH94" s="260">
        <v>28468.818699999996</v>
      </c>
      <c r="AV94" s="428" t="s">
        <v>500</v>
      </c>
      <c r="AW94" s="429">
        <f t="shared" ref="AW94:BF94" ca="1" si="30">OFFSET($AQ$54,COLUMN(AW94)-COLUMN($AW94),0)-OFFSET($AM$54,COLUMN(AW94)-COLUMN($AW94),0)</f>
        <v>35109.223099999945</v>
      </c>
      <c r="AX94" s="429">
        <f t="shared" ca="1" si="30"/>
        <v>205.81220000016037</v>
      </c>
      <c r="AY94" s="429">
        <f t="shared" ca="1" si="30"/>
        <v>21650.418600000208</v>
      </c>
      <c r="AZ94" s="429">
        <f t="shared" ca="1" si="30"/>
        <v>18412.000699999742</v>
      </c>
      <c r="BA94" s="429">
        <f t="shared" ca="1" si="30"/>
        <v>28301.239500000142</v>
      </c>
      <c r="BB94" s="429">
        <f t="shared" ca="1" si="30"/>
        <v>39399.1446</v>
      </c>
      <c r="BC94" s="429">
        <f t="shared" ca="1" si="30"/>
        <v>1651.7893000000622</v>
      </c>
      <c r="BD94" s="429">
        <f t="shared" ca="1" si="30"/>
        <v>-38778.406599999988</v>
      </c>
      <c r="BE94" s="429">
        <f t="shared" ca="1" si="30"/>
        <v>-25746.674000000465</v>
      </c>
      <c r="BF94" s="429">
        <f t="shared" ca="1" si="30"/>
        <v>25198.392399999895</v>
      </c>
      <c r="BG94" s="430"/>
      <c r="BH94" s="430"/>
      <c r="BI94" s="751"/>
      <c r="BJ94" s="422" t="s">
        <v>915</v>
      </c>
    </row>
    <row r="95" spans="1:63" x14ac:dyDescent="0.2">
      <c r="A95" s="204">
        <f t="shared" si="11"/>
        <v>39176</v>
      </c>
      <c r="B95" s="32">
        <v>21858.395000000004</v>
      </c>
      <c r="E95" s="204">
        <f t="shared" si="12"/>
        <v>39541</v>
      </c>
      <c r="F95" s="32">
        <v>22827.119999999999</v>
      </c>
      <c r="I95" s="204">
        <f t="shared" si="13"/>
        <v>90</v>
      </c>
      <c r="J95" s="32">
        <v>21705.003999999997</v>
      </c>
      <c r="L95" s="236">
        <v>21704.808100000002</v>
      </c>
      <c r="M95" s="204">
        <f t="shared" si="14"/>
        <v>90</v>
      </c>
      <c r="N95" s="32">
        <v>21705.302500000002</v>
      </c>
      <c r="Q95" s="204">
        <f t="shared" si="15"/>
        <v>40272</v>
      </c>
      <c r="R95" s="32">
        <v>19961.484000000004</v>
      </c>
      <c r="U95" s="204">
        <f t="shared" si="16"/>
        <v>40637</v>
      </c>
      <c r="V95" s="260">
        <v>25051.505599999997</v>
      </c>
      <c r="Y95" s="204">
        <f t="shared" si="17"/>
        <v>41003</v>
      </c>
      <c r="Z95" s="260">
        <v>25777.409200000002</v>
      </c>
      <c r="AC95" s="204">
        <f t="shared" si="9"/>
        <v>41368</v>
      </c>
      <c r="AD95" s="260">
        <v>26772.780100000004</v>
      </c>
      <c r="AG95" s="204">
        <f t="shared" si="10"/>
        <v>41733</v>
      </c>
      <c r="AH95" s="260">
        <v>29280.296200000012</v>
      </c>
      <c r="AV95" s="428" t="s">
        <v>502</v>
      </c>
      <c r="AW95" s="431">
        <f t="shared" ref="AW95:BF95" ca="1" si="31">OFFSET($AQ$54,COLUMN(AW95)-COLUMN($AW95),0)/OFFSET($AM$54,COLUMN(AW95)-COLUMN($AW95),0)-1</f>
        <v>4.0080248117408734E-2</v>
      </c>
      <c r="AX95" s="431">
        <f t="shared" ca="1" si="31"/>
        <v>2.640275475074283E-4</v>
      </c>
      <c r="AY95" s="431">
        <f t="shared" ca="1" si="31"/>
        <v>2.7568359270248033E-2</v>
      </c>
      <c r="AZ95" s="431">
        <f t="shared" ca="1" si="31"/>
        <v>2.364489981192186E-2</v>
      </c>
      <c r="BA95" s="431">
        <f t="shared" ca="1" si="31"/>
        <v>3.2820103513436116E-2</v>
      </c>
      <c r="BB95" s="431">
        <f t="shared" ca="1" si="31"/>
        <v>4.3555227468055291E-2</v>
      </c>
      <c r="BC95" s="431">
        <f t="shared" ca="1" si="31"/>
        <v>1.7012405361251925E-3</v>
      </c>
      <c r="BD95" s="431">
        <f t="shared" ca="1" si="31"/>
        <v>-4.0835631065988753E-2</v>
      </c>
      <c r="BE95" s="431">
        <f t="shared" ca="1" si="31"/>
        <v>-3.0222360076421095E-2</v>
      </c>
      <c r="BF95" s="431">
        <f t="shared" ca="1" si="31"/>
        <v>3.2433525137650632E-2</v>
      </c>
      <c r="BG95" s="431"/>
      <c r="BH95" s="431"/>
      <c r="BI95" s="751"/>
      <c r="BJ95" s="422" t="s">
        <v>915</v>
      </c>
    </row>
    <row r="96" spans="1:63" x14ac:dyDescent="0.2">
      <c r="A96" s="204">
        <f t="shared" si="11"/>
        <v>39177</v>
      </c>
      <c r="B96" s="32">
        <v>20717.77</v>
      </c>
      <c r="E96" s="204">
        <f t="shared" si="12"/>
        <v>39542</v>
      </c>
      <c r="F96" s="32">
        <v>22907.874999999996</v>
      </c>
      <c r="I96" s="204">
        <f t="shared" si="13"/>
        <v>91</v>
      </c>
      <c r="J96" s="32">
        <v>19512.87</v>
      </c>
      <c r="L96" s="236">
        <v>19509.533399999997</v>
      </c>
      <c r="M96" s="204">
        <f t="shared" si="14"/>
        <v>91</v>
      </c>
      <c r="N96" s="32">
        <v>19511.59</v>
      </c>
      <c r="Q96" s="204">
        <f t="shared" si="15"/>
        <v>40273</v>
      </c>
      <c r="R96" s="32">
        <v>23611.296699999999</v>
      </c>
      <c r="U96" s="204">
        <f t="shared" si="16"/>
        <v>40638</v>
      </c>
      <c r="V96" s="260">
        <v>25254.265800000001</v>
      </c>
      <c r="Y96" s="204">
        <f t="shared" si="17"/>
        <v>41004</v>
      </c>
      <c r="Z96" s="260">
        <v>23640.270499999995</v>
      </c>
      <c r="AC96" s="204">
        <f t="shared" si="9"/>
        <v>41369</v>
      </c>
      <c r="AD96" s="260">
        <v>26505.861900000004</v>
      </c>
      <c r="AG96" s="204">
        <f t="shared" si="10"/>
        <v>41734</v>
      </c>
      <c r="AH96" s="260">
        <v>27381.1024</v>
      </c>
      <c r="AV96" s="428" t="s">
        <v>503</v>
      </c>
      <c r="AW96" s="429">
        <f t="shared" ref="AW96:BF96" ca="1" si="32">SUM(OFFSET($AQ$54,0,0,COLUMN(AW96)-COLUMN($AW96)+1,1))-SUM(OFFSET($AM$54,0,0,COLUMN(AW96)-COLUMN($AW96)+1,1))</f>
        <v>35109.223099999945</v>
      </c>
      <c r="AX96" s="429">
        <f t="shared" ca="1" si="32"/>
        <v>35315.035300000105</v>
      </c>
      <c r="AY96" s="429">
        <f t="shared" ca="1" si="32"/>
        <v>56965.453900000546</v>
      </c>
      <c r="AZ96" s="429">
        <f t="shared" ca="1" si="32"/>
        <v>75377.454600000288</v>
      </c>
      <c r="BA96" s="429">
        <f t="shared" ca="1" si="32"/>
        <v>103678.69410000043</v>
      </c>
      <c r="BB96" s="429">
        <f t="shared" ca="1" si="32"/>
        <v>143077.8387000002</v>
      </c>
      <c r="BC96" s="429">
        <f t="shared" ca="1" si="32"/>
        <v>144729.62800000049</v>
      </c>
      <c r="BD96" s="429">
        <f t="shared" ca="1" si="32"/>
        <v>105951.22140000109</v>
      </c>
      <c r="BE96" s="429">
        <f t="shared" ca="1" si="32"/>
        <v>80204.547400000505</v>
      </c>
      <c r="BF96" s="429">
        <f t="shared" ca="1" si="32"/>
        <v>105402.93979999982</v>
      </c>
      <c r="BG96" s="430"/>
      <c r="BH96" s="430"/>
      <c r="BI96" s="751"/>
      <c r="BJ96" s="422" t="s">
        <v>915</v>
      </c>
    </row>
    <row r="97" spans="1:63" x14ac:dyDescent="0.2">
      <c r="A97" s="204">
        <f t="shared" si="11"/>
        <v>39178</v>
      </c>
      <c r="B97" s="32">
        <v>19314.650000000001</v>
      </c>
      <c r="E97" s="204">
        <f t="shared" si="12"/>
        <v>39543</v>
      </c>
      <c r="F97" s="32">
        <v>21895.305</v>
      </c>
      <c r="I97" s="204">
        <f t="shared" si="13"/>
        <v>92</v>
      </c>
      <c r="J97" s="32">
        <v>21734.455999999998</v>
      </c>
      <c r="L97" s="236">
        <v>21733.9692</v>
      </c>
      <c r="M97" s="204">
        <f t="shared" si="14"/>
        <v>92</v>
      </c>
      <c r="N97" s="32">
        <v>21735.445499999998</v>
      </c>
      <c r="Q97" s="204">
        <f t="shared" si="15"/>
        <v>40274</v>
      </c>
      <c r="R97" s="32">
        <v>24317.328099999999</v>
      </c>
      <c r="U97" s="204">
        <f t="shared" si="16"/>
        <v>40639</v>
      </c>
      <c r="V97" s="260">
        <v>25184.7091</v>
      </c>
      <c r="Y97" s="204">
        <f t="shared" si="17"/>
        <v>41005</v>
      </c>
      <c r="Z97" s="260">
        <v>21687.362100000006</v>
      </c>
      <c r="AC97" s="204">
        <f t="shared" si="9"/>
        <v>41370</v>
      </c>
      <c r="AD97" s="260">
        <v>24661.880599999997</v>
      </c>
      <c r="AG97" s="204">
        <f t="shared" si="10"/>
        <v>41735</v>
      </c>
      <c r="AH97" s="260">
        <v>24473.433600000004</v>
      </c>
      <c r="AV97" s="428" t="s">
        <v>504</v>
      </c>
      <c r="AW97" s="431">
        <f t="shared" ref="AW97:BF97" ca="1" si="33">SUM(OFFSET($AQ$54,0,0,COLUMN(AW97)-COLUMN($AW97)+1,1))/SUM(OFFSET($AM$54,0,0,COLUMN(AW97)-COLUMN($AW97)+1,1))-1</f>
        <v>4.0080248117408734E-2</v>
      </c>
      <c r="AX97" s="431">
        <f t="shared" ca="1" si="33"/>
        <v>2.1332157504940108E-2</v>
      </c>
      <c r="AY97" s="431">
        <f t="shared" ca="1" si="33"/>
        <v>2.3338660942948675E-2</v>
      </c>
      <c r="AZ97" s="431">
        <f t="shared" ca="1" si="33"/>
        <v>2.3412729587647174E-2</v>
      </c>
      <c r="BA97" s="431">
        <f t="shared" ca="1" si="33"/>
        <v>2.5400104990182193E-2</v>
      </c>
      <c r="BB97" s="431">
        <f t="shared" ca="1" si="33"/>
        <v>2.8693611553747722E-2</v>
      </c>
      <c r="BC97" s="431">
        <f t="shared" ca="1" si="33"/>
        <v>2.4294367017609897E-2</v>
      </c>
      <c r="BD97" s="431">
        <f t="shared" ca="1" si="33"/>
        <v>1.5339788380610786E-2</v>
      </c>
      <c r="BE97" s="431">
        <f t="shared" ca="1" si="33"/>
        <v>1.0337152573552721E-2</v>
      </c>
      <c r="BF97" s="431">
        <f t="shared" ca="1" si="33"/>
        <v>1.2348356453865783E-2</v>
      </c>
      <c r="BG97" s="431"/>
      <c r="BH97" s="431"/>
      <c r="BI97" s="751"/>
      <c r="BJ97" s="422" t="s">
        <v>915</v>
      </c>
    </row>
    <row r="98" spans="1:63" x14ac:dyDescent="0.2">
      <c r="A98" s="204">
        <f t="shared" si="11"/>
        <v>39179</v>
      </c>
      <c r="B98" s="32">
        <v>19546.145000000004</v>
      </c>
      <c r="E98" s="204">
        <f t="shared" si="12"/>
        <v>39544</v>
      </c>
      <c r="F98" s="32">
        <v>19846.669999999998</v>
      </c>
      <c r="I98" s="204">
        <f t="shared" si="13"/>
        <v>93</v>
      </c>
      <c r="J98" s="32">
        <v>22565.235999999997</v>
      </c>
      <c r="L98" s="236">
        <v>22560.807199999992</v>
      </c>
      <c r="M98" s="204">
        <f t="shared" si="14"/>
        <v>93</v>
      </c>
      <c r="N98" s="32">
        <v>22563.671499999993</v>
      </c>
      <c r="Q98" s="204">
        <f t="shared" si="15"/>
        <v>40275</v>
      </c>
      <c r="R98" s="32">
        <v>24616.526199999997</v>
      </c>
      <c r="U98" s="204">
        <f t="shared" si="16"/>
        <v>40640</v>
      </c>
      <c r="V98" s="260">
        <v>25523.202099999999</v>
      </c>
      <c r="Y98" s="204">
        <f t="shared" si="17"/>
        <v>41006</v>
      </c>
      <c r="Z98" s="260">
        <v>21972.328699999998</v>
      </c>
      <c r="AC98" s="204">
        <f t="shared" si="9"/>
        <v>41371</v>
      </c>
      <c r="AD98" s="260">
        <v>22246.840600000003</v>
      </c>
      <c r="AG98" s="204">
        <f t="shared" si="10"/>
        <v>41736</v>
      </c>
      <c r="AH98" s="260">
        <v>28496.789300000008</v>
      </c>
      <c r="AV98" s="428" t="s">
        <v>697</v>
      </c>
      <c r="AW98" s="431">
        <f>SUM(AM55:AM65,AQ54)/SUM(AQ38:AQ48,AM54)-1</f>
        <v>2.9565679816306201E-2</v>
      </c>
      <c r="AX98" s="431">
        <f>SUM(AM56:AM65,AQ54:AQ55)/SUM(AQ39:AQ48,AM54:AM55)-1</f>
        <v>3.0838090232059079E-2</v>
      </c>
      <c r="AY98" s="431">
        <f>SUM(AM57:AM65,AQ54:AQ56)/SUM(AQ40:AQ48,AM54:AM56)-1</f>
        <v>3.6980843121642071E-2</v>
      </c>
      <c r="AZ98" s="431">
        <f>SUM(AM58:AM65,AQ54:AQ57)/SUM(AQ41:AQ48,AM54:AM57)-1</f>
        <v>3.6625372652167254E-2</v>
      </c>
      <c r="BA98" s="431">
        <f>SUM(AM59:AM65,AQ54:AQ58)/SUM(AQ42:AQ48,AM54:AM58)-1</f>
        <v>3.361669002235379E-2</v>
      </c>
      <c r="BB98" s="431">
        <f>SUM(AM60:AM65,AQ54:AQ59)/SUM(AQ43:AQ48,AM54:AM59)-1</f>
        <v>3.4641648415835613E-2</v>
      </c>
      <c r="BC98" s="431">
        <f>SUM(AM61:AM65,AQ54:AQ60)/SUM(AQ44:AQ48,AM54:AM60)-1</f>
        <v>3.4647611239837728E-2</v>
      </c>
      <c r="BD98" s="431">
        <f>SUM(AM62:AM65,AQ54:AQ61)/SUM(AQ45:AQ48,AM54:AM61)-1</f>
        <v>2.4286139051530764E-2</v>
      </c>
      <c r="BE98" s="431">
        <f>SUM(AM63:AM65,AQ54:AQ62)/SUM(AQ46:AQ48,AM54:AM62)-1</f>
        <v>1.6675935579419932E-2</v>
      </c>
      <c r="BF98" s="431">
        <f>SUM(AM64:AM65,AQ54:AQ63)/SUM(AQ47:AQ48,AM54:AM63)-1</f>
        <v>1.8582897454009428E-2</v>
      </c>
      <c r="BG98" s="431"/>
      <c r="BH98" s="431"/>
      <c r="BI98" s="752" t="s">
        <v>914</v>
      </c>
      <c r="BJ98" s="753"/>
      <c r="BK98" s="422" t="s">
        <v>915</v>
      </c>
    </row>
    <row r="99" spans="1:63" x14ac:dyDescent="0.2">
      <c r="A99" s="204">
        <f t="shared" si="11"/>
        <v>39180</v>
      </c>
      <c r="B99" s="32">
        <v>18815.509999999998</v>
      </c>
      <c r="E99" s="204">
        <f t="shared" si="12"/>
        <v>39545</v>
      </c>
      <c r="F99" s="32">
        <v>23352.670000000053</v>
      </c>
      <c r="I99" s="204">
        <f t="shared" si="13"/>
        <v>94</v>
      </c>
      <c r="J99" s="32">
        <v>21917.75</v>
      </c>
      <c r="L99" s="236">
        <v>21929.0245</v>
      </c>
      <c r="M99" s="204">
        <f t="shared" si="14"/>
        <v>94</v>
      </c>
      <c r="N99" s="32">
        <v>21931.618600000002</v>
      </c>
      <c r="Q99" s="204">
        <f t="shared" si="15"/>
        <v>40276</v>
      </c>
      <c r="R99" s="32">
        <v>24669.826199999992</v>
      </c>
      <c r="U99" s="204">
        <f t="shared" si="16"/>
        <v>40641</v>
      </c>
      <c r="V99" s="260">
        <v>25517.369900000002</v>
      </c>
      <c r="Y99" s="204">
        <f t="shared" si="17"/>
        <v>41007</v>
      </c>
      <c r="Z99" s="260">
        <v>21486.723000000002</v>
      </c>
      <c r="AC99" s="204">
        <f t="shared" si="9"/>
        <v>41372</v>
      </c>
      <c r="AD99" s="260">
        <v>25974.633999999995</v>
      </c>
      <c r="AG99" s="204">
        <f t="shared" si="10"/>
        <v>41737</v>
      </c>
      <c r="AH99" s="260">
        <v>28028.569100000004</v>
      </c>
    </row>
    <row r="100" spans="1:63" x14ac:dyDescent="0.2">
      <c r="A100" s="204">
        <f t="shared" si="11"/>
        <v>39181</v>
      </c>
      <c r="B100" s="32">
        <v>21705.8</v>
      </c>
      <c r="E100" s="204">
        <f t="shared" si="12"/>
        <v>39546</v>
      </c>
      <c r="F100" s="32">
        <v>23542.97</v>
      </c>
      <c r="I100" s="204">
        <f t="shared" si="13"/>
        <v>95</v>
      </c>
      <c r="J100" s="237">
        <v>20889.02</v>
      </c>
      <c r="L100" s="236">
        <v>20963.772600000004</v>
      </c>
      <c r="M100" s="204">
        <f t="shared" si="14"/>
        <v>95</v>
      </c>
      <c r="N100" s="32">
        <v>20964.474500000004</v>
      </c>
      <c r="Q100" s="204">
        <f t="shared" si="15"/>
        <v>40277</v>
      </c>
      <c r="R100" s="32">
        <v>24477.143899999995</v>
      </c>
      <c r="U100" s="204">
        <f t="shared" si="16"/>
        <v>40642</v>
      </c>
      <c r="V100" s="260">
        <v>23696.383800000003</v>
      </c>
      <c r="Y100" s="204">
        <f t="shared" si="17"/>
        <v>41008</v>
      </c>
      <c r="Z100" s="260">
        <v>25223.161300000011</v>
      </c>
      <c r="AC100" s="204">
        <f t="shared" si="9"/>
        <v>41373</v>
      </c>
      <c r="AD100" s="260">
        <v>26468.781599999995</v>
      </c>
      <c r="AG100" s="204">
        <f t="shared" si="10"/>
        <v>41738</v>
      </c>
      <c r="AH100" s="260">
        <v>27125.5533</v>
      </c>
    </row>
    <row r="101" spans="1:63" x14ac:dyDescent="0.2">
      <c r="A101" s="204">
        <f t="shared" si="11"/>
        <v>39182</v>
      </c>
      <c r="B101" s="32">
        <v>22418.13</v>
      </c>
      <c r="E101" s="204">
        <f t="shared" si="12"/>
        <v>39547</v>
      </c>
      <c r="F101" s="32">
        <v>23475.224999999959</v>
      </c>
      <c r="I101" s="204">
        <f t="shared" si="13"/>
        <v>96</v>
      </c>
      <c r="J101" s="32">
        <v>19613.145999999997</v>
      </c>
      <c r="L101" s="236">
        <v>19612.475300000002</v>
      </c>
      <c r="M101" s="204">
        <f t="shared" si="14"/>
        <v>96</v>
      </c>
      <c r="N101" s="32">
        <v>19612.697300000003</v>
      </c>
      <c r="Q101" s="204">
        <f t="shared" si="15"/>
        <v>40278</v>
      </c>
      <c r="R101" s="32">
        <v>23078.605</v>
      </c>
      <c r="U101" s="204">
        <f t="shared" si="16"/>
        <v>40643</v>
      </c>
      <c r="V101" s="260">
        <v>21465.499299999996</v>
      </c>
      <c r="Y101" s="204">
        <f t="shared" si="17"/>
        <v>41009</v>
      </c>
      <c r="Z101" s="260">
        <v>26069.293700000002</v>
      </c>
      <c r="AC101" s="204">
        <f t="shared" si="9"/>
        <v>41374</v>
      </c>
      <c r="AD101" s="260">
        <v>26722.9804</v>
      </c>
      <c r="AG101" s="204">
        <f t="shared" si="10"/>
        <v>41739</v>
      </c>
      <c r="AH101" s="260">
        <v>27136.244199999994</v>
      </c>
    </row>
    <row r="102" spans="1:63" x14ac:dyDescent="0.2">
      <c r="A102" s="204">
        <f t="shared" si="11"/>
        <v>39183</v>
      </c>
      <c r="B102" s="32">
        <v>22867.33</v>
      </c>
      <c r="E102" s="204">
        <f t="shared" si="12"/>
        <v>39548</v>
      </c>
      <c r="F102" s="32">
        <v>23960.674999999996</v>
      </c>
      <c r="I102" s="204">
        <f t="shared" si="13"/>
        <v>97</v>
      </c>
      <c r="J102" s="32">
        <v>20037.198</v>
      </c>
      <c r="L102" s="236">
        <v>20035.437399999999</v>
      </c>
      <c r="M102" s="204">
        <f t="shared" si="14"/>
        <v>97</v>
      </c>
      <c r="N102" s="32">
        <v>20035.6014</v>
      </c>
      <c r="Q102" s="204">
        <f t="shared" si="15"/>
        <v>40279</v>
      </c>
      <c r="R102" s="32">
        <v>20709.468899999996</v>
      </c>
      <c r="U102" s="204">
        <f t="shared" si="16"/>
        <v>40644</v>
      </c>
      <c r="V102" s="260">
        <v>25592.454199999996</v>
      </c>
      <c r="Y102" s="204">
        <f t="shared" si="17"/>
        <v>41010</v>
      </c>
      <c r="Z102" s="260">
        <v>26310.027399999995</v>
      </c>
      <c r="AC102" s="204">
        <f t="shared" si="9"/>
        <v>41375</v>
      </c>
      <c r="AD102" s="260">
        <v>27409.9172</v>
      </c>
      <c r="AG102" s="204">
        <f t="shared" si="10"/>
        <v>41740</v>
      </c>
      <c r="AH102" s="260">
        <v>27002.931200000003</v>
      </c>
    </row>
    <row r="103" spans="1:63" x14ac:dyDescent="0.2">
      <c r="A103" s="204">
        <f t="shared" si="11"/>
        <v>39184</v>
      </c>
      <c r="B103" s="32">
        <v>22429.37</v>
      </c>
      <c r="E103" s="204">
        <f t="shared" si="12"/>
        <v>39549</v>
      </c>
      <c r="F103" s="32">
        <v>23755.33</v>
      </c>
      <c r="I103" s="204">
        <f t="shared" si="13"/>
        <v>98</v>
      </c>
      <c r="J103" s="32">
        <v>19763.902000000002</v>
      </c>
      <c r="L103" s="236">
        <v>19760.467000000001</v>
      </c>
      <c r="M103" s="204">
        <f t="shared" si="14"/>
        <v>98</v>
      </c>
      <c r="N103" s="32">
        <v>19760.567699999996</v>
      </c>
      <c r="Q103" s="204">
        <f t="shared" si="15"/>
        <v>40280</v>
      </c>
      <c r="R103" s="32">
        <v>24790.523899999997</v>
      </c>
      <c r="U103" s="204">
        <f t="shared" si="16"/>
        <v>40645</v>
      </c>
      <c r="V103" s="260">
        <v>26267.080999999995</v>
      </c>
      <c r="Y103" s="204">
        <f t="shared" si="17"/>
        <v>41011</v>
      </c>
      <c r="Z103" s="260">
        <v>26434.697099999998</v>
      </c>
      <c r="AC103" s="204">
        <f t="shared" si="9"/>
        <v>41376</v>
      </c>
      <c r="AD103" s="260">
        <v>26798.937099999999</v>
      </c>
      <c r="AG103" s="204">
        <f t="shared" si="10"/>
        <v>41741</v>
      </c>
      <c r="AH103" s="260">
        <v>25024.376599999996</v>
      </c>
    </row>
    <row r="104" spans="1:63" x14ac:dyDescent="0.2">
      <c r="A104" s="204">
        <f t="shared" si="11"/>
        <v>39185</v>
      </c>
      <c r="B104" s="32">
        <v>22287.47</v>
      </c>
      <c r="E104" s="204">
        <f t="shared" si="12"/>
        <v>39550</v>
      </c>
      <c r="F104" s="32">
        <v>21570.79500000002</v>
      </c>
      <c r="I104" s="204">
        <f t="shared" si="13"/>
        <v>99</v>
      </c>
      <c r="J104" s="237">
        <v>23047.793999999998</v>
      </c>
      <c r="L104" s="236">
        <v>23086.555100000001</v>
      </c>
      <c r="M104" s="204">
        <f t="shared" si="14"/>
        <v>99</v>
      </c>
      <c r="N104" s="32">
        <v>23086.753800000002</v>
      </c>
      <c r="Q104" s="204">
        <f t="shared" si="15"/>
        <v>40281</v>
      </c>
      <c r="R104" s="32">
        <v>25276.7814</v>
      </c>
      <c r="U104" s="204">
        <f t="shared" si="16"/>
        <v>40646</v>
      </c>
      <c r="V104" s="260">
        <v>26420.432699999998</v>
      </c>
      <c r="Y104" s="204">
        <f t="shared" si="17"/>
        <v>41012</v>
      </c>
      <c r="Z104" s="260">
        <v>26417.324899999996</v>
      </c>
      <c r="AC104" s="204">
        <f t="shared" si="9"/>
        <v>41377</v>
      </c>
      <c r="AD104" s="260">
        <v>25088.595500000007</v>
      </c>
      <c r="AG104" s="204">
        <f t="shared" si="10"/>
        <v>41742</v>
      </c>
      <c r="AH104" s="260">
        <v>23214.7991</v>
      </c>
    </row>
    <row r="105" spans="1:63" x14ac:dyDescent="0.2">
      <c r="A105" s="204">
        <f t="shared" si="11"/>
        <v>39186</v>
      </c>
      <c r="B105" s="32">
        <v>21348.58</v>
      </c>
      <c r="E105" s="204">
        <f t="shared" si="12"/>
        <v>39551</v>
      </c>
      <c r="F105" s="32">
        <v>19735.244999999995</v>
      </c>
      <c r="I105" s="204">
        <f t="shared" si="13"/>
        <v>100</v>
      </c>
      <c r="J105" s="237">
        <v>22795.988000000001</v>
      </c>
      <c r="L105" s="236">
        <v>22864.383600000001</v>
      </c>
      <c r="M105" s="204">
        <f t="shared" si="14"/>
        <v>100</v>
      </c>
      <c r="N105" s="32">
        <v>22864.463599999995</v>
      </c>
      <c r="Q105" s="204">
        <f t="shared" si="15"/>
        <v>40282</v>
      </c>
      <c r="R105" s="32">
        <v>25670.588000000003</v>
      </c>
      <c r="U105" s="204">
        <f t="shared" si="16"/>
        <v>40647</v>
      </c>
      <c r="V105" s="260">
        <v>25565.897299999993</v>
      </c>
      <c r="Y105" s="204">
        <f t="shared" si="17"/>
        <v>41013</v>
      </c>
      <c r="Z105" s="260">
        <v>24744.188299999991</v>
      </c>
      <c r="AC105" s="204">
        <f t="shared" si="9"/>
        <v>41378</v>
      </c>
      <c r="AD105" s="260">
        <v>22971.344099999998</v>
      </c>
      <c r="AG105" s="204">
        <f t="shared" si="10"/>
        <v>41743</v>
      </c>
      <c r="AH105" s="260">
        <v>26239.399600000001</v>
      </c>
    </row>
    <row r="106" spans="1:63" x14ac:dyDescent="0.2">
      <c r="A106" s="204">
        <f t="shared" si="11"/>
        <v>39187</v>
      </c>
      <c r="B106" s="32">
        <v>19557.465</v>
      </c>
      <c r="E106" s="204">
        <f t="shared" si="12"/>
        <v>39552</v>
      </c>
      <c r="F106" s="32">
        <v>23033.94</v>
      </c>
      <c r="I106" s="204">
        <f t="shared" si="13"/>
        <v>101</v>
      </c>
      <c r="J106" s="237">
        <v>23073.175742538449</v>
      </c>
      <c r="L106" s="238">
        <v>22620.608400000005</v>
      </c>
      <c r="M106" s="204">
        <f t="shared" si="14"/>
        <v>101</v>
      </c>
      <c r="N106" s="237">
        <v>23119.066299999995</v>
      </c>
      <c r="Q106" s="204">
        <f t="shared" si="15"/>
        <v>40283</v>
      </c>
      <c r="R106" s="32">
        <v>25542.816700000007</v>
      </c>
      <c r="U106" s="204">
        <f t="shared" si="16"/>
        <v>40648</v>
      </c>
      <c r="V106" s="260">
        <v>25643.434699999987</v>
      </c>
      <c r="Y106" s="204">
        <f t="shared" si="17"/>
        <v>41014</v>
      </c>
      <c r="Z106" s="260">
        <v>22221.121200000001</v>
      </c>
      <c r="AC106" s="204">
        <f t="shared" si="9"/>
        <v>41379</v>
      </c>
      <c r="AD106" s="260">
        <v>26459.632000000001</v>
      </c>
      <c r="AG106" s="204">
        <f t="shared" si="10"/>
        <v>41744</v>
      </c>
      <c r="AH106" s="260">
        <v>26574.904600000005</v>
      </c>
    </row>
    <row r="107" spans="1:63" x14ac:dyDescent="0.2">
      <c r="A107" s="204">
        <f t="shared" si="11"/>
        <v>39188</v>
      </c>
      <c r="B107" s="32">
        <v>22838.504999999997</v>
      </c>
      <c r="E107" s="204">
        <f t="shared" si="12"/>
        <v>39553</v>
      </c>
      <c r="F107" s="32">
        <v>23616.354999999963</v>
      </c>
      <c r="I107" s="204">
        <f t="shared" si="13"/>
        <v>102</v>
      </c>
      <c r="J107" s="237">
        <v>23306.186000000005</v>
      </c>
      <c r="L107" s="236">
        <v>23371.815199999997</v>
      </c>
      <c r="M107" s="204">
        <f t="shared" si="14"/>
        <v>102</v>
      </c>
      <c r="N107" s="32">
        <v>23371.932800000002</v>
      </c>
      <c r="Q107" s="204">
        <f t="shared" si="15"/>
        <v>40284</v>
      </c>
      <c r="R107" s="32">
        <v>25014.361199999992</v>
      </c>
      <c r="U107" s="204">
        <f t="shared" si="16"/>
        <v>40649</v>
      </c>
      <c r="V107" s="260">
        <v>23699.804499999998</v>
      </c>
      <c r="Y107" s="204">
        <f t="shared" si="17"/>
        <v>41015</v>
      </c>
      <c r="Z107" s="260">
        <v>25746.674699999989</v>
      </c>
      <c r="AC107" s="204">
        <f t="shared" si="9"/>
        <v>41380</v>
      </c>
      <c r="AD107" s="260">
        <v>27106.239299999997</v>
      </c>
      <c r="AG107" s="204">
        <f t="shared" si="10"/>
        <v>41745</v>
      </c>
      <c r="AH107" s="260">
        <v>26364.562699999991</v>
      </c>
    </row>
    <row r="108" spans="1:63" x14ac:dyDescent="0.2">
      <c r="A108" s="204">
        <f t="shared" si="11"/>
        <v>39189</v>
      </c>
      <c r="B108" s="32">
        <v>23413.965</v>
      </c>
      <c r="E108" s="204">
        <f t="shared" si="12"/>
        <v>39554</v>
      </c>
      <c r="F108" s="32">
        <v>23542.825000000004</v>
      </c>
      <c r="I108" s="204">
        <f t="shared" si="13"/>
        <v>103</v>
      </c>
      <c r="J108" s="237">
        <v>23354.5</v>
      </c>
      <c r="L108" s="236">
        <v>23415.112400000002</v>
      </c>
      <c r="M108" s="204">
        <f t="shared" si="14"/>
        <v>103</v>
      </c>
      <c r="N108" s="32">
        <v>23415.363099999999</v>
      </c>
      <c r="Q108" s="204">
        <f t="shared" si="15"/>
        <v>40285</v>
      </c>
      <c r="R108" s="32">
        <v>23428.653300000005</v>
      </c>
      <c r="U108" s="204">
        <f t="shared" si="16"/>
        <v>40650</v>
      </c>
      <c r="V108" s="260">
        <v>21378.881300000005</v>
      </c>
      <c r="Y108" s="204">
        <f t="shared" si="17"/>
        <v>41016</v>
      </c>
      <c r="Z108" s="260">
        <v>26108.647700000001</v>
      </c>
      <c r="AC108" s="204">
        <f t="shared" si="9"/>
        <v>41381</v>
      </c>
      <c r="AD108" s="260">
        <v>27115.0906</v>
      </c>
      <c r="AG108" s="204">
        <f t="shared" si="10"/>
        <v>41746</v>
      </c>
      <c r="AH108" s="260">
        <v>25389.1132</v>
      </c>
    </row>
    <row r="109" spans="1:63" x14ac:dyDescent="0.2">
      <c r="A109" s="204">
        <f t="shared" si="11"/>
        <v>39190</v>
      </c>
      <c r="B109" s="32">
        <v>23873.755000000001</v>
      </c>
      <c r="E109" s="204">
        <f t="shared" si="12"/>
        <v>39555</v>
      </c>
      <c r="F109" s="32">
        <v>23705.360000000001</v>
      </c>
      <c r="I109" s="204">
        <f t="shared" si="13"/>
        <v>104</v>
      </c>
      <c r="J109" s="32">
        <v>22061.784</v>
      </c>
      <c r="L109" s="236">
        <v>22060.104500000001</v>
      </c>
      <c r="M109" s="204">
        <f t="shared" si="14"/>
        <v>104</v>
      </c>
      <c r="N109" s="32">
        <v>22060.286499999998</v>
      </c>
      <c r="Q109" s="204">
        <f t="shared" si="15"/>
        <v>40286</v>
      </c>
      <c r="R109" s="32">
        <v>21141.1594</v>
      </c>
      <c r="U109" s="204">
        <f t="shared" si="16"/>
        <v>40651</v>
      </c>
      <c r="V109" s="260">
        <v>23826.6047</v>
      </c>
      <c r="Y109" s="204">
        <f t="shared" si="17"/>
        <v>41017</v>
      </c>
      <c r="Z109" s="260">
        <v>26191.0013</v>
      </c>
      <c r="AC109" s="204">
        <f t="shared" si="9"/>
        <v>41382</v>
      </c>
      <c r="AD109" s="260">
        <v>26818.582499999997</v>
      </c>
      <c r="AG109" s="204">
        <f t="shared" si="10"/>
        <v>41747</v>
      </c>
      <c r="AH109" s="260">
        <v>23191.963000000003</v>
      </c>
    </row>
    <row r="110" spans="1:63" x14ac:dyDescent="0.2">
      <c r="A110" s="204">
        <f t="shared" si="11"/>
        <v>39191</v>
      </c>
      <c r="B110" s="32">
        <v>24406.664999999994</v>
      </c>
      <c r="E110" s="204">
        <f t="shared" si="12"/>
        <v>39556</v>
      </c>
      <c r="F110" s="32">
        <v>23261.134999999995</v>
      </c>
      <c r="I110" s="204">
        <f t="shared" si="13"/>
        <v>105</v>
      </c>
      <c r="J110" s="32">
        <v>19858.531999999999</v>
      </c>
      <c r="L110" s="236">
        <v>19862.634099999999</v>
      </c>
      <c r="M110" s="204">
        <f t="shared" si="14"/>
        <v>105</v>
      </c>
      <c r="N110" s="32">
        <v>19862.899300000001</v>
      </c>
      <c r="Q110" s="204">
        <f t="shared" si="15"/>
        <v>40287</v>
      </c>
      <c r="R110" s="32">
        <v>23768.739099999999</v>
      </c>
      <c r="U110" s="204">
        <f t="shared" si="16"/>
        <v>40652</v>
      </c>
      <c r="V110" s="260">
        <v>24415.037899999999</v>
      </c>
      <c r="Y110" s="204">
        <f t="shared" si="17"/>
        <v>41018</v>
      </c>
      <c r="Z110" s="260">
        <v>26419.807399999998</v>
      </c>
      <c r="AC110" s="204">
        <f t="shared" si="9"/>
        <v>41383</v>
      </c>
      <c r="AD110" s="260">
        <v>26829.7539</v>
      </c>
      <c r="AG110" s="204">
        <f t="shared" si="10"/>
        <v>41748</v>
      </c>
      <c r="AH110" s="260">
        <v>23567.026399999999</v>
      </c>
    </row>
    <row r="111" spans="1:63" x14ac:dyDescent="0.2">
      <c r="A111" s="204">
        <f t="shared" si="11"/>
        <v>39192</v>
      </c>
      <c r="B111" s="32">
        <v>23917.384999999998</v>
      </c>
      <c r="E111" s="204">
        <f t="shared" si="12"/>
        <v>39557</v>
      </c>
      <c r="F111" s="32">
        <v>21820.04</v>
      </c>
      <c r="I111" s="204">
        <f t="shared" si="13"/>
        <v>106</v>
      </c>
      <c r="J111" s="32">
        <v>22785.9</v>
      </c>
      <c r="L111" s="236">
        <v>22783.021000000004</v>
      </c>
      <c r="M111" s="204">
        <f t="shared" si="14"/>
        <v>106</v>
      </c>
      <c r="N111" s="32">
        <v>22783.208999999995</v>
      </c>
      <c r="Q111" s="204">
        <f t="shared" si="15"/>
        <v>40288</v>
      </c>
      <c r="R111" s="32">
        <v>24626.578600000004</v>
      </c>
      <c r="U111" s="204">
        <f t="shared" si="16"/>
        <v>40653</v>
      </c>
      <c r="V111" s="260">
        <v>24986.743899999998</v>
      </c>
      <c r="Y111" s="204">
        <f t="shared" si="17"/>
        <v>41019</v>
      </c>
      <c r="Z111" s="260">
        <v>26375.112999999998</v>
      </c>
      <c r="AC111" s="204">
        <f t="shared" si="9"/>
        <v>41384</v>
      </c>
      <c r="AD111" s="260">
        <v>24876.428600000003</v>
      </c>
      <c r="AG111" s="204">
        <f t="shared" si="10"/>
        <v>41749</v>
      </c>
      <c r="AH111" s="260">
        <v>23012.195299999996</v>
      </c>
    </row>
    <row r="112" spans="1:63" x14ac:dyDescent="0.2">
      <c r="A112" s="204">
        <f t="shared" si="11"/>
        <v>39193</v>
      </c>
      <c r="B112" s="32">
        <v>21638.014999999999</v>
      </c>
      <c r="E112" s="204">
        <f t="shared" si="12"/>
        <v>39558</v>
      </c>
      <c r="F112" s="32">
        <v>19986.945000000003</v>
      </c>
      <c r="I112" s="204">
        <f t="shared" si="13"/>
        <v>107</v>
      </c>
      <c r="J112" s="32">
        <v>22739.119499999997</v>
      </c>
      <c r="L112" s="236">
        <v>22735.511900000005</v>
      </c>
      <c r="M112" s="204">
        <f t="shared" si="14"/>
        <v>107</v>
      </c>
      <c r="N112" s="32">
        <v>22735.71</v>
      </c>
      <c r="Q112" s="204">
        <f t="shared" si="15"/>
        <v>40289</v>
      </c>
      <c r="R112" s="32">
        <v>24864.628099999998</v>
      </c>
      <c r="U112" s="204">
        <f t="shared" si="16"/>
        <v>40654</v>
      </c>
      <c r="V112" s="260">
        <v>23821.906299999999</v>
      </c>
      <c r="Y112" s="204">
        <f t="shared" si="17"/>
        <v>41020</v>
      </c>
      <c r="Z112" s="260">
        <v>24195.478100000008</v>
      </c>
      <c r="AC112" s="204">
        <f t="shared" si="9"/>
        <v>41385</v>
      </c>
      <c r="AD112" s="260">
        <v>22390.015300000003</v>
      </c>
      <c r="AG112" s="204">
        <f t="shared" si="10"/>
        <v>41750</v>
      </c>
      <c r="AH112" s="260">
        <v>26953.345699999998</v>
      </c>
    </row>
    <row r="113" spans="1:37" x14ac:dyDescent="0.2">
      <c r="A113" s="204">
        <f t="shared" si="11"/>
        <v>39194</v>
      </c>
      <c r="B113" s="32">
        <v>19581.79</v>
      </c>
      <c r="E113" s="204">
        <f t="shared" si="12"/>
        <v>39559</v>
      </c>
      <c r="F113" s="32">
        <v>23094.1</v>
      </c>
      <c r="I113" s="204">
        <f t="shared" si="13"/>
        <v>108</v>
      </c>
      <c r="J113" s="32">
        <v>23464.8815</v>
      </c>
      <c r="L113" s="236">
        <v>23463.941500000004</v>
      </c>
      <c r="M113" s="204">
        <f t="shared" si="14"/>
        <v>108</v>
      </c>
      <c r="N113" s="32">
        <v>23464.143199999999</v>
      </c>
      <c r="Q113" s="204">
        <f t="shared" si="15"/>
        <v>40290</v>
      </c>
      <c r="R113" s="32">
        <v>24877.652299999994</v>
      </c>
      <c r="U113" s="204">
        <f t="shared" si="16"/>
        <v>40655</v>
      </c>
      <c r="V113" s="260">
        <v>21952.695400000001</v>
      </c>
      <c r="Y113" s="204">
        <f t="shared" si="17"/>
        <v>41021</v>
      </c>
      <c r="Z113" s="260">
        <v>21890.140300000003</v>
      </c>
      <c r="AC113" s="204">
        <f t="shared" si="9"/>
        <v>41386</v>
      </c>
      <c r="AD113" s="260">
        <v>25704.064800000004</v>
      </c>
      <c r="AG113" s="204">
        <f t="shared" si="10"/>
        <v>41751</v>
      </c>
      <c r="AH113" s="260">
        <v>27504.736700000005</v>
      </c>
    </row>
    <row r="114" spans="1:37" x14ac:dyDescent="0.2">
      <c r="A114" s="204">
        <f t="shared" si="11"/>
        <v>39195</v>
      </c>
      <c r="B114" s="32">
        <v>22278.434999999998</v>
      </c>
      <c r="E114" s="204">
        <f t="shared" si="12"/>
        <v>39560</v>
      </c>
      <c r="F114" s="32">
        <v>23702.55</v>
      </c>
      <c r="I114" s="204">
        <f t="shared" si="13"/>
        <v>109</v>
      </c>
      <c r="J114" s="32">
        <v>23717.338000000003</v>
      </c>
      <c r="L114" s="236">
        <v>23712.565699999999</v>
      </c>
      <c r="M114" s="204">
        <f t="shared" si="14"/>
        <v>109</v>
      </c>
      <c r="N114" s="32">
        <v>23712.771499999999</v>
      </c>
      <c r="Q114" s="204">
        <f t="shared" si="15"/>
        <v>40291</v>
      </c>
      <c r="R114" s="32">
        <v>25053.877599999996</v>
      </c>
      <c r="U114" s="204">
        <f t="shared" si="16"/>
        <v>40656</v>
      </c>
      <c r="V114" s="260">
        <v>21659.286100000001</v>
      </c>
      <c r="Y114" s="204">
        <f t="shared" si="17"/>
        <v>41022</v>
      </c>
      <c r="Z114" s="260">
        <v>25278.274599999997</v>
      </c>
      <c r="AC114" s="204">
        <f t="shared" si="9"/>
        <v>41387</v>
      </c>
      <c r="AD114" s="260">
        <v>26982.285199999995</v>
      </c>
      <c r="AG114" s="204">
        <f t="shared" si="10"/>
        <v>41752</v>
      </c>
      <c r="AH114" s="260">
        <v>27964.465800000013</v>
      </c>
    </row>
    <row r="115" spans="1:37" x14ac:dyDescent="0.2">
      <c r="A115" s="204">
        <f t="shared" si="11"/>
        <v>39196</v>
      </c>
      <c r="B115" s="32">
        <v>22975.654999999995</v>
      </c>
      <c r="E115" s="204">
        <f t="shared" si="12"/>
        <v>39561</v>
      </c>
      <c r="F115" s="32">
        <v>23650.865000000002</v>
      </c>
      <c r="I115" s="204">
        <f t="shared" si="13"/>
        <v>110</v>
      </c>
      <c r="J115" s="237">
        <v>23257.344499999999</v>
      </c>
      <c r="L115" s="236">
        <v>23246.840100000005</v>
      </c>
      <c r="M115" s="204">
        <f t="shared" si="14"/>
        <v>110</v>
      </c>
      <c r="N115" s="32">
        <v>23247.093000000001</v>
      </c>
      <c r="Q115" s="204">
        <f t="shared" si="15"/>
        <v>40292</v>
      </c>
      <c r="R115" s="32">
        <v>23997.932400000002</v>
      </c>
      <c r="U115" s="204">
        <f t="shared" si="16"/>
        <v>40657</v>
      </c>
      <c r="V115" s="260">
        <v>21370.825399999998</v>
      </c>
      <c r="Y115" s="204">
        <f t="shared" si="17"/>
        <v>41023</v>
      </c>
      <c r="Z115" s="260">
        <v>26629.238199999993</v>
      </c>
      <c r="AC115" s="204">
        <f t="shared" si="9"/>
        <v>41388</v>
      </c>
      <c r="AD115" s="260">
        <v>27045.6204</v>
      </c>
      <c r="AG115" s="204">
        <f t="shared" si="10"/>
        <v>41753</v>
      </c>
      <c r="AH115" s="260">
        <v>28121.553099999997</v>
      </c>
    </row>
    <row r="116" spans="1:37" x14ac:dyDescent="0.2">
      <c r="A116" s="204">
        <f t="shared" si="11"/>
        <v>39197</v>
      </c>
      <c r="B116" s="32">
        <v>22773.614999999998</v>
      </c>
      <c r="E116" s="204">
        <f t="shared" si="12"/>
        <v>39562</v>
      </c>
      <c r="F116" s="32">
        <v>23651.39</v>
      </c>
      <c r="I116" s="204">
        <f t="shared" si="13"/>
        <v>111</v>
      </c>
      <c r="J116" s="237">
        <v>22060.07</v>
      </c>
      <c r="L116" s="236">
        <v>22050.266299999999</v>
      </c>
      <c r="M116" s="204">
        <f t="shared" si="14"/>
        <v>111</v>
      </c>
      <c r="N116" s="32">
        <v>22050.495999999999</v>
      </c>
      <c r="Q116" s="204">
        <f t="shared" si="15"/>
        <v>40293</v>
      </c>
      <c r="R116" s="32">
        <v>21976.582200000001</v>
      </c>
      <c r="U116" s="204">
        <f t="shared" si="16"/>
        <v>40658</v>
      </c>
      <c r="V116" s="260">
        <v>25050.333000000002</v>
      </c>
      <c r="Y116" s="204">
        <f t="shared" si="17"/>
        <v>41024</v>
      </c>
      <c r="Z116" s="260">
        <v>27640.774600000001</v>
      </c>
      <c r="AC116" s="204">
        <f t="shared" si="9"/>
        <v>41389</v>
      </c>
      <c r="AD116" s="260">
        <v>27108.080999999998</v>
      </c>
      <c r="AG116" s="204">
        <f t="shared" si="10"/>
        <v>41754</v>
      </c>
      <c r="AH116" s="260">
        <v>28124.271799999999</v>
      </c>
    </row>
    <row r="117" spans="1:37" x14ac:dyDescent="0.2">
      <c r="A117" s="204">
        <f t="shared" si="11"/>
        <v>39198</v>
      </c>
      <c r="B117" s="32">
        <v>22835.734999999997</v>
      </c>
      <c r="E117" s="204">
        <f t="shared" si="12"/>
        <v>39563</v>
      </c>
      <c r="F117" s="32">
        <v>23363.594999999998</v>
      </c>
      <c r="I117" s="204">
        <f t="shared" si="13"/>
        <v>112</v>
      </c>
      <c r="J117" s="237">
        <v>20067.155999999981</v>
      </c>
      <c r="L117" s="236">
        <v>20057.140000000003</v>
      </c>
      <c r="M117" s="204">
        <f t="shared" si="14"/>
        <v>112</v>
      </c>
      <c r="N117" s="32">
        <v>20057.378500000003</v>
      </c>
      <c r="Q117" s="204">
        <f t="shared" si="15"/>
        <v>40294</v>
      </c>
      <c r="R117" s="32">
        <v>25035.823699999997</v>
      </c>
      <c r="U117" s="204">
        <f t="shared" si="16"/>
        <v>40659</v>
      </c>
      <c r="V117" s="260">
        <v>25648.521199999996</v>
      </c>
      <c r="Y117" s="204">
        <f t="shared" si="17"/>
        <v>41025</v>
      </c>
      <c r="Z117" s="260">
        <v>28177.788100000005</v>
      </c>
      <c r="AC117" s="204">
        <f t="shared" si="9"/>
        <v>41390</v>
      </c>
      <c r="AD117" s="260">
        <v>27273.712899999999</v>
      </c>
      <c r="AG117" s="204">
        <f t="shared" si="10"/>
        <v>41755</v>
      </c>
      <c r="AH117" s="260">
        <v>26543.210200000009</v>
      </c>
    </row>
    <row r="118" spans="1:37" x14ac:dyDescent="0.2">
      <c r="A118" s="204">
        <f t="shared" si="11"/>
        <v>39199</v>
      </c>
      <c r="B118" s="32">
        <v>23299.014999999996</v>
      </c>
      <c r="E118" s="204">
        <f t="shared" si="12"/>
        <v>39564</v>
      </c>
      <c r="F118" s="32">
        <v>22135.619411764706</v>
      </c>
      <c r="I118" s="204">
        <f t="shared" si="13"/>
        <v>113</v>
      </c>
      <c r="J118" s="237">
        <v>23004.89</v>
      </c>
      <c r="K118" s="32">
        <f>SUM(J92:J118)</f>
        <v>595752.59324253839</v>
      </c>
      <c r="L118" s="236">
        <v>23190.032200000005</v>
      </c>
      <c r="M118" s="204">
        <f t="shared" si="14"/>
        <v>113</v>
      </c>
      <c r="N118" s="32">
        <v>23190.163299999993</v>
      </c>
      <c r="O118" s="32">
        <f>SUM(N92:N118)</f>
        <v>596262.37780000002</v>
      </c>
      <c r="P118" s="32"/>
      <c r="Q118" s="204">
        <f t="shared" si="15"/>
        <v>40295</v>
      </c>
      <c r="R118" s="32">
        <v>25535.954000000002</v>
      </c>
      <c r="S118" s="32"/>
      <c r="T118" s="32"/>
      <c r="U118" s="204">
        <f t="shared" si="16"/>
        <v>40660</v>
      </c>
      <c r="V118" s="260">
        <v>25793.048499999997</v>
      </c>
      <c r="W118" s="32"/>
      <c r="X118" s="32"/>
      <c r="Y118" s="204">
        <f t="shared" si="17"/>
        <v>41026</v>
      </c>
      <c r="Z118" s="260">
        <v>28100.058699999994</v>
      </c>
      <c r="AA118" s="32"/>
      <c r="AB118" s="32"/>
      <c r="AC118" s="204">
        <f t="shared" si="9"/>
        <v>41391</v>
      </c>
      <c r="AD118" s="260">
        <v>25284.247500000001</v>
      </c>
      <c r="AE118" s="32"/>
      <c r="AF118" s="32"/>
      <c r="AG118" s="204">
        <f t="shared" si="10"/>
        <v>41756</v>
      </c>
      <c r="AH118" s="260">
        <v>24034.206600000001</v>
      </c>
      <c r="AI118" s="32"/>
      <c r="AJ118" s="32"/>
      <c r="AK118" s="32"/>
    </row>
    <row r="119" spans="1:37" x14ac:dyDescent="0.2">
      <c r="A119" s="204">
        <f t="shared" si="11"/>
        <v>39200</v>
      </c>
      <c r="B119" s="32">
        <v>22036.06</v>
      </c>
      <c r="E119" s="204">
        <f t="shared" si="12"/>
        <v>39565</v>
      </c>
      <c r="F119" s="32">
        <v>20137.259999999998</v>
      </c>
      <c r="J119" s="32"/>
      <c r="L119" s="236">
        <v>23038.346399999995</v>
      </c>
      <c r="M119" s="204">
        <f t="shared" si="14"/>
        <v>114</v>
      </c>
      <c r="N119" s="32">
        <v>23038.543899999993</v>
      </c>
      <c r="Q119" s="204">
        <f t="shared" si="15"/>
        <v>40296</v>
      </c>
      <c r="R119" s="32">
        <v>25440.756799999999</v>
      </c>
      <c r="U119" s="204">
        <f t="shared" si="16"/>
        <v>40661</v>
      </c>
      <c r="V119" s="260">
        <v>25820.316900000002</v>
      </c>
      <c r="Y119" s="204">
        <f t="shared" si="17"/>
        <v>41027</v>
      </c>
      <c r="Z119" s="260">
        <v>26912.002600000003</v>
      </c>
      <c r="AC119" s="204">
        <f t="shared" si="9"/>
        <v>41392</v>
      </c>
      <c r="AD119" s="260">
        <v>23021.859099999998</v>
      </c>
      <c r="AG119" s="204">
        <f t="shared" si="10"/>
        <v>41757</v>
      </c>
      <c r="AH119" s="260">
        <v>27380.861499999992</v>
      </c>
    </row>
    <row r="120" spans="1:37" x14ac:dyDescent="0.2">
      <c r="A120" s="204">
        <f t="shared" si="11"/>
        <v>39201</v>
      </c>
      <c r="B120" s="32">
        <v>19808</v>
      </c>
      <c r="E120" s="204">
        <f t="shared" si="12"/>
        <v>39566</v>
      </c>
      <c r="F120" s="32">
        <v>23184.76</v>
      </c>
      <c r="J120" s="32"/>
      <c r="K120" s="236">
        <v>23625.247299999999</v>
      </c>
      <c r="L120" s="238">
        <v>23232.247299999995</v>
      </c>
      <c r="M120" s="204">
        <f t="shared" si="14"/>
        <v>115</v>
      </c>
      <c r="N120" s="57">
        <v>23625.404399999996</v>
      </c>
      <c r="Q120" s="204">
        <f t="shared" si="15"/>
        <v>40297</v>
      </c>
      <c r="R120" s="32">
        <v>25433.125399999997</v>
      </c>
      <c r="U120" s="204">
        <f t="shared" si="16"/>
        <v>40662</v>
      </c>
      <c r="V120" s="260">
        <v>25965.116399999995</v>
      </c>
      <c r="Y120" s="204">
        <f t="shared" si="17"/>
        <v>41028</v>
      </c>
      <c r="Z120" s="260">
        <v>24871.185899999989</v>
      </c>
      <c r="AC120" s="204">
        <f t="shared" si="9"/>
        <v>41393</v>
      </c>
      <c r="AD120" s="260">
        <v>26619.600599999998</v>
      </c>
      <c r="AG120" s="204">
        <f t="shared" si="10"/>
        <v>41758</v>
      </c>
      <c r="AH120" s="260">
        <v>27925.040399999994</v>
      </c>
    </row>
    <row r="121" spans="1:37" x14ac:dyDescent="0.2">
      <c r="A121" s="227">
        <f t="shared" si="11"/>
        <v>39202</v>
      </c>
      <c r="B121" s="228">
        <v>22372.565000000002</v>
      </c>
      <c r="C121" s="32">
        <f>SUM(B92:B121)</f>
        <v>654379.47500000009</v>
      </c>
      <c r="D121" s="229" t="s">
        <v>573</v>
      </c>
      <c r="E121" s="204">
        <f t="shared" si="12"/>
        <v>39567</v>
      </c>
      <c r="F121" s="32">
        <v>24156.240000000056</v>
      </c>
      <c r="J121" s="32"/>
      <c r="K121" s="236">
        <v>23072.891100000004</v>
      </c>
      <c r="L121" s="238">
        <v>21518.891100000004</v>
      </c>
      <c r="M121" s="227">
        <f t="shared" si="14"/>
        <v>116</v>
      </c>
      <c r="N121" s="57">
        <v>23073.0082</v>
      </c>
      <c r="O121" s="239">
        <f>SUM(N92:N121)</f>
        <v>665999.3343000001</v>
      </c>
      <c r="P121" s="230" t="s">
        <v>574</v>
      </c>
      <c r="Q121" s="227">
        <f t="shared" si="15"/>
        <v>40298</v>
      </c>
      <c r="R121" s="228">
        <v>24844.621299999999</v>
      </c>
      <c r="S121" s="32">
        <f>SUM(R92:R121)</f>
        <v>717198.95769999991</v>
      </c>
      <c r="T121" s="230" t="s">
        <v>575</v>
      </c>
      <c r="U121" s="227">
        <f t="shared" si="16"/>
        <v>40663</v>
      </c>
      <c r="V121" s="260">
        <v>24090.141800000001</v>
      </c>
      <c r="W121" s="32">
        <f>SUM(V92:V121)</f>
        <v>734067.59389999986</v>
      </c>
      <c r="X121" s="230" t="s">
        <v>576</v>
      </c>
      <c r="Y121" s="227">
        <f t="shared" si="17"/>
        <v>41029</v>
      </c>
      <c r="Z121" s="260">
        <v>27464.981800000009</v>
      </c>
      <c r="AA121" s="32">
        <f>SUM(Z92:Z121)</f>
        <v>757514.17550000013</v>
      </c>
      <c r="AB121" s="230" t="s">
        <v>626</v>
      </c>
      <c r="AC121" s="204">
        <f t="shared" si="9"/>
        <v>41394</v>
      </c>
      <c r="AD121" s="260">
        <v>26211.432000000004</v>
      </c>
      <c r="AE121" s="32">
        <f>SUM(AD92:AD121)</f>
        <v>778688.04040000017</v>
      </c>
      <c r="AF121" s="230" t="s">
        <v>829</v>
      </c>
      <c r="AG121" s="204">
        <f t="shared" si="10"/>
        <v>41759</v>
      </c>
      <c r="AH121" s="260">
        <v>27645.2526</v>
      </c>
      <c r="AI121" s="32">
        <f>SUM(AH92:AH121)</f>
        <v>797100.04109999991</v>
      </c>
      <c r="AJ121" s="230" t="s">
        <v>942</v>
      </c>
      <c r="AK121" s="230"/>
    </row>
    <row r="122" spans="1:37" x14ac:dyDescent="0.2">
      <c r="A122" s="204">
        <f t="shared" si="11"/>
        <v>39203</v>
      </c>
      <c r="B122" s="32">
        <v>18853.509999999998</v>
      </c>
      <c r="E122" s="227">
        <f t="shared" si="12"/>
        <v>39568</v>
      </c>
      <c r="F122" s="228">
        <v>23919.345000000048</v>
      </c>
      <c r="G122" s="32">
        <f>SUM(F93:F122)</f>
        <v>683686.3894117648</v>
      </c>
      <c r="H122" s="230" t="s">
        <v>577</v>
      </c>
      <c r="J122" s="32"/>
      <c r="L122" s="240">
        <f>SUM(L92:L121)</f>
        <v>663533.92430000019</v>
      </c>
      <c r="M122" s="204">
        <f t="shared" si="14"/>
        <v>117</v>
      </c>
      <c r="N122" s="32">
        <v>18811.314200000001</v>
      </c>
      <c r="Q122" s="204">
        <f t="shared" si="15"/>
        <v>40299</v>
      </c>
      <c r="R122" s="32">
        <v>20004.604800000001</v>
      </c>
      <c r="U122" s="204">
        <f t="shared" si="16"/>
        <v>40664</v>
      </c>
      <c r="V122" s="260">
        <v>21254.354500000001</v>
      </c>
      <c r="Y122" s="204">
        <f t="shared" si="17"/>
        <v>41030</v>
      </c>
      <c r="Z122" s="260">
        <v>23249.266199999998</v>
      </c>
      <c r="AC122" s="204">
        <f t="shared" si="9"/>
        <v>41395</v>
      </c>
      <c r="AD122" s="260">
        <v>21665.308199999999</v>
      </c>
      <c r="AG122" s="204">
        <f t="shared" si="10"/>
        <v>41760</v>
      </c>
      <c r="AH122" s="260">
        <v>22922.681199999999</v>
      </c>
    </row>
    <row r="123" spans="1:37" x14ac:dyDescent="0.2">
      <c r="A123" s="204">
        <f t="shared" si="11"/>
        <v>39204</v>
      </c>
      <c r="B123" s="32">
        <v>22696.05</v>
      </c>
      <c r="E123" s="204">
        <f t="shared" si="12"/>
        <v>39569</v>
      </c>
      <c r="F123" s="32">
        <v>20355.27</v>
      </c>
      <c r="J123" s="32"/>
      <c r="M123" s="204">
        <f t="shared" si="14"/>
        <v>118</v>
      </c>
      <c r="N123" s="32">
        <v>20831.075900000003</v>
      </c>
      <c r="Q123" s="204">
        <f t="shared" si="15"/>
        <v>40300</v>
      </c>
      <c r="R123" s="32">
        <v>20450.881400000002</v>
      </c>
      <c r="U123" s="204">
        <f t="shared" si="16"/>
        <v>40665</v>
      </c>
      <c r="V123" s="260">
        <v>25758.627299999996</v>
      </c>
      <c r="Y123" s="204">
        <f t="shared" si="17"/>
        <v>41031</v>
      </c>
      <c r="Z123" s="260">
        <v>27043.900699999987</v>
      </c>
      <c r="AC123" s="204">
        <f t="shared" si="9"/>
        <v>41396</v>
      </c>
      <c r="AD123" s="260">
        <v>26423.326499999988</v>
      </c>
      <c r="AG123" s="204">
        <f t="shared" si="10"/>
        <v>41761</v>
      </c>
      <c r="AH123" s="260">
        <v>27036.181300000011</v>
      </c>
    </row>
    <row r="124" spans="1:37" x14ac:dyDescent="0.2">
      <c r="A124" s="204">
        <f t="shared" si="11"/>
        <v>39205</v>
      </c>
      <c r="B124" s="32">
        <v>23117.984999999997</v>
      </c>
      <c r="E124" s="204">
        <f t="shared" si="12"/>
        <v>39570</v>
      </c>
      <c r="F124" s="32">
        <v>23961.73</v>
      </c>
      <c r="J124" s="32"/>
      <c r="M124" s="204">
        <f t="shared" si="14"/>
        <v>119</v>
      </c>
      <c r="N124" s="32">
        <v>19907.280699999999</v>
      </c>
      <c r="Q124" s="204">
        <f t="shared" si="15"/>
        <v>40301</v>
      </c>
      <c r="R124" s="32">
        <v>24357.921799999996</v>
      </c>
      <c r="U124" s="204">
        <f t="shared" si="16"/>
        <v>40666</v>
      </c>
      <c r="V124" s="260">
        <v>26880.514200000001</v>
      </c>
      <c r="Y124" s="204">
        <f t="shared" si="17"/>
        <v>41032</v>
      </c>
      <c r="Z124" s="260">
        <v>27027.846799999996</v>
      </c>
      <c r="AC124" s="204">
        <f t="shared" si="9"/>
        <v>41397</v>
      </c>
      <c r="AD124" s="260">
        <v>27439.806200000003</v>
      </c>
      <c r="AG124" s="204">
        <f t="shared" si="10"/>
        <v>41762</v>
      </c>
      <c r="AH124" s="260">
        <v>26128.316300000006</v>
      </c>
    </row>
    <row r="125" spans="1:37" x14ac:dyDescent="0.2">
      <c r="A125" s="204">
        <f t="shared" si="11"/>
        <v>39206</v>
      </c>
      <c r="B125" s="32">
        <v>23370.695</v>
      </c>
      <c r="E125" s="204">
        <f t="shared" si="12"/>
        <v>39571</v>
      </c>
      <c r="F125" s="32">
        <v>22953.904999999999</v>
      </c>
      <c r="J125" s="32"/>
      <c r="M125" s="204">
        <f t="shared" si="14"/>
        <v>120</v>
      </c>
      <c r="N125" s="32">
        <v>23116.513500000001</v>
      </c>
      <c r="Q125" s="204">
        <f t="shared" si="15"/>
        <v>40302</v>
      </c>
      <c r="R125" s="32">
        <v>25244.606200000002</v>
      </c>
      <c r="U125" s="204">
        <f t="shared" si="16"/>
        <v>40667</v>
      </c>
      <c r="V125" s="260">
        <v>27333.388399999993</v>
      </c>
      <c r="Y125" s="204">
        <f t="shared" si="17"/>
        <v>41033</v>
      </c>
      <c r="Z125" s="260">
        <v>26612.435000000005</v>
      </c>
      <c r="AC125" s="204">
        <f t="shared" si="9"/>
        <v>41398</v>
      </c>
      <c r="AD125" s="260">
        <v>25209.813000000002</v>
      </c>
      <c r="AG125" s="204">
        <f t="shared" si="10"/>
        <v>41763</v>
      </c>
      <c r="AH125" s="260">
        <v>23837.871599999991</v>
      </c>
    </row>
    <row r="126" spans="1:37" x14ac:dyDescent="0.2">
      <c r="A126" s="204">
        <f t="shared" si="11"/>
        <v>39207</v>
      </c>
      <c r="B126" s="32">
        <v>22133.21</v>
      </c>
      <c r="E126" s="204">
        <f t="shared" si="12"/>
        <v>39572</v>
      </c>
      <c r="F126" s="32">
        <v>20962.144999999979</v>
      </c>
      <c r="J126" s="32"/>
      <c r="M126" s="204">
        <f t="shared" si="14"/>
        <v>121</v>
      </c>
      <c r="N126" s="32">
        <v>23567.9856</v>
      </c>
      <c r="Q126" s="204">
        <f t="shared" si="15"/>
        <v>40303</v>
      </c>
      <c r="R126" s="32">
        <v>25332.483400000005</v>
      </c>
      <c r="U126" s="204">
        <f t="shared" si="16"/>
        <v>40668</v>
      </c>
      <c r="V126" s="260">
        <v>27044.513400000003</v>
      </c>
      <c r="Y126" s="204">
        <f t="shared" si="17"/>
        <v>41034</v>
      </c>
      <c r="Z126" s="260">
        <v>25174.278599999991</v>
      </c>
      <c r="AC126" s="204">
        <f t="shared" si="9"/>
        <v>41399</v>
      </c>
      <c r="AD126" s="260">
        <v>22952.757600000004</v>
      </c>
      <c r="AG126" s="204">
        <f t="shared" si="10"/>
        <v>41764</v>
      </c>
      <c r="AH126" s="260">
        <v>27328.463500000005</v>
      </c>
    </row>
    <row r="127" spans="1:37" x14ac:dyDescent="0.2">
      <c r="A127" s="204">
        <f t="shared" si="11"/>
        <v>39208</v>
      </c>
      <c r="B127" s="32">
        <v>20093.334999999999</v>
      </c>
      <c r="E127" s="204">
        <f t="shared" si="12"/>
        <v>39573</v>
      </c>
      <c r="F127" s="32">
        <v>23988.804999999949</v>
      </c>
      <c r="M127" s="204">
        <f t="shared" si="14"/>
        <v>122</v>
      </c>
      <c r="N127" s="32">
        <v>23608.337699999996</v>
      </c>
      <c r="Q127" s="204">
        <f t="shared" si="15"/>
        <v>40304</v>
      </c>
      <c r="R127" s="32">
        <v>25691.250100000001</v>
      </c>
      <c r="U127" s="204">
        <f t="shared" si="16"/>
        <v>40669</v>
      </c>
      <c r="V127" s="260">
        <v>26937.663499999999</v>
      </c>
      <c r="Y127" s="204">
        <f t="shared" si="17"/>
        <v>41035</v>
      </c>
      <c r="Z127" s="260">
        <v>22621.134600000009</v>
      </c>
      <c r="AC127" s="204">
        <f t="shared" ref="AC127:AC190" si="34">+AC126+1</f>
        <v>41400</v>
      </c>
      <c r="AD127" s="260">
        <v>26418.802200000009</v>
      </c>
      <c r="AG127" s="204">
        <f t="shared" ref="AG127:AG190" si="35">+AG126+1</f>
        <v>41765</v>
      </c>
      <c r="AH127" s="260">
        <v>27667.017599999999</v>
      </c>
    </row>
    <row r="128" spans="1:37" x14ac:dyDescent="0.2">
      <c r="A128" s="204">
        <f t="shared" si="11"/>
        <v>39209</v>
      </c>
      <c r="B128" s="32">
        <v>23500.834999999999</v>
      </c>
      <c r="E128" s="204">
        <f t="shared" si="12"/>
        <v>39574</v>
      </c>
      <c r="F128" s="32">
        <v>24344.02</v>
      </c>
      <c r="M128" s="204">
        <f t="shared" si="14"/>
        <v>123</v>
      </c>
      <c r="N128" s="32">
        <v>23563.737799999995</v>
      </c>
      <c r="Q128" s="204">
        <f t="shared" si="15"/>
        <v>40305</v>
      </c>
      <c r="R128" s="32">
        <v>25790.913699999997</v>
      </c>
      <c r="U128" s="204">
        <f t="shared" si="16"/>
        <v>40670</v>
      </c>
      <c r="V128" s="260">
        <v>25256.619399999996</v>
      </c>
      <c r="Y128" s="204">
        <f t="shared" si="17"/>
        <v>41036</v>
      </c>
      <c r="Z128" s="260">
        <v>26051.539800000006</v>
      </c>
      <c r="AC128" s="204">
        <f t="shared" si="34"/>
        <v>41401</v>
      </c>
      <c r="AD128" s="260">
        <v>27245.46379999999</v>
      </c>
      <c r="AG128" s="204">
        <f t="shared" si="35"/>
        <v>41766</v>
      </c>
      <c r="AH128" s="260">
        <v>27891.053799999994</v>
      </c>
    </row>
    <row r="129" spans="1:34" x14ac:dyDescent="0.2">
      <c r="A129" s="204">
        <f t="shared" si="11"/>
        <v>39210</v>
      </c>
      <c r="B129" s="32">
        <v>24942.665000000001</v>
      </c>
      <c r="E129" s="204">
        <f t="shared" si="12"/>
        <v>39575</v>
      </c>
      <c r="F129" s="32">
        <v>24550.965000000058</v>
      </c>
      <c r="M129" s="204">
        <f t="shared" si="14"/>
        <v>124</v>
      </c>
      <c r="N129" s="32">
        <v>23703.572200000002</v>
      </c>
      <c r="Q129" s="204">
        <f t="shared" si="15"/>
        <v>40306</v>
      </c>
      <c r="R129" s="32">
        <v>24514.986199999999</v>
      </c>
      <c r="U129" s="204">
        <f t="shared" si="16"/>
        <v>40671</v>
      </c>
      <c r="V129" s="260">
        <v>22988.481800000001</v>
      </c>
      <c r="Y129" s="204">
        <f t="shared" si="17"/>
        <v>41037</v>
      </c>
      <c r="Z129" s="260">
        <v>26490.515500000001</v>
      </c>
      <c r="AC129" s="204">
        <f t="shared" si="34"/>
        <v>41402</v>
      </c>
      <c r="AD129" s="260">
        <v>27578.672599999998</v>
      </c>
      <c r="AG129" s="204">
        <f t="shared" si="35"/>
        <v>41767</v>
      </c>
      <c r="AH129" s="260">
        <v>28121.05669999999</v>
      </c>
    </row>
    <row r="130" spans="1:34" x14ac:dyDescent="0.2">
      <c r="A130" s="204">
        <f t="shared" si="11"/>
        <v>39211</v>
      </c>
      <c r="B130" s="32">
        <v>25193.845000000005</v>
      </c>
      <c r="E130" s="204">
        <f t="shared" si="12"/>
        <v>39576</v>
      </c>
      <c r="F130" s="32">
        <v>24718.714999999942</v>
      </c>
      <c r="M130" s="204">
        <f t="shared" si="14"/>
        <v>125</v>
      </c>
      <c r="N130" s="32">
        <v>22388.720700000005</v>
      </c>
      <c r="Q130" s="204">
        <f t="shared" si="15"/>
        <v>40307</v>
      </c>
      <c r="R130" s="32">
        <v>21902.146800000002</v>
      </c>
      <c r="U130" s="204">
        <f t="shared" si="16"/>
        <v>40672</v>
      </c>
      <c r="V130" s="260">
        <v>26734.838199999991</v>
      </c>
      <c r="Y130" s="204">
        <f t="shared" si="17"/>
        <v>41038</v>
      </c>
      <c r="Z130" s="260">
        <v>26717.830099999999</v>
      </c>
      <c r="AC130" s="204">
        <f t="shared" si="34"/>
        <v>41403</v>
      </c>
      <c r="AD130" s="260">
        <v>27706.130599999993</v>
      </c>
      <c r="AG130" s="204">
        <f t="shared" si="35"/>
        <v>41768</v>
      </c>
      <c r="AH130" s="260">
        <v>28149.455399999995</v>
      </c>
    </row>
    <row r="131" spans="1:34" x14ac:dyDescent="0.2">
      <c r="A131" s="204">
        <f t="shared" ref="A131:A194" si="36">+A130+1</f>
        <v>39212</v>
      </c>
      <c r="B131" s="32">
        <v>25287.48</v>
      </c>
      <c r="E131" s="204">
        <f t="shared" ref="E131:E194" si="37">+E130+1</f>
        <v>39577</v>
      </c>
      <c r="F131" s="32">
        <v>24767.565000000053</v>
      </c>
      <c r="M131" s="204">
        <f t="shared" ref="M131:M194" si="38">+M130+1</f>
        <v>126</v>
      </c>
      <c r="N131" s="32">
        <v>19996.159899999991</v>
      </c>
      <c r="Q131" s="204">
        <f t="shared" ref="Q131:Q194" si="39">+Q130+1</f>
        <v>40308</v>
      </c>
      <c r="R131" s="32">
        <v>26104.056100000002</v>
      </c>
      <c r="U131" s="204">
        <f t="shared" ref="U131:U194" si="40">+U130+1</f>
        <v>40673</v>
      </c>
      <c r="V131" s="260">
        <v>27469.274899999997</v>
      </c>
      <c r="Y131" s="204">
        <f t="shared" ref="Y131:Y194" si="41">+Y130+1</f>
        <v>41039</v>
      </c>
      <c r="Z131" s="260">
        <v>26980.074600000004</v>
      </c>
      <c r="AC131" s="204">
        <f t="shared" si="34"/>
        <v>41404</v>
      </c>
      <c r="AD131" s="260">
        <v>26913.329400000002</v>
      </c>
      <c r="AG131" s="204">
        <f t="shared" si="35"/>
        <v>41769</v>
      </c>
      <c r="AH131" s="260">
        <v>26509.02900000001</v>
      </c>
    </row>
    <row r="132" spans="1:34" x14ac:dyDescent="0.2">
      <c r="A132" s="204">
        <f t="shared" si="36"/>
        <v>39213</v>
      </c>
      <c r="B132" s="32">
        <v>24809.725000000002</v>
      </c>
      <c r="E132" s="204">
        <f t="shared" si="37"/>
        <v>39578</v>
      </c>
      <c r="F132" s="32">
        <v>23818.215000000004</v>
      </c>
      <c r="M132" s="204">
        <f t="shared" si="38"/>
        <v>127</v>
      </c>
      <c r="N132" s="32">
        <v>23571.393099999998</v>
      </c>
      <c r="Q132" s="204">
        <f t="shared" si="39"/>
        <v>40309</v>
      </c>
      <c r="R132" s="32">
        <v>26690.230100000001</v>
      </c>
      <c r="U132" s="204">
        <f t="shared" si="40"/>
        <v>40674</v>
      </c>
      <c r="V132" s="260">
        <v>26852.340099999998</v>
      </c>
      <c r="Y132" s="204">
        <f t="shared" si="41"/>
        <v>41040</v>
      </c>
      <c r="Z132" s="260">
        <v>26779.843199999999</v>
      </c>
      <c r="AC132" s="204">
        <f t="shared" si="34"/>
        <v>41405</v>
      </c>
      <c r="AD132" s="260">
        <v>24962.310000000005</v>
      </c>
      <c r="AG132" s="204">
        <f t="shared" si="35"/>
        <v>41770</v>
      </c>
      <c r="AH132" s="260">
        <v>23851.648399999998</v>
      </c>
    </row>
    <row r="133" spans="1:34" x14ac:dyDescent="0.2">
      <c r="A133" s="204">
        <f t="shared" si="36"/>
        <v>39214</v>
      </c>
      <c r="B133" s="32">
        <v>23586.485000000004</v>
      </c>
      <c r="E133" s="204">
        <f t="shared" si="37"/>
        <v>39579</v>
      </c>
      <c r="F133" s="32">
        <v>21091.53</v>
      </c>
      <c r="M133" s="204">
        <f t="shared" si="38"/>
        <v>128</v>
      </c>
      <c r="N133" s="32">
        <v>24265.619199999997</v>
      </c>
      <c r="Q133" s="204">
        <f t="shared" si="39"/>
        <v>40310</v>
      </c>
      <c r="R133" s="32">
        <v>26360.254799999995</v>
      </c>
      <c r="U133" s="204">
        <f t="shared" si="40"/>
        <v>40675</v>
      </c>
      <c r="V133" s="260">
        <v>26611.511499999997</v>
      </c>
      <c r="Y133" s="204">
        <f t="shared" si="41"/>
        <v>41041</v>
      </c>
      <c r="Z133" s="260">
        <v>26158.790099999998</v>
      </c>
      <c r="AC133" s="204">
        <f t="shared" si="34"/>
        <v>41406</v>
      </c>
      <c r="AD133" s="260">
        <v>22302.752200000006</v>
      </c>
      <c r="AG133" s="204">
        <f t="shared" si="35"/>
        <v>41771</v>
      </c>
      <c r="AH133" s="260">
        <v>28123.5344</v>
      </c>
    </row>
    <row r="134" spans="1:34" x14ac:dyDescent="0.2">
      <c r="A134" s="204">
        <f t="shared" si="36"/>
        <v>39215</v>
      </c>
      <c r="B134" s="32">
        <v>21298.83</v>
      </c>
      <c r="E134" s="204">
        <f t="shared" si="37"/>
        <v>39580</v>
      </c>
      <c r="F134" s="32">
        <v>24131.565000000002</v>
      </c>
      <c r="M134" s="204">
        <f t="shared" si="38"/>
        <v>129</v>
      </c>
      <c r="N134" s="32">
        <v>25036.934299999994</v>
      </c>
      <c r="Q134" s="204">
        <f t="shared" si="39"/>
        <v>40311</v>
      </c>
      <c r="R134" s="32">
        <v>26302.302999999996</v>
      </c>
      <c r="U134" s="204">
        <f t="shared" si="40"/>
        <v>40676</v>
      </c>
      <c r="V134" s="260">
        <v>26972.9054</v>
      </c>
      <c r="Y134" s="204">
        <f t="shared" si="41"/>
        <v>41042</v>
      </c>
      <c r="Z134" s="260">
        <v>23588.4473</v>
      </c>
      <c r="AC134" s="204">
        <f t="shared" si="34"/>
        <v>41407</v>
      </c>
      <c r="AD134" s="260">
        <v>27393.390299999995</v>
      </c>
      <c r="AG134" s="204">
        <f t="shared" si="35"/>
        <v>41772</v>
      </c>
      <c r="AH134" s="260">
        <v>28525.145500000013</v>
      </c>
    </row>
    <row r="135" spans="1:34" x14ac:dyDescent="0.2">
      <c r="A135" s="204">
        <f t="shared" si="36"/>
        <v>39216</v>
      </c>
      <c r="B135" s="32">
        <v>25175.475000000006</v>
      </c>
      <c r="E135" s="204">
        <f t="shared" si="37"/>
        <v>39581</v>
      </c>
      <c r="F135" s="32">
        <v>24058.134999999947</v>
      </c>
      <c r="M135" s="204">
        <f t="shared" si="38"/>
        <v>130</v>
      </c>
      <c r="N135" s="32">
        <v>25456.514800000001</v>
      </c>
      <c r="Q135" s="204">
        <f t="shared" si="39"/>
        <v>40312</v>
      </c>
      <c r="R135" s="32">
        <v>26136.7899</v>
      </c>
      <c r="U135" s="204">
        <f t="shared" si="40"/>
        <v>40677</v>
      </c>
      <c r="V135" s="260">
        <v>25243.068199999998</v>
      </c>
      <c r="Y135" s="204">
        <f t="shared" si="41"/>
        <v>41043</v>
      </c>
      <c r="Z135" s="260">
        <v>27475.929399999986</v>
      </c>
      <c r="AC135" s="204">
        <f t="shared" si="34"/>
        <v>41408</v>
      </c>
      <c r="AD135" s="260">
        <v>27758.093800000002</v>
      </c>
      <c r="AG135" s="204">
        <f t="shared" si="35"/>
        <v>41773</v>
      </c>
      <c r="AH135" s="260">
        <v>28641.813300000002</v>
      </c>
    </row>
    <row r="136" spans="1:34" x14ac:dyDescent="0.2">
      <c r="A136" s="204">
        <f t="shared" si="36"/>
        <v>39217</v>
      </c>
      <c r="B136" s="32">
        <v>25274.26</v>
      </c>
      <c r="E136" s="204">
        <f t="shared" si="37"/>
        <v>39582</v>
      </c>
      <c r="F136" s="32">
        <v>23862.535000000033</v>
      </c>
      <c r="M136" s="204">
        <f t="shared" si="38"/>
        <v>131</v>
      </c>
      <c r="N136" s="32">
        <v>25313.122699999996</v>
      </c>
      <c r="Q136" s="204">
        <f t="shared" si="39"/>
        <v>40313</v>
      </c>
      <c r="R136" s="32">
        <v>24669.7251</v>
      </c>
      <c r="U136" s="204">
        <f t="shared" si="40"/>
        <v>40678</v>
      </c>
      <c r="V136" s="260">
        <v>22534.0661</v>
      </c>
      <c r="Y136" s="204">
        <f t="shared" si="41"/>
        <v>41044</v>
      </c>
      <c r="Z136" s="260">
        <v>27566.5023</v>
      </c>
      <c r="AC136" s="204">
        <f t="shared" si="34"/>
        <v>41409</v>
      </c>
      <c r="AD136" s="260">
        <v>29361.497600000006</v>
      </c>
      <c r="AG136" s="204">
        <f t="shared" si="35"/>
        <v>41774</v>
      </c>
      <c r="AH136" s="260">
        <v>28636.342999999993</v>
      </c>
    </row>
    <row r="137" spans="1:34" x14ac:dyDescent="0.2">
      <c r="A137" s="204">
        <f t="shared" si="36"/>
        <v>39218</v>
      </c>
      <c r="B137" s="32">
        <v>25063.914999999994</v>
      </c>
      <c r="E137" s="204">
        <f t="shared" si="37"/>
        <v>39583</v>
      </c>
      <c r="F137" s="32">
        <v>23673.61</v>
      </c>
      <c r="M137" s="204">
        <f t="shared" si="38"/>
        <v>132</v>
      </c>
      <c r="N137" s="32">
        <v>24285.106399999997</v>
      </c>
      <c r="Q137" s="204">
        <f t="shared" si="39"/>
        <v>40314</v>
      </c>
      <c r="R137" s="32">
        <v>22378.626400000001</v>
      </c>
      <c r="U137" s="204">
        <f t="shared" si="40"/>
        <v>40679</v>
      </c>
      <c r="V137" s="260">
        <v>26709.364000000001</v>
      </c>
      <c r="Y137" s="204">
        <f t="shared" si="41"/>
        <v>41045</v>
      </c>
      <c r="Z137" s="260">
        <v>27254.590700000004</v>
      </c>
      <c r="AC137" s="204">
        <f t="shared" si="34"/>
        <v>41410</v>
      </c>
      <c r="AD137" s="260">
        <v>30917.508299999998</v>
      </c>
      <c r="AG137" s="204">
        <f t="shared" si="35"/>
        <v>41775</v>
      </c>
      <c r="AH137" s="260">
        <v>28779.652999999991</v>
      </c>
    </row>
    <row r="138" spans="1:34" x14ac:dyDescent="0.2">
      <c r="A138" s="204">
        <f t="shared" si="36"/>
        <v>39219</v>
      </c>
      <c r="B138" s="32">
        <v>25639.894999999997</v>
      </c>
      <c r="E138" s="204">
        <f t="shared" si="37"/>
        <v>39584</v>
      </c>
      <c r="F138" s="32">
        <v>23764.945</v>
      </c>
      <c r="M138" s="204">
        <f t="shared" si="38"/>
        <v>133</v>
      </c>
      <c r="N138" s="32">
        <v>22096.725100000003</v>
      </c>
      <c r="Q138" s="204">
        <f t="shared" si="39"/>
        <v>40315</v>
      </c>
      <c r="R138" s="32">
        <v>25722.120199999998</v>
      </c>
      <c r="U138" s="204">
        <f t="shared" si="40"/>
        <v>40680</v>
      </c>
      <c r="V138" s="260">
        <v>27100.422299999998</v>
      </c>
      <c r="Y138" s="204">
        <f t="shared" si="41"/>
        <v>41046</v>
      </c>
      <c r="Z138" s="260">
        <v>27048.834200000005</v>
      </c>
      <c r="AC138" s="204">
        <f t="shared" si="34"/>
        <v>41411</v>
      </c>
      <c r="AD138" s="260">
        <v>30981.731299999992</v>
      </c>
      <c r="AG138" s="204">
        <f t="shared" si="35"/>
        <v>41776</v>
      </c>
      <c r="AH138" s="260">
        <v>27205.405200000012</v>
      </c>
    </row>
    <row r="139" spans="1:34" x14ac:dyDescent="0.2">
      <c r="A139" s="204">
        <f t="shared" si="36"/>
        <v>39220</v>
      </c>
      <c r="B139" s="32">
        <v>25634.02</v>
      </c>
      <c r="E139" s="204">
        <f t="shared" si="37"/>
        <v>39585</v>
      </c>
      <c r="F139" s="32">
        <v>22282.215000000004</v>
      </c>
      <c r="M139" s="204">
        <f t="shared" si="38"/>
        <v>134</v>
      </c>
      <c r="N139" s="32">
        <v>24287.979799999997</v>
      </c>
      <c r="Q139" s="204">
        <f t="shared" si="39"/>
        <v>40316</v>
      </c>
      <c r="R139" s="32">
        <v>26480.854499999998</v>
      </c>
      <c r="U139" s="204">
        <f t="shared" si="40"/>
        <v>40681</v>
      </c>
      <c r="V139" s="260">
        <v>26320.272700000005</v>
      </c>
      <c r="Y139" s="204">
        <f t="shared" si="41"/>
        <v>41047</v>
      </c>
      <c r="Z139" s="260">
        <v>26601.542299999997</v>
      </c>
      <c r="AC139" s="204">
        <f t="shared" si="34"/>
        <v>41412</v>
      </c>
      <c r="AD139" s="260">
        <v>28971.382699999995</v>
      </c>
      <c r="AG139" s="204">
        <f t="shared" si="35"/>
        <v>41777</v>
      </c>
      <c r="AH139" s="260">
        <v>25253.419299999998</v>
      </c>
    </row>
    <row r="140" spans="1:34" x14ac:dyDescent="0.2">
      <c r="A140" s="204">
        <f t="shared" si="36"/>
        <v>39221</v>
      </c>
      <c r="B140" s="32">
        <v>23795.15</v>
      </c>
      <c r="E140" s="204">
        <f t="shared" si="37"/>
        <v>39586</v>
      </c>
      <c r="F140" s="32">
        <v>19826.324999999997</v>
      </c>
      <c r="M140" s="204">
        <f t="shared" si="38"/>
        <v>135</v>
      </c>
      <c r="N140" s="32">
        <v>25704.312899999994</v>
      </c>
      <c r="Q140" s="204">
        <f t="shared" si="39"/>
        <v>40317</v>
      </c>
      <c r="R140" s="32">
        <v>26499.880299999997</v>
      </c>
      <c r="U140" s="204">
        <f t="shared" si="40"/>
        <v>40682</v>
      </c>
      <c r="V140" s="260">
        <v>26869.933899999996</v>
      </c>
      <c r="Y140" s="204">
        <f t="shared" si="41"/>
        <v>41048</v>
      </c>
      <c r="Z140" s="260">
        <v>24927.496999999999</v>
      </c>
      <c r="AC140" s="204">
        <f t="shared" si="34"/>
        <v>41413</v>
      </c>
      <c r="AD140" s="260">
        <v>26319.078800000007</v>
      </c>
      <c r="AG140" s="204">
        <f t="shared" si="35"/>
        <v>41778</v>
      </c>
      <c r="AH140" s="260">
        <v>29574.980500000009</v>
      </c>
    </row>
    <row r="141" spans="1:34" x14ac:dyDescent="0.2">
      <c r="A141" s="204">
        <f t="shared" si="36"/>
        <v>39222</v>
      </c>
      <c r="B141" s="32">
        <v>21188.23</v>
      </c>
      <c r="E141" s="204">
        <f t="shared" si="37"/>
        <v>39587</v>
      </c>
      <c r="F141" s="32">
        <v>22931.574999999957</v>
      </c>
      <c r="M141" s="204">
        <f t="shared" si="38"/>
        <v>136</v>
      </c>
      <c r="N141" s="32">
        <v>25537.7363</v>
      </c>
      <c r="Q141" s="204">
        <f t="shared" si="39"/>
        <v>40318</v>
      </c>
      <c r="R141" s="32">
        <v>26267.197800000002</v>
      </c>
      <c r="U141" s="204">
        <f t="shared" si="40"/>
        <v>40683</v>
      </c>
      <c r="V141" s="260">
        <v>26854.170599999994</v>
      </c>
      <c r="Y141" s="204">
        <f t="shared" si="41"/>
        <v>41049</v>
      </c>
      <c r="Z141" s="260">
        <v>22286.524199999996</v>
      </c>
      <c r="AC141" s="204">
        <f t="shared" si="34"/>
        <v>41414</v>
      </c>
      <c r="AD141" s="260">
        <v>30687.656899999998</v>
      </c>
      <c r="AG141" s="204">
        <f t="shared" si="35"/>
        <v>41779</v>
      </c>
      <c r="AH141" s="260">
        <v>30800.1158</v>
      </c>
    </row>
    <row r="142" spans="1:34" x14ac:dyDescent="0.2">
      <c r="A142" s="204">
        <f t="shared" si="36"/>
        <v>39223</v>
      </c>
      <c r="B142" s="32">
        <v>24153.88</v>
      </c>
      <c r="E142" s="204">
        <f t="shared" si="37"/>
        <v>39588</v>
      </c>
      <c r="F142" s="32">
        <v>23533.45</v>
      </c>
      <c r="M142" s="204">
        <f t="shared" si="38"/>
        <v>137</v>
      </c>
      <c r="N142" s="32">
        <v>24892.647400000002</v>
      </c>
      <c r="Q142" s="204">
        <f t="shared" si="39"/>
        <v>40319</v>
      </c>
      <c r="R142" s="32">
        <v>26347.819900000002</v>
      </c>
      <c r="U142" s="204">
        <f t="shared" si="40"/>
        <v>40684</v>
      </c>
      <c r="V142" s="260">
        <v>24777.5854</v>
      </c>
      <c r="Y142" s="204">
        <f t="shared" si="41"/>
        <v>41050</v>
      </c>
      <c r="Z142" s="260">
        <v>25886.082899999994</v>
      </c>
      <c r="AC142" s="204">
        <f t="shared" si="34"/>
        <v>41415</v>
      </c>
      <c r="AD142" s="260">
        <v>31063.815900000005</v>
      </c>
      <c r="AG142" s="204">
        <f t="shared" si="35"/>
        <v>41780</v>
      </c>
      <c r="AH142" s="260">
        <v>31777.4627</v>
      </c>
    </row>
    <row r="143" spans="1:34" x14ac:dyDescent="0.2">
      <c r="A143" s="204">
        <f t="shared" si="36"/>
        <v>39224</v>
      </c>
      <c r="B143" s="32">
        <v>25490.935000000001</v>
      </c>
      <c r="E143" s="204">
        <f t="shared" si="37"/>
        <v>39589</v>
      </c>
      <c r="F143" s="32">
        <v>24095.46</v>
      </c>
      <c r="M143" s="204">
        <f t="shared" si="38"/>
        <v>138</v>
      </c>
      <c r="N143" s="32">
        <v>24362.809699999994</v>
      </c>
      <c r="Q143" s="204">
        <f t="shared" si="39"/>
        <v>40320</v>
      </c>
      <c r="R143" s="32">
        <v>24357.693199999998</v>
      </c>
      <c r="U143" s="204">
        <f t="shared" si="40"/>
        <v>40685</v>
      </c>
      <c r="V143" s="260">
        <v>22716.072399999997</v>
      </c>
      <c r="Y143" s="204">
        <f t="shared" si="41"/>
        <v>41051</v>
      </c>
      <c r="Z143" s="260">
        <v>27042.291700000005</v>
      </c>
      <c r="AC143" s="204">
        <f t="shared" si="34"/>
        <v>41416</v>
      </c>
      <c r="AD143" s="260">
        <v>29974.380499999996</v>
      </c>
      <c r="AG143" s="204">
        <f t="shared" si="35"/>
        <v>41781</v>
      </c>
      <c r="AH143" s="260">
        <v>32053.261999999995</v>
      </c>
    </row>
    <row r="144" spans="1:34" x14ac:dyDescent="0.2">
      <c r="A144" s="204">
        <f t="shared" si="36"/>
        <v>39225</v>
      </c>
      <c r="B144" s="32">
        <v>26458.985000000004</v>
      </c>
      <c r="E144" s="204">
        <f t="shared" si="37"/>
        <v>39590</v>
      </c>
      <c r="F144" s="32">
        <v>23663.3</v>
      </c>
      <c r="M144" s="204">
        <f t="shared" si="38"/>
        <v>139</v>
      </c>
      <c r="N144" s="32">
        <v>22644.929799999998</v>
      </c>
      <c r="Q144" s="204">
        <f t="shared" si="39"/>
        <v>40321</v>
      </c>
      <c r="R144" s="32">
        <v>21683.959200000001</v>
      </c>
      <c r="U144" s="204">
        <f t="shared" si="40"/>
        <v>40686</v>
      </c>
      <c r="V144" s="260">
        <v>27008.053599999992</v>
      </c>
      <c r="Y144" s="204">
        <f t="shared" si="41"/>
        <v>41052</v>
      </c>
      <c r="Z144" s="260">
        <v>27246.202999999994</v>
      </c>
      <c r="AC144" s="204">
        <f t="shared" si="34"/>
        <v>41417</v>
      </c>
      <c r="AD144" s="260">
        <v>29468.671300000002</v>
      </c>
      <c r="AG144" s="204">
        <f t="shared" si="35"/>
        <v>41782</v>
      </c>
      <c r="AH144" s="260">
        <v>32661.29440000001</v>
      </c>
    </row>
    <row r="145" spans="1:37" x14ac:dyDescent="0.2">
      <c r="A145" s="204">
        <f t="shared" si="36"/>
        <v>39226</v>
      </c>
      <c r="B145" s="32">
        <v>26738.77</v>
      </c>
      <c r="E145" s="204">
        <f t="shared" si="37"/>
        <v>39591</v>
      </c>
      <c r="F145" s="32">
        <v>23985.125000000058</v>
      </c>
      <c r="M145" s="204">
        <f t="shared" si="38"/>
        <v>140</v>
      </c>
      <c r="N145" s="32">
        <v>20449.930100000001</v>
      </c>
      <c r="Q145" s="204">
        <f t="shared" si="39"/>
        <v>40322</v>
      </c>
      <c r="R145" s="32">
        <v>25882.1891</v>
      </c>
      <c r="U145" s="204">
        <f t="shared" si="40"/>
        <v>40687</v>
      </c>
      <c r="V145" s="260">
        <v>28787.597000000002</v>
      </c>
      <c r="Y145" s="204">
        <f t="shared" si="41"/>
        <v>41053</v>
      </c>
      <c r="Z145" s="260">
        <v>27107.920700000006</v>
      </c>
      <c r="AC145" s="204">
        <f t="shared" si="34"/>
        <v>41418</v>
      </c>
      <c r="AD145" s="260">
        <v>29499.835899999995</v>
      </c>
      <c r="AG145" s="204">
        <f t="shared" si="35"/>
        <v>41783</v>
      </c>
      <c r="AH145" s="260">
        <v>30445.850200000001</v>
      </c>
    </row>
    <row r="146" spans="1:37" x14ac:dyDescent="0.2">
      <c r="A146" s="204">
        <f t="shared" si="36"/>
        <v>39227</v>
      </c>
      <c r="B146" s="32">
        <v>26818.89</v>
      </c>
      <c r="E146" s="204">
        <f t="shared" si="37"/>
        <v>39592</v>
      </c>
      <c r="F146" s="32">
        <v>23016.114999999958</v>
      </c>
      <c r="M146" s="204">
        <f t="shared" si="38"/>
        <v>141</v>
      </c>
      <c r="N146" s="32">
        <v>23553.283800000001</v>
      </c>
      <c r="Q146" s="204">
        <f t="shared" si="39"/>
        <v>40323</v>
      </c>
      <c r="R146" s="32">
        <v>26441.6145</v>
      </c>
      <c r="U146" s="204">
        <f t="shared" si="40"/>
        <v>40688</v>
      </c>
      <c r="V146" s="260">
        <v>29452.8377</v>
      </c>
      <c r="Y146" s="204">
        <f t="shared" si="41"/>
        <v>41054</v>
      </c>
      <c r="Z146" s="260">
        <v>26929.833100000007</v>
      </c>
      <c r="AC146" s="204">
        <f t="shared" si="34"/>
        <v>41419</v>
      </c>
      <c r="AD146" s="260">
        <v>27685.493299999998</v>
      </c>
      <c r="AG146" s="204">
        <f t="shared" si="35"/>
        <v>41784</v>
      </c>
      <c r="AH146" s="260">
        <v>27728.214200000002</v>
      </c>
    </row>
    <row r="147" spans="1:37" x14ac:dyDescent="0.2">
      <c r="A147" s="204">
        <f t="shared" si="36"/>
        <v>39228</v>
      </c>
      <c r="B147" s="32">
        <v>25230.19</v>
      </c>
      <c r="E147" s="204">
        <f t="shared" si="37"/>
        <v>39593</v>
      </c>
      <c r="F147" s="32">
        <v>20742.25</v>
      </c>
      <c r="M147" s="204">
        <f t="shared" si="38"/>
        <v>142</v>
      </c>
      <c r="N147" s="32">
        <v>24121.995600000002</v>
      </c>
      <c r="Q147" s="204">
        <f t="shared" si="39"/>
        <v>40324</v>
      </c>
      <c r="R147" s="32">
        <v>26462.470999999998</v>
      </c>
      <c r="U147" s="204">
        <f t="shared" si="40"/>
        <v>40689</v>
      </c>
      <c r="V147" s="260">
        <v>29038.3933</v>
      </c>
      <c r="Y147" s="204">
        <f t="shared" si="41"/>
        <v>41055</v>
      </c>
      <c r="Z147" s="260">
        <v>25260.507299999997</v>
      </c>
      <c r="AC147" s="204">
        <f t="shared" si="34"/>
        <v>41420</v>
      </c>
      <c r="AD147" s="260">
        <v>25563.803300000003</v>
      </c>
      <c r="AG147" s="204">
        <f t="shared" si="35"/>
        <v>41785</v>
      </c>
      <c r="AH147" s="260">
        <v>31807.146399999991</v>
      </c>
    </row>
    <row r="148" spans="1:37" x14ac:dyDescent="0.2">
      <c r="A148" s="204">
        <f t="shared" si="36"/>
        <v>39229</v>
      </c>
      <c r="B148" s="32">
        <v>23080.555000000004</v>
      </c>
      <c r="E148" s="204">
        <f t="shared" si="37"/>
        <v>39594</v>
      </c>
      <c r="F148" s="32">
        <v>23771.739999999947</v>
      </c>
      <c r="M148" s="204">
        <f t="shared" si="38"/>
        <v>143</v>
      </c>
      <c r="N148" s="32">
        <v>25125.734799999995</v>
      </c>
      <c r="Q148" s="204">
        <f t="shared" si="39"/>
        <v>40325</v>
      </c>
      <c r="R148" s="32">
        <v>26480.433000000001</v>
      </c>
      <c r="U148" s="204">
        <f t="shared" si="40"/>
        <v>40690</v>
      </c>
      <c r="V148" s="260">
        <v>28465.414700000005</v>
      </c>
      <c r="Y148" s="204">
        <f t="shared" si="41"/>
        <v>41056</v>
      </c>
      <c r="Z148" s="260">
        <v>22747.219599999993</v>
      </c>
      <c r="AC148" s="204">
        <f t="shared" si="34"/>
        <v>41421</v>
      </c>
      <c r="AD148" s="260">
        <v>29180.258800000011</v>
      </c>
      <c r="AG148" s="204">
        <f t="shared" si="35"/>
        <v>41786</v>
      </c>
      <c r="AH148" s="260">
        <v>32704.609200000014</v>
      </c>
    </row>
    <row r="149" spans="1:37" x14ac:dyDescent="0.2">
      <c r="A149" s="204">
        <f t="shared" si="36"/>
        <v>39230</v>
      </c>
      <c r="B149" s="32">
        <v>27869.355000000003</v>
      </c>
      <c r="E149" s="204">
        <f t="shared" si="37"/>
        <v>39595</v>
      </c>
      <c r="F149" s="32">
        <v>24249.780720000006</v>
      </c>
      <c r="M149" s="204">
        <f t="shared" si="38"/>
        <v>144</v>
      </c>
      <c r="N149" s="32">
        <v>25464.1394</v>
      </c>
      <c r="Q149" s="204">
        <f t="shared" si="39"/>
        <v>40326</v>
      </c>
      <c r="R149" s="32">
        <v>25989.072400000005</v>
      </c>
      <c r="U149" s="204">
        <f t="shared" si="40"/>
        <v>40691</v>
      </c>
      <c r="V149" s="260">
        <v>26430.973699999999</v>
      </c>
      <c r="Y149" s="204">
        <f t="shared" si="41"/>
        <v>41057</v>
      </c>
      <c r="Z149" s="260">
        <v>25659.270600000007</v>
      </c>
      <c r="AC149" s="204">
        <f t="shared" si="34"/>
        <v>41422</v>
      </c>
      <c r="AD149" s="260">
        <v>29509.504700000001</v>
      </c>
      <c r="AG149" s="204">
        <f t="shared" si="35"/>
        <v>41787</v>
      </c>
      <c r="AH149" s="260">
        <v>32761.992099999985</v>
      </c>
    </row>
    <row r="150" spans="1:37" x14ac:dyDescent="0.2">
      <c r="A150" s="204">
        <f t="shared" si="36"/>
        <v>39231</v>
      </c>
      <c r="B150" s="32">
        <v>28372.7</v>
      </c>
      <c r="E150" s="204">
        <f t="shared" si="37"/>
        <v>39596</v>
      </c>
      <c r="F150" s="32">
        <v>25051.39</v>
      </c>
      <c r="M150" s="204">
        <f t="shared" si="38"/>
        <v>145</v>
      </c>
      <c r="N150" s="32">
        <v>25842.098199999997</v>
      </c>
      <c r="Q150" s="204">
        <f t="shared" si="39"/>
        <v>40327</v>
      </c>
      <c r="R150" s="32">
        <v>25122.038200000003</v>
      </c>
      <c r="U150" s="204">
        <f t="shared" si="40"/>
        <v>40692</v>
      </c>
      <c r="V150" s="260">
        <v>24864.428399999997</v>
      </c>
      <c r="Y150" s="204">
        <f t="shared" si="41"/>
        <v>41058</v>
      </c>
      <c r="Z150" s="260">
        <v>26291.64</v>
      </c>
      <c r="AC150" s="204">
        <f t="shared" si="34"/>
        <v>41423</v>
      </c>
      <c r="AD150" s="260">
        <v>30756.355599999999</v>
      </c>
      <c r="AG150" s="204">
        <f t="shared" si="35"/>
        <v>41788</v>
      </c>
      <c r="AH150" s="260">
        <v>32189.443199999994</v>
      </c>
    </row>
    <row r="151" spans="1:37" x14ac:dyDescent="0.2">
      <c r="A151" s="204">
        <f t="shared" si="36"/>
        <v>39232</v>
      </c>
      <c r="B151" s="32">
        <v>28197.254999999997</v>
      </c>
      <c r="E151" s="204">
        <f t="shared" si="37"/>
        <v>39597</v>
      </c>
      <c r="F151" s="32">
        <v>25825.035</v>
      </c>
      <c r="M151" s="204">
        <f t="shared" si="38"/>
        <v>146</v>
      </c>
      <c r="N151" s="32">
        <v>25261.974899999997</v>
      </c>
      <c r="Q151" s="204">
        <f t="shared" si="39"/>
        <v>40328</v>
      </c>
      <c r="R151" s="32">
        <v>23120.476300000002</v>
      </c>
      <c r="U151" s="204">
        <f t="shared" si="40"/>
        <v>40693</v>
      </c>
      <c r="V151" s="260">
        <v>28984.070999999996</v>
      </c>
      <c r="Y151" s="204">
        <f t="shared" si="41"/>
        <v>41059</v>
      </c>
      <c r="Z151" s="260">
        <v>26700.413799999991</v>
      </c>
      <c r="AC151" s="204">
        <f t="shared" si="34"/>
        <v>41424</v>
      </c>
      <c r="AD151" s="260">
        <v>30426.3727</v>
      </c>
      <c r="AG151" s="204">
        <f t="shared" si="35"/>
        <v>41789</v>
      </c>
      <c r="AH151" s="260">
        <v>31961.960800000008</v>
      </c>
    </row>
    <row r="152" spans="1:37" x14ac:dyDescent="0.2">
      <c r="A152" s="227">
        <f t="shared" si="36"/>
        <v>39233</v>
      </c>
      <c r="B152" s="228">
        <v>28609.334999999999</v>
      </c>
      <c r="C152" s="32">
        <f>SUM(B122:B152)</f>
        <v>761676.44499999995</v>
      </c>
      <c r="D152" s="229" t="s">
        <v>578</v>
      </c>
      <c r="E152" s="204">
        <f t="shared" si="37"/>
        <v>39598</v>
      </c>
      <c r="F152" s="32">
        <v>26087.510000000057</v>
      </c>
      <c r="M152" s="227">
        <f t="shared" si="38"/>
        <v>147</v>
      </c>
      <c r="N152" s="228">
        <v>23185.607600000003</v>
      </c>
      <c r="O152" s="32">
        <f>SUM(N122:N152)</f>
        <v>729955.29409999994</v>
      </c>
      <c r="P152" s="229" t="s">
        <v>579</v>
      </c>
      <c r="Q152" s="227">
        <f t="shared" si="39"/>
        <v>40329</v>
      </c>
      <c r="R152" s="228">
        <v>27292.4087</v>
      </c>
      <c r="S152" s="32">
        <f>SUM(R122:R152)</f>
        <v>776082.00810000009</v>
      </c>
      <c r="T152" s="229" t="s">
        <v>580</v>
      </c>
      <c r="U152" s="227">
        <f t="shared" si="40"/>
        <v>40694</v>
      </c>
      <c r="V152" s="260">
        <v>28457.558400000005</v>
      </c>
      <c r="W152" s="231">
        <f>SUM(V122:V152)</f>
        <v>818709.31599999976</v>
      </c>
      <c r="X152" s="229" t="s">
        <v>581</v>
      </c>
      <c r="Y152" s="227">
        <f t="shared" si="41"/>
        <v>41060</v>
      </c>
      <c r="Z152" s="260">
        <v>27376.706500000008</v>
      </c>
      <c r="AA152" s="231">
        <f>SUM(Z122:Z152)</f>
        <v>805905.4118</v>
      </c>
      <c r="AB152" s="229" t="s">
        <v>627</v>
      </c>
      <c r="AC152" s="204">
        <f t="shared" si="34"/>
        <v>41425</v>
      </c>
      <c r="AD152" s="260">
        <v>29976.841</v>
      </c>
      <c r="AE152" s="231">
        <f>SUM(AD122:AD152)</f>
        <v>862314.14500000002</v>
      </c>
      <c r="AF152" s="229" t="s">
        <v>830</v>
      </c>
      <c r="AG152" s="204">
        <f t="shared" si="35"/>
        <v>41790</v>
      </c>
      <c r="AH152" s="260">
        <v>29540.964500000006</v>
      </c>
      <c r="AI152" s="231">
        <f>SUM(AH122:AH152)</f>
        <v>890615.38450000016</v>
      </c>
      <c r="AJ152" s="229" t="s">
        <v>943</v>
      </c>
      <c r="AK152" s="229"/>
    </row>
    <row r="153" spans="1:37" x14ac:dyDescent="0.2">
      <c r="A153" s="204">
        <f t="shared" si="36"/>
        <v>39234</v>
      </c>
      <c r="B153" s="32">
        <v>27685.93</v>
      </c>
      <c r="E153" s="227">
        <f t="shared" si="37"/>
        <v>39599</v>
      </c>
      <c r="F153" s="228">
        <v>24978.14</v>
      </c>
      <c r="G153" s="32">
        <f>SUM(F123:F153)</f>
        <v>729043.06572000007</v>
      </c>
      <c r="H153" s="229" t="s">
        <v>582</v>
      </c>
      <c r="M153" s="204">
        <f t="shared" si="38"/>
        <v>148</v>
      </c>
      <c r="N153" s="32">
        <v>26990.556199999995</v>
      </c>
      <c r="Q153" s="204">
        <f t="shared" si="39"/>
        <v>40330</v>
      </c>
      <c r="R153" s="32">
        <v>27683.8537</v>
      </c>
      <c r="U153" s="204">
        <f t="shared" si="40"/>
        <v>40695</v>
      </c>
      <c r="V153" s="260">
        <v>28802.224799999993</v>
      </c>
      <c r="Y153" s="204">
        <f t="shared" si="41"/>
        <v>41061</v>
      </c>
      <c r="Z153" s="260">
        <v>27827.015199999994</v>
      </c>
      <c r="AC153" s="204">
        <f t="shared" si="34"/>
        <v>41426</v>
      </c>
      <c r="AD153" s="260">
        <v>27016.621599999991</v>
      </c>
      <c r="AG153" s="204">
        <f t="shared" si="35"/>
        <v>41791</v>
      </c>
      <c r="AH153" s="260">
        <v>26537.151500000004</v>
      </c>
    </row>
    <row r="154" spans="1:37" x14ac:dyDescent="0.2">
      <c r="A154" s="204">
        <f t="shared" si="36"/>
        <v>39235</v>
      </c>
      <c r="B154" s="32">
        <v>25885.834999999999</v>
      </c>
      <c r="E154" s="204">
        <f t="shared" si="37"/>
        <v>39600</v>
      </c>
      <c r="F154" s="32">
        <v>23079.59</v>
      </c>
      <c r="M154" s="204">
        <f t="shared" si="38"/>
        <v>149</v>
      </c>
      <c r="N154" s="32">
        <v>28056.453099999995</v>
      </c>
      <c r="Q154" s="204">
        <f t="shared" si="39"/>
        <v>40331</v>
      </c>
      <c r="R154" s="32">
        <v>28153.717999999993</v>
      </c>
      <c r="U154" s="204">
        <f t="shared" si="40"/>
        <v>40696</v>
      </c>
      <c r="V154" s="260">
        <v>29342.439800000015</v>
      </c>
      <c r="Y154" s="204">
        <f t="shared" si="41"/>
        <v>41062</v>
      </c>
      <c r="Z154" s="260">
        <v>25902.233199999995</v>
      </c>
      <c r="AC154" s="204">
        <f t="shared" si="34"/>
        <v>41427</v>
      </c>
      <c r="AD154" s="260">
        <v>25314.824000000004</v>
      </c>
      <c r="AG154" s="204">
        <f t="shared" si="35"/>
        <v>41792</v>
      </c>
      <c r="AH154" s="260">
        <v>30892.763400000011</v>
      </c>
    </row>
    <row r="155" spans="1:37" x14ac:dyDescent="0.2">
      <c r="A155" s="204">
        <f t="shared" si="36"/>
        <v>39236</v>
      </c>
      <c r="B155" s="32">
        <v>22954</v>
      </c>
      <c r="E155" s="204">
        <f t="shared" si="37"/>
        <v>39601</v>
      </c>
      <c r="F155" s="32">
        <v>26582.25</v>
      </c>
      <c r="M155" s="204">
        <f t="shared" si="38"/>
        <v>150</v>
      </c>
      <c r="N155" s="32">
        <v>28356.9679</v>
      </c>
      <c r="Q155" s="204">
        <f t="shared" si="39"/>
        <v>40332</v>
      </c>
      <c r="R155" s="32">
        <v>27433.105099999997</v>
      </c>
      <c r="U155" s="204">
        <f t="shared" si="40"/>
        <v>40697</v>
      </c>
      <c r="V155" s="260">
        <v>29341.426799999997</v>
      </c>
      <c r="Y155" s="204">
        <f t="shared" si="41"/>
        <v>41063</v>
      </c>
      <c r="Z155" s="260">
        <v>24276.016700000004</v>
      </c>
      <c r="AC155" s="204">
        <f t="shared" si="34"/>
        <v>41428</v>
      </c>
      <c r="AD155" s="260">
        <v>29431.774999999998</v>
      </c>
      <c r="AG155" s="204">
        <f t="shared" si="35"/>
        <v>41793</v>
      </c>
      <c r="AH155" s="260">
        <v>31454.652700000002</v>
      </c>
    </row>
    <row r="156" spans="1:37" x14ac:dyDescent="0.2">
      <c r="A156" s="204">
        <f t="shared" si="36"/>
        <v>39237</v>
      </c>
      <c r="B156" s="32">
        <v>26151.58</v>
      </c>
      <c r="E156" s="204">
        <f t="shared" si="37"/>
        <v>39602</v>
      </c>
      <c r="F156" s="32">
        <v>26499.93</v>
      </c>
      <c r="M156" s="204">
        <f t="shared" si="38"/>
        <v>151</v>
      </c>
      <c r="N156" s="32">
        <v>27969.023499999996</v>
      </c>
      <c r="Q156" s="204">
        <f t="shared" si="39"/>
        <v>40333</v>
      </c>
      <c r="R156" s="32">
        <v>27422.6214</v>
      </c>
      <c r="U156" s="204">
        <f t="shared" si="40"/>
        <v>40698</v>
      </c>
      <c r="V156" s="260">
        <v>28123.786900000006</v>
      </c>
      <c r="Y156" s="204">
        <f t="shared" si="41"/>
        <v>41064</v>
      </c>
      <c r="Z156" s="260">
        <v>29147.081200000001</v>
      </c>
      <c r="AC156" s="204">
        <f t="shared" si="34"/>
        <v>41429</v>
      </c>
      <c r="AD156" s="260">
        <v>30034.343199999999</v>
      </c>
      <c r="AG156" s="204">
        <f t="shared" si="35"/>
        <v>41794</v>
      </c>
      <c r="AH156" s="260">
        <v>32049.162300000007</v>
      </c>
    </row>
    <row r="157" spans="1:37" x14ac:dyDescent="0.2">
      <c r="A157" s="204">
        <f t="shared" si="36"/>
        <v>39238</v>
      </c>
      <c r="B157" s="32">
        <v>26363.975000000002</v>
      </c>
      <c r="E157" s="204">
        <f t="shared" si="37"/>
        <v>39603</v>
      </c>
      <c r="F157" s="32">
        <v>26512.5</v>
      </c>
      <c r="M157" s="204">
        <f t="shared" si="38"/>
        <v>152</v>
      </c>
      <c r="N157" s="32">
        <v>27344.979500000001</v>
      </c>
      <c r="Q157" s="204">
        <f t="shared" si="39"/>
        <v>40334</v>
      </c>
      <c r="R157" s="32">
        <v>25465.46390000001</v>
      </c>
      <c r="U157" s="204">
        <f t="shared" si="40"/>
        <v>40699</v>
      </c>
      <c r="V157" s="260">
        <v>26292.524199999996</v>
      </c>
      <c r="Y157" s="204">
        <f t="shared" si="41"/>
        <v>41065</v>
      </c>
      <c r="Z157" s="260">
        <v>30231.687099999992</v>
      </c>
      <c r="AC157" s="204">
        <f t="shared" si="34"/>
        <v>41430</v>
      </c>
      <c r="AD157" s="260">
        <v>30102.433199999992</v>
      </c>
      <c r="AG157" s="204">
        <f t="shared" si="35"/>
        <v>41795</v>
      </c>
      <c r="AH157" s="260">
        <v>31607.1129</v>
      </c>
    </row>
    <row r="158" spans="1:37" x14ac:dyDescent="0.2">
      <c r="A158" s="204">
        <f t="shared" si="36"/>
        <v>39239</v>
      </c>
      <c r="B158" s="32">
        <v>25035.443999999996</v>
      </c>
      <c r="E158" s="204">
        <f t="shared" si="37"/>
        <v>39604</v>
      </c>
      <c r="F158" s="32">
        <v>25824.89</v>
      </c>
      <c r="M158" s="204">
        <f t="shared" si="38"/>
        <v>153</v>
      </c>
      <c r="N158" s="32">
        <v>26117.054199999999</v>
      </c>
      <c r="Q158" s="204">
        <f t="shared" si="39"/>
        <v>40335</v>
      </c>
      <c r="R158" s="32">
        <v>22907.973100000003</v>
      </c>
      <c r="U158" s="204">
        <f t="shared" si="40"/>
        <v>40700</v>
      </c>
      <c r="V158" s="260">
        <v>31747.171000000002</v>
      </c>
      <c r="Y158" s="204">
        <f t="shared" si="41"/>
        <v>41066</v>
      </c>
      <c r="Z158" s="260">
        <v>32289.754300000001</v>
      </c>
      <c r="AC158" s="204">
        <f t="shared" si="34"/>
        <v>41431</v>
      </c>
      <c r="AD158" s="260">
        <v>30471.191000000006</v>
      </c>
      <c r="AG158" s="204">
        <f t="shared" si="35"/>
        <v>41796</v>
      </c>
      <c r="AH158" s="260">
        <v>32115.161699999993</v>
      </c>
    </row>
    <row r="159" spans="1:37" x14ac:dyDescent="0.2">
      <c r="A159" s="204">
        <f t="shared" si="36"/>
        <v>39240</v>
      </c>
      <c r="B159" s="32">
        <v>26407.297999999999</v>
      </c>
      <c r="E159" s="204">
        <f t="shared" si="37"/>
        <v>39605</v>
      </c>
      <c r="F159" s="32">
        <v>25539.62</v>
      </c>
      <c r="M159" s="204">
        <f t="shared" si="38"/>
        <v>154</v>
      </c>
      <c r="N159" s="32">
        <v>23447.942299999999</v>
      </c>
      <c r="Q159" s="204">
        <f t="shared" si="39"/>
        <v>40336</v>
      </c>
      <c r="R159" s="32">
        <v>26790.161099999987</v>
      </c>
      <c r="U159" s="204">
        <f t="shared" si="40"/>
        <v>40701</v>
      </c>
      <c r="V159" s="260">
        <v>31112.063299999994</v>
      </c>
      <c r="Y159" s="204">
        <f t="shared" si="41"/>
        <v>41067</v>
      </c>
      <c r="Z159" s="260">
        <v>32258.129099999991</v>
      </c>
      <c r="AC159" s="204">
        <f t="shared" si="34"/>
        <v>41432</v>
      </c>
      <c r="AD159" s="260">
        <v>30896.636399999988</v>
      </c>
      <c r="AG159" s="204">
        <f t="shared" si="35"/>
        <v>41797</v>
      </c>
      <c r="AH159" s="260">
        <v>30988.354000000003</v>
      </c>
    </row>
    <row r="160" spans="1:37" x14ac:dyDescent="0.2">
      <c r="A160" s="204">
        <f t="shared" si="36"/>
        <v>39241</v>
      </c>
      <c r="B160" s="32">
        <v>26802.509000000005</v>
      </c>
      <c r="E160" s="204">
        <f t="shared" si="37"/>
        <v>39606</v>
      </c>
      <c r="F160" s="32">
        <v>24553.14</v>
      </c>
      <c r="M160" s="204">
        <f t="shared" si="38"/>
        <v>155</v>
      </c>
      <c r="N160" s="32">
        <v>27851.159599999995</v>
      </c>
      <c r="Q160" s="204">
        <f t="shared" si="39"/>
        <v>40337</v>
      </c>
      <c r="R160" s="32">
        <v>28111.707199999997</v>
      </c>
      <c r="U160" s="204">
        <f t="shared" si="40"/>
        <v>40702</v>
      </c>
      <c r="V160" s="260">
        <v>30733.953300000005</v>
      </c>
      <c r="Y160" s="204">
        <f t="shared" si="41"/>
        <v>41068</v>
      </c>
      <c r="Z160" s="260">
        <v>32265.973800000003</v>
      </c>
      <c r="AC160" s="204">
        <f t="shared" si="34"/>
        <v>41433</v>
      </c>
      <c r="AD160" s="260">
        <v>28418.275700000002</v>
      </c>
      <c r="AG160" s="204">
        <f t="shared" si="35"/>
        <v>41798</v>
      </c>
      <c r="AH160" s="260">
        <v>27652.041300000004</v>
      </c>
    </row>
    <row r="161" spans="1:34" x14ac:dyDescent="0.2">
      <c r="A161" s="204">
        <f t="shared" si="36"/>
        <v>39242</v>
      </c>
      <c r="B161" s="32">
        <v>25787.825000000004</v>
      </c>
      <c r="E161" s="204">
        <f t="shared" si="37"/>
        <v>39607</v>
      </c>
      <c r="F161" s="32">
        <v>22186.29</v>
      </c>
      <c r="M161" s="204">
        <f t="shared" si="38"/>
        <v>156</v>
      </c>
      <c r="N161" s="32">
        <v>29010.886599999998</v>
      </c>
      <c r="Q161" s="204">
        <f t="shared" si="39"/>
        <v>40338</v>
      </c>
      <c r="R161" s="32">
        <v>28428.865199999997</v>
      </c>
      <c r="U161" s="204">
        <f t="shared" si="40"/>
        <v>40703</v>
      </c>
      <c r="V161" s="260">
        <v>30366.789199999992</v>
      </c>
      <c r="Y161" s="204">
        <f t="shared" si="41"/>
        <v>41069</v>
      </c>
      <c r="Z161" s="260">
        <v>30187.166300000001</v>
      </c>
      <c r="AC161" s="204">
        <f t="shared" si="34"/>
        <v>41434</v>
      </c>
      <c r="AD161" s="260">
        <v>27359.19379999999</v>
      </c>
      <c r="AG161" s="204">
        <f t="shared" si="35"/>
        <v>41799</v>
      </c>
      <c r="AH161" s="260">
        <v>32092.625999999989</v>
      </c>
    </row>
    <row r="162" spans="1:34" x14ac:dyDescent="0.2">
      <c r="A162" s="204">
        <f t="shared" si="36"/>
        <v>39243</v>
      </c>
      <c r="B162" s="32">
        <v>23168.095000000005</v>
      </c>
      <c r="E162" s="204">
        <f t="shared" si="37"/>
        <v>39608</v>
      </c>
      <c r="F162" s="32">
        <v>26696.880000000001</v>
      </c>
      <c r="M162" s="204">
        <f t="shared" si="38"/>
        <v>157</v>
      </c>
      <c r="N162" s="32">
        <v>28733.769500000002</v>
      </c>
      <c r="Q162" s="204">
        <f t="shared" si="39"/>
        <v>40339</v>
      </c>
      <c r="R162" s="32">
        <v>28850.997000000007</v>
      </c>
      <c r="U162" s="204">
        <f t="shared" si="40"/>
        <v>40704</v>
      </c>
      <c r="V162" s="260">
        <v>29997.301499999994</v>
      </c>
      <c r="Y162" s="204">
        <f t="shared" si="41"/>
        <v>41070</v>
      </c>
      <c r="Z162" s="260">
        <v>27600.138800000001</v>
      </c>
      <c r="AC162" s="204">
        <f t="shared" si="34"/>
        <v>41435</v>
      </c>
      <c r="AD162" s="260">
        <v>30701.246799999997</v>
      </c>
      <c r="AG162" s="204">
        <f t="shared" si="35"/>
        <v>41800</v>
      </c>
      <c r="AH162" s="260">
        <v>32268.203199999989</v>
      </c>
    </row>
    <row r="163" spans="1:34" x14ac:dyDescent="0.2">
      <c r="A163" s="204">
        <f t="shared" si="36"/>
        <v>39244</v>
      </c>
      <c r="B163" s="32">
        <v>27136.04</v>
      </c>
      <c r="E163" s="204">
        <f t="shared" si="37"/>
        <v>39609</v>
      </c>
      <c r="F163" s="32">
        <v>27090.52</v>
      </c>
      <c r="M163" s="204">
        <f t="shared" si="38"/>
        <v>158</v>
      </c>
      <c r="N163" s="32">
        <v>28507.103999999999</v>
      </c>
      <c r="Q163" s="204">
        <f t="shared" si="39"/>
        <v>40340</v>
      </c>
      <c r="R163" s="32">
        <v>28141.568800000001</v>
      </c>
      <c r="U163" s="204">
        <f t="shared" si="40"/>
        <v>40705</v>
      </c>
      <c r="V163" s="260">
        <v>27129.26249999999</v>
      </c>
      <c r="Y163" s="204">
        <f t="shared" si="41"/>
        <v>41071</v>
      </c>
      <c r="Z163" s="260">
        <v>30882.206900000001</v>
      </c>
      <c r="AC163" s="204">
        <f t="shared" si="34"/>
        <v>41436</v>
      </c>
      <c r="AD163" s="260">
        <v>30060.372800000016</v>
      </c>
      <c r="AG163" s="204">
        <f t="shared" si="35"/>
        <v>41801</v>
      </c>
      <c r="AH163" s="260">
        <v>32532.7238</v>
      </c>
    </row>
    <row r="164" spans="1:34" x14ac:dyDescent="0.2">
      <c r="A164" s="204">
        <f t="shared" si="36"/>
        <v>39245</v>
      </c>
      <c r="B164" s="32">
        <v>27634.924999999999</v>
      </c>
      <c r="E164" s="204">
        <f t="shared" si="37"/>
        <v>39610</v>
      </c>
      <c r="F164" s="32">
        <v>27431.200000000001</v>
      </c>
      <c r="M164" s="204">
        <f t="shared" si="38"/>
        <v>159</v>
      </c>
      <c r="N164" s="32">
        <v>29069.068799999997</v>
      </c>
      <c r="Q164" s="204">
        <f t="shared" si="39"/>
        <v>40341</v>
      </c>
      <c r="R164" s="32">
        <v>27057.089999999993</v>
      </c>
      <c r="U164" s="204">
        <f t="shared" si="40"/>
        <v>40706</v>
      </c>
      <c r="V164" s="260">
        <v>24859.4375</v>
      </c>
      <c r="Y164" s="204">
        <f t="shared" si="41"/>
        <v>41072</v>
      </c>
      <c r="Z164" s="260">
        <v>29914.78</v>
      </c>
      <c r="AC164" s="204">
        <f t="shared" si="34"/>
        <v>41437</v>
      </c>
      <c r="AD164" s="260">
        <v>28801.667199999996</v>
      </c>
      <c r="AG164" s="204">
        <f t="shared" si="35"/>
        <v>41802</v>
      </c>
      <c r="AH164" s="260">
        <v>30601.545799999996</v>
      </c>
    </row>
    <row r="165" spans="1:34" x14ac:dyDescent="0.2">
      <c r="A165" s="204">
        <f t="shared" si="36"/>
        <v>39246</v>
      </c>
      <c r="B165" s="32">
        <v>27624.554999999997</v>
      </c>
      <c r="E165" s="204">
        <f t="shared" si="37"/>
        <v>39611</v>
      </c>
      <c r="F165" s="32">
        <v>26715.64</v>
      </c>
      <c r="M165" s="204">
        <f t="shared" si="38"/>
        <v>160</v>
      </c>
      <c r="N165" s="32">
        <v>26692.204900000001</v>
      </c>
      <c r="Q165" s="204">
        <f t="shared" si="39"/>
        <v>40342</v>
      </c>
      <c r="R165" s="32">
        <v>23765.618999999992</v>
      </c>
      <c r="U165" s="204">
        <f t="shared" si="40"/>
        <v>40707</v>
      </c>
      <c r="V165" s="260">
        <v>29575.958299999998</v>
      </c>
      <c r="Y165" s="204">
        <f t="shared" si="41"/>
        <v>41073</v>
      </c>
      <c r="Z165" s="260">
        <v>28576.173000000003</v>
      </c>
      <c r="AC165" s="204">
        <f t="shared" si="34"/>
        <v>41438</v>
      </c>
      <c r="AD165" s="260">
        <v>27914.338599999999</v>
      </c>
      <c r="AG165" s="204">
        <f t="shared" si="35"/>
        <v>41803</v>
      </c>
      <c r="AH165" s="260">
        <v>31463.086899999995</v>
      </c>
    </row>
    <row r="166" spans="1:34" x14ac:dyDescent="0.2">
      <c r="A166" s="204">
        <f t="shared" si="36"/>
        <v>39247</v>
      </c>
      <c r="B166" s="32">
        <v>27714.105</v>
      </c>
      <c r="E166" s="204">
        <f t="shared" si="37"/>
        <v>39612</v>
      </c>
      <c r="F166" s="32">
        <v>26595.759999999998</v>
      </c>
      <c r="M166" s="204">
        <f t="shared" si="38"/>
        <v>161</v>
      </c>
      <c r="N166" s="32">
        <v>23760.785599999999</v>
      </c>
      <c r="Q166" s="204">
        <f t="shared" si="39"/>
        <v>40343</v>
      </c>
      <c r="R166" s="32">
        <v>27372.965200000006</v>
      </c>
      <c r="U166" s="204">
        <f t="shared" si="40"/>
        <v>40708</v>
      </c>
      <c r="V166" s="260">
        <v>30497.548700000003</v>
      </c>
      <c r="Y166" s="204">
        <f t="shared" si="41"/>
        <v>41074</v>
      </c>
      <c r="Z166" s="260">
        <v>28329.661799999987</v>
      </c>
      <c r="AC166" s="204">
        <f t="shared" si="34"/>
        <v>41439</v>
      </c>
      <c r="AD166" s="260">
        <v>29453.537300000004</v>
      </c>
      <c r="AG166" s="204">
        <f t="shared" si="35"/>
        <v>41804</v>
      </c>
      <c r="AH166" s="260">
        <v>30392.909200000009</v>
      </c>
    </row>
    <row r="167" spans="1:34" x14ac:dyDescent="0.2">
      <c r="A167" s="204">
        <f t="shared" si="36"/>
        <v>39248</v>
      </c>
      <c r="B167" s="32">
        <v>28726.295000000006</v>
      </c>
      <c r="E167" s="204">
        <f t="shared" si="37"/>
        <v>39613</v>
      </c>
      <c r="F167" s="32">
        <v>25298.02</v>
      </c>
      <c r="M167" s="204">
        <f t="shared" si="38"/>
        <v>162</v>
      </c>
      <c r="N167" s="32">
        <v>27079.728900000002</v>
      </c>
      <c r="Q167" s="204">
        <f t="shared" si="39"/>
        <v>40344</v>
      </c>
      <c r="R167" s="32">
        <v>27445.389900000002</v>
      </c>
      <c r="U167" s="204">
        <f t="shared" si="40"/>
        <v>40709</v>
      </c>
      <c r="V167" s="260">
        <v>29930.830499999993</v>
      </c>
      <c r="Y167" s="204">
        <f t="shared" si="41"/>
        <v>41075</v>
      </c>
      <c r="Z167" s="260">
        <v>29724.620400000007</v>
      </c>
      <c r="AC167" s="204">
        <f t="shared" si="34"/>
        <v>41440</v>
      </c>
      <c r="AD167" s="260">
        <v>28746.1698</v>
      </c>
      <c r="AG167" s="204">
        <f t="shared" si="35"/>
        <v>41805</v>
      </c>
      <c r="AH167" s="260">
        <v>28086.482100000001</v>
      </c>
    </row>
    <row r="168" spans="1:34" x14ac:dyDescent="0.2">
      <c r="A168" s="204">
        <f t="shared" si="36"/>
        <v>39249</v>
      </c>
      <c r="B168" s="32">
        <v>26851.904999999999</v>
      </c>
      <c r="E168" s="204">
        <f t="shared" si="37"/>
        <v>39614</v>
      </c>
      <c r="F168" s="32">
        <v>23808.5</v>
      </c>
      <c r="M168" s="204">
        <f t="shared" si="38"/>
        <v>163</v>
      </c>
      <c r="N168" s="32">
        <v>27521.964500000006</v>
      </c>
      <c r="Q168" s="204">
        <f t="shared" si="39"/>
        <v>40345</v>
      </c>
      <c r="R168" s="32">
        <v>27825.025300000001</v>
      </c>
      <c r="U168" s="204">
        <f t="shared" si="40"/>
        <v>40710</v>
      </c>
      <c r="V168" s="260">
        <v>29104.511099999996</v>
      </c>
      <c r="Y168" s="204">
        <f t="shared" si="41"/>
        <v>41076</v>
      </c>
      <c r="Z168" s="260">
        <v>28440.429900000006</v>
      </c>
      <c r="AC168" s="204">
        <f t="shared" si="34"/>
        <v>41441</v>
      </c>
      <c r="AD168" s="260">
        <v>27103.652099999999</v>
      </c>
      <c r="AG168" s="204">
        <f t="shared" si="35"/>
        <v>41806</v>
      </c>
      <c r="AH168" s="260">
        <v>31952.696499999998</v>
      </c>
    </row>
    <row r="169" spans="1:34" x14ac:dyDescent="0.2">
      <c r="A169" s="204">
        <f t="shared" si="36"/>
        <v>39250</v>
      </c>
      <c r="B169" s="32">
        <v>24508.015000000007</v>
      </c>
      <c r="E169" s="204">
        <f t="shared" si="37"/>
        <v>39615</v>
      </c>
      <c r="F169" s="32">
        <v>27187.77</v>
      </c>
      <c r="M169" s="204">
        <f t="shared" si="38"/>
        <v>164</v>
      </c>
      <c r="N169" s="32">
        <v>28148.097599999997</v>
      </c>
      <c r="Q169" s="204">
        <f t="shared" si="39"/>
        <v>40346</v>
      </c>
      <c r="R169" s="32">
        <v>27876.114100000003</v>
      </c>
      <c r="U169" s="204">
        <f t="shared" si="40"/>
        <v>40711</v>
      </c>
      <c r="V169" s="260">
        <v>29159.028900000008</v>
      </c>
      <c r="Y169" s="204">
        <f t="shared" si="41"/>
        <v>41077</v>
      </c>
      <c r="Z169" s="260">
        <v>27061.372700000011</v>
      </c>
      <c r="AC169" s="204">
        <f t="shared" si="34"/>
        <v>41442</v>
      </c>
      <c r="AD169" s="260">
        <v>30850.565399999999</v>
      </c>
      <c r="AG169" s="204">
        <f t="shared" si="35"/>
        <v>41807</v>
      </c>
      <c r="AH169" s="260">
        <v>33726.137299999995</v>
      </c>
    </row>
    <row r="170" spans="1:34" x14ac:dyDescent="0.2">
      <c r="A170" s="204">
        <f t="shared" si="36"/>
        <v>39251</v>
      </c>
      <c r="B170" s="32">
        <v>28402.84</v>
      </c>
      <c r="E170" s="204">
        <f t="shared" si="37"/>
        <v>39616</v>
      </c>
      <c r="F170" s="32">
        <v>27323.58</v>
      </c>
      <c r="M170" s="204">
        <f t="shared" si="38"/>
        <v>165</v>
      </c>
      <c r="N170" s="32">
        <v>28157.237799999999</v>
      </c>
      <c r="Q170" s="204">
        <f t="shared" si="39"/>
        <v>40347</v>
      </c>
      <c r="R170" s="32">
        <v>28407.238000000005</v>
      </c>
      <c r="U170" s="204">
        <f t="shared" si="40"/>
        <v>40712</v>
      </c>
      <c r="V170" s="260">
        <v>26875.467399999998</v>
      </c>
      <c r="Y170" s="204">
        <f t="shared" si="41"/>
        <v>41078</v>
      </c>
      <c r="Z170" s="260">
        <v>30679.875000000007</v>
      </c>
      <c r="AC170" s="204">
        <f t="shared" si="34"/>
        <v>41443</v>
      </c>
      <c r="AD170" s="260">
        <v>32014.70930000001</v>
      </c>
      <c r="AG170" s="204">
        <f t="shared" si="35"/>
        <v>41808</v>
      </c>
      <c r="AH170" s="260">
        <v>34071.94019999999</v>
      </c>
    </row>
    <row r="171" spans="1:34" x14ac:dyDescent="0.2">
      <c r="A171" s="204">
        <f t="shared" si="36"/>
        <v>39252</v>
      </c>
      <c r="B171" s="32">
        <v>27776.135000000002</v>
      </c>
      <c r="E171" s="204">
        <f t="shared" si="37"/>
        <v>39617</v>
      </c>
      <c r="F171" s="32">
        <v>27403.24</v>
      </c>
      <c r="M171" s="204">
        <f t="shared" si="38"/>
        <v>166</v>
      </c>
      <c r="N171" s="32">
        <v>25764.303800000002</v>
      </c>
      <c r="Q171" s="204">
        <f t="shared" si="39"/>
        <v>40348</v>
      </c>
      <c r="R171" s="32">
        <v>25824.9709</v>
      </c>
      <c r="U171" s="204">
        <f t="shared" si="40"/>
        <v>40713</v>
      </c>
      <c r="V171" s="260">
        <v>23686.544000000002</v>
      </c>
      <c r="Y171" s="204">
        <f t="shared" si="41"/>
        <v>41079</v>
      </c>
      <c r="Z171" s="260">
        <v>29896.923399999992</v>
      </c>
      <c r="AC171" s="204">
        <f t="shared" si="34"/>
        <v>41444</v>
      </c>
      <c r="AD171" s="260">
        <v>31409.402800000003</v>
      </c>
      <c r="AG171" s="204">
        <f t="shared" si="35"/>
        <v>41809</v>
      </c>
      <c r="AH171" s="260">
        <v>32357.064200000001</v>
      </c>
    </row>
    <row r="172" spans="1:34" x14ac:dyDescent="0.2">
      <c r="A172" s="204">
        <f t="shared" si="36"/>
        <v>39253</v>
      </c>
      <c r="B172" s="32">
        <v>28307.414999999997</v>
      </c>
      <c r="E172" s="204">
        <f t="shared" si="37"/>
        <v>39618</v>
      </c>
      <c r="F172" s="32">
        <v>27002.85</v>
      </c>
      <c r="M172" s="204">
        <f t="shared" si="38"/>
        <v>167</v>
      </c>
      <c r="N172" s="32">
        <v>24214.413499999999</v>
      </c>
      <c r="Q172" s="204">
        <f t="shared" si="39"/>
        <v>40349</v>
      </c>
      <c r="R172" s="32">
        <v>24261.6165</v>
      </c>
      <c r="U172" s="204">
        <f t="shared" si="40"/>
        <v>40714</v>
      </c>
      <c r="V172" s="260">
        <v>28810.468499999992</v>
      </c>
      <c r="Y172" s="204">
        <f t="shared" si="41"/>
        <v>41080</v>
      </c>
      <c r="Z172" s="260">
        <v>31156.176400000018</v>
      </c>
      <c r="AC172" s="204">
        <f t="shared" si="34"/>
        <v>41445</v>
      </c>
      <c r="AD172" s="260">
        <v>33855.235000000001</v>
      </c>
      <c r="AG172" s="204">
        <f t="shared" si="35"/>
        <v>41810</v>
      </c>
      <c r="AH172" s="260">
        <v>34190.90140000001</v>
      </c>
    </row>
    <row r="173" spans="1:34" x14ac:dyDescent="0.2">
      <c r="A173" s="204">
        <f t="shared" si="36"/>
        <v>39254</v>
      </c>
      <c r="B173" s="32">
        <v>27500.09</v>
      </c>
      <c r="E173" s="204">
        <f t="shared" si="37"/>
        <v>39619</v>
      </c>
      <c r="F173" s="32">
        <v>28220.06</v>
      </c>
      <c r="M173" s="204">
        <f t="shared" si="38"/>
        <v>168</v>
      </c>
      <c r="N173" s="32">
        <v>23585.734800000002</v>
      </c>
      <c r="Q173" s="204">
        <f t="shared" si="39"/>
        <v>40350</v>
      </c>
      <c r="R173" s="32">
        <v>29197.74219999999</v>
      </c>
      <c r="U173" s="204">
        <f t="shared" si="40"/>
        <v>40715</v>
      </c>
      <c r="V173" s="260">
        <v>29648.2598</v>
      </c>
      <c r="Y173" s="204">
        <f t="shared" si="41"/>
        <v>41081</v>
      </c>
      <c r="Z173" s="260">
        <v>31130.507800000003</v>
      </c>
      <c r="AC173" s="204">
        <f t="shared" si="34"/>
        <v>41446</v>
      </c>
      <c r="AD173" s="260">
        <v>34038.15</v>
      </c>
      <c r="AG173" s="204">
        <f t="shared" si="35"/>
        <v>41811</v>
      </c>
      <c r="AH173" s="260">
        <v>31594.996099999997</v>
      </c>
    </row>
    <row r="174" spans="1:34" x14ac:dyDescent="0.2">
      <c r="A174" s="204">
        <f t="shared" si="36"/>
        <v>39255</v>
      </c>
      <c r="B174" s="32">
        <v>27609.3</v>
      </c>
      <c r="E174" s="204">
        <f t="shared" si="37"/>
        <v>39620</v>
      </c>
      <c r="F174" s="32">
        <v>25699.84</v>
      </c>
      <c r="M174" s="204">
        <f t="shared" si="38"/>
        <v>169</v>
      </c>
      <c r="N174" s="32">
        <v>27695.605300000003</v>
      </c>
      <c r="Q174" s="204">
        <f t="shared" si="39"/>
        <v>40351</v>
      </c>
      <c r="R174" s="32">
        <v>29528.258800000003</v>
      </c>
      <c r="U174" s="204">
        <f t="shared" si="40"/>
        <v>40716</v>
      </c>
      <c r="V174" s="260">
        <v>30234.1374</v>
      </c>
      <c r="Y174" s="204">
        <f t="shared" si="41"/>
        <v>41082</v>
      </c>
      <c r="Z174" s="260">
        <v>30304.6865</v>
      </c>
      <c r="AC174" s="204">
        <f t="shared" si="34"/>
        <v>41447</v>
      </c>
      <c r="AD174" s="260">
        <v>31082.94100000001</v>
      </c>
      <c r="AG174" s="204">
        <f t="shared" si="35"/>
        <v>41812</v>
      </c>
      <c r="AH174" s="260">
        <v>28513.683600000004</v>
      </c>
    </row>
    <row r="175" spans="1:34" x14ac:dyDescent="0.2">
      <c r="A175" s="204">
        <f t="shared" si="36"/>
        <v>39256</v>
      </c>
      <c r="B175" s="32">
        <v>25731.17</v>
      </c>
      <c r="E175" s="204">
        <f t="shared" si="37"/>
        <v>39621</v>
      </c>
      <c r="F175" s="32">
        <v>23632.06</v>
      </c>
      <c r="M175" s="204">
        <f t="shared" si="38"/>
        <v>170</v>
      </c>
      <c r="N175" s="32">
        <v>28838.759099999999</v>
      </c>
      <c r="Q175" s="204">
        <f t="shared" si="39"/>
        <v>40352</v>
      </c>
      <c r="R175" s="32">
        <v>28407.931699999997</v>
      </c>
      <c r="U175" s="204">
        <f t="shared" si="40"/>
        <v>40717</v>
      </c>
      <c r="V175" s="260">
        <v>30647.161099999998</v>
      </c>
      <c r="Y175" s="204">
        <f t="shared" si="41"/>
        <v>41083</v>
      </c>
      <c r="Z175" s="260">
        <v>28172.211599999991</v>
      </c>
      <c r="AC175" s="204">
        <f t="shared" si="34"/>
        <v>41448</v>
      </c>
      <c r="AD175" s="260">
        <v>28815.824399999994</v>
      </c>
      <c r="AG175" s="204">
        <f t="shared" si="35"/>
        <v>41813</v>
      </c>
      <c r="AH175" s="260">
        <v>32067.41269999999</v>
      </c>
    </row>
    <row r="176" spans="1:34" x14ac:dyDescent="0.2">
      <c r="A176" s="204">
        <f t="shared" si="36"/>
        <v>39257</v>
      </c>
      <c r="B176" s="32">
        <v>24440.42</v>
      </c>
      <c r="E176" s="204">
        <f t="shared" si="37"/>
        <v>39622</v>
      </c>
      <c r="F176" s="32">
        <v>27612.080000000002</v>
      </c>
      <c r="M176" s="204">
        <f t="shared" si="38"/>
        <v>171</v>
      </c>
      <c r="N176" s="32">
        <v>29258.288999999997</v>
      </c>
      <c r="Q176" s="204">
        <f t="shared" si="39"/>
        <v>40353</v>
      </c>
      <c r="R176" s="32">
        <v>27598.833100000003</v>
      </c>
      <c r="U176" s="204">
        <f t="shared" si="40"/>
        <v>40718</v>
      </c>
      <c r="V176" s="260">
        <v>30429.120200000005</v>
      </c>
      <c r="Y176" s="204">
        <f t="shared" si="41"/>
        <v>41084</v>
      </c>
      <c r="Z176" s="260">
        <v>25656.013200000005</v>
      </c>
      <c r="AC176" s="204">
        <f t="shared" si="34"/>
        <v>41449</v>
      </c>
      <c r="AD176" s="260">
        <v>33260.769800000024</v>
      </c>
      <c r="AG176" s="204">
        <f t="shared" si="35"/>
        <v>41814</v>
      </c>
      <c r="AH176" s="260">
        <v>32107.586600000006</v>
      </c>
    </row>
    <row r="177" spans="1:37" x14ac:dyDescent="0.2">
      <c r="A177" s="204">
        <f t="shared" si="36"/>
        <v>39258</v>
      </c>
      <c r="B177" s="32">
        <v>28580.560000000001</v>
      </c>
      <c r="E177" s="204">
        <f t="shared" si="37"/>
        <v>39623</v>
      </c>
      <c r="F177" s="32">
        <v>27953</v>
      </c>
      <c r="M177" s="204">
        <f t="shared" si="38"/>
        <v>172</v>
      </c>
      <c r="N177" s="32">
        <v>29617.552699999997</v>
      </c>
      <c r="Q177" s="204">
        <f t="shared" si="39"/>
        <v>40354</v>
      </c>
      <c r="R177" s="32">
        <v>28526.163600000003</v>
      </c>
      <c r="U177" s="204">
        <f t="shared" si="40"/>
        <v>40719</v>
      </c>
      <c r="V177" s="260">
        <v>29049.0684</v>
      </c>
      <c r="Y177" s="204">
        <f t="shared" si="41"/>
        <v>41085</v>
      </c>
      <c r="Z177" s="260">
        <v>30043.9149</v>
      </c>
      <c r="AC177" s="204">
        <f t="shared" si="34"/>
        <v>41450</v>
      </c>
      <c r="AD177" s="260">
        <v>33330.456299999998</v>
      </c>
      <c r="AG177" s="204">
        <f t="shared" si="35"/>
        <v>41815</v>
      </c>
      <c r="AH177" s="260">
        <v>33511.576599999978</v>
      </c>
    </row>
    <row r="178" spans="1:37" x14ac:dyDescent="0.2">
      <c r="A178" s="204">
        <f t="shared" si="36"/>
        <v>39259</v>
      </c>
      <c r="B178" s="32">
        <v>28704.15</v>
      </c>
      <c r="E178" s="204">
        <f t="shared" si="37"/>
        <v>39624</v>
      </c>
      <c r="F178" s="32">
        <v>27512.07</v>
      </c>
      <c r="M178" s="204">
        <f t="shared" si="38"/>
        <v>173</v>
      </c>
      <c r="N178" s="32">
        <v>29561.367599999998</v>
      </c>
      <c r="Q178" s="204">
        <f t="shared" si="39"/>
        <v>40355</v>
      </c>
      <c r="R178" s="32">
        <v>27107.391799999998</v>
      </c>
      <c r="U178" s="204">
        <f t="shared" si="40"/>
        <v>40720</v>
      </c>
      <c r="V178" s="260">
        <v>27681.995199999998</v>
      </c>
      <c r="Y178" s="204">
        <f t="shared" si="41"/>
        <v>41086</v>
      </c>
      <c r="Z178" s="260">
        <v>30874.665099999995</v>
      </c>
      <c r="AC178" s="204">
        <f t="shared" si="34"/>
        <v>41451</v>
      </c>
      <c r="AD178" s="260">
        <v>33470.87920000001</v>
      </c>
      <c r="AG178" s="204">
        <f t="shared" si="35"/>
        <v>41816</v>
      </c>
      <c r="AH178" s="260">
        <v>33324.784500000002</v>
      </c>
    </row>
    <row r="179" spans="1:37" x14ac:dyDescent="0.2">
      <c r="A179" s="204">
        <f t="shared" si="36"/>
        <v>39260</v>
      </c>
      <c r="B179" s="32">
        <v>28572.375</v>
      </c>
      <c r="E179" s="204">
        <f t="shared" si="37"/>
        <v>39625</v>
      </c>
      <c r="F179" s="32">
        <v>27458.13</v>
      </c>
      <c r="M179" s="204">
        <f t="shared" si="38"/>
        <v>174</v>
      </c>
      <c r="N179" s="32">
        <v>27454.508200000004</v>
      </c>
      <c r="Q179" s="204">
        <f t="shared" si="39"/>
        <v>40356</v>
      </c>
      <c r="R179" s="32">
        <v>24654.411900000003</v>
      </c>
      <c r="U179" s="204">
        <f t="shared" si="40"/>
        <v>40721</v>
      </c>
      <c r="V179" s="260">
        <v>31877.2654</v>
      </c>
      <c r="Y179" s="204">
        <f t="shared" si="41"/>
        <v>41087</v>
      </c>
      <c r="Z179" s="260">
        <v>29012.2</v>
      </c>
      <c r="AC179" s="204">
        <f t="shared" si="34"/>
        <v>41452</v>
      </c>
      <c r="AD179" s="260">
        <v>32240.502800000017</v>
      </c>
      <c r="AG179" s="204">
        <f t="shared" si="35"/>
        <v>41817</v>
      </c>
      <c r="AH179" s="260">
        <v>33290.661899999999</v>
      </c>
    </row>
    <row r="180" spans="1:37" x14ac:dyDescent="0.2">
      <c r="A180" s="204">
        <f t="shared" si="36"/>
        <v>39261</v>
      </c>
      <c r="B180" s="32">
        <v>28422.95</v>
      </c>
      <c r="E180" s="204">
        <f t="shared" si="37"/>
        <v>39626</v>
      </c>
      <c r="F180" s="32">
        <v>26588.87</v>
      </c>
      <c r="M180" s="204">
        <f t="shared" si="38"/>
        <v>175</v>
      </c>
      <c r="N180" s="32">
        <v>25239.788400000001</v>
      </c>
      <c r="Q180" s="204">
        <f t="shared" si="39"/>
        <v>40357</v>
      </c>
      <c r="R180" s="32">
        <v>28303.129300000001</v>
      </c>
      <c r="U180" s="204">
        <f t="shared" si="40"/>
        <v>40722</v>
      </c>
      <c r="V180" s="260">
        <v>32154.633000000002</v>
      </c>
      <c r="Y180" s="204">
        <f t="shared" si="41"/>
        <v>41088</v>
      </c>
      <c r="Z180" s="260">
        <v>28120.998800000001</v>
      </c>
      <c r="AC180" s="204">
        <f t="shared" si="34"/>
        <v>41453</v>
      </c>
      <c r="AD180" s="260">
        <v>32067.280399999992</v>
      </c>
      <c r="AG180" s="204">
        <f t="shared" si="35"/>
        <v>41818</v>
      </c>
      <c r="AH180" s="260">
        <v>31392.413799999998</v>
      </c>
    </row>
    <row r="181" spans="1:37" x14ac:dyDescent="0.2">
      <c r="A181" s="204">
        <f t="shared" si="36"/>
        <v>39262</v>
      </c>
      <c r="B181" s="32">
        <v>28269.605</v>
      </c>
      <c r="E181" s="204">
        <f t="shared" si="37"/>
        <v>39627</v>
      </c>
      <c r="F181" s="32">
        <v>25485.88</v>
      </c>
      <c r="M181" s="204">
        <f t="shared" si="38"/>
        <v>176</v>
      </c>
      <c r="N181" s="32">
        <v>28737.245099999996</v>
      </c>
      <c r="Q181" s="204">
        <f t="shared" si="39"/>
        <v>40358</v>
      </c>
      <c r="R181" s="32">
        <v>28915.762600000002</v>
      </c>
      <c r="U181" s="204">
        <f t="shared" si="40"/>
        <v>40723</v>
      </c>
      <c r="V181" s="260">
        <v>31996.010599999998</v>
      </c>
      <c r="Y181" s="204">
        <f t="shared" si="41"/>
        <v>41089</v>
      </c>
      <c r="Z181" s="260">
        <v>29069.122800000016</v>
      </c>
      <c r="AC181" s="204">
        <f t="shared" si="34"/>
        <v>41454</v>
      </c>
      <c r="AD181" s="260">
        <v>29061.542300000008</v>
      </c>
      <c r="AG181" s="204">
        <f t="shared" si="35"/>
        <v>41819</v>
      </c>
      <c r="AH181" s="260">
        <v>28416.301799999997</v>
      </c>
    </row>
    <row r="182" spans="1:37" x14ac:dyDescent="0.2">
      <c r="A182" s="227">
        <f t="shared" si="36"/>
        <v>39263</v>
      </c>
      <c r="B182" s="228">
        <v>26817.724999999999</v>
      </c>
      <c r="C182" s="32">
        <f>SUM(B153:B182)</f>
        <v>805573.06600000011</v>
      </c>
      <c r="D182" s="229" t="s">
        <v>583</v>
      </c>
      <c r="E182" s="204">
        <f t="shared" si="37"/>
        <v>39628</v>
      </c>
      <c r="F182" s="32">
        <v>22682.22</v>
      </c>
      <c r="M182" s="227">
        <f t="shared" si="38"/>
        <v>177</v>
      </c>
      <c r="N182" s="228">
        <v>29231.029099999996</v>
      </c>
      <c r="O182" s="32">
        <f>SUM(N153:N182)</f>
        <v>822013.58109999995</v>
      </c>
      <c r="P182" s="229" t="s">
        <v>584</v>
      </c>
      <c r="Q182" s="227">
        <f t="shared" si="39"/>
        <v>40359</v>
      </c>
      <c r="R182" s="228">
        <v>28544.522399999994</v>
      </c>
      <c r="S182" s="32">
        <f>SUM(R153:R182)</f>
        <v>820010.21079999988</v>
      </c>
      <c r="T182" s="229" t="s">
        <v>585</v>
      </c>
      <c r="U182" s="227">
        <f t="shared" si="40"/>
        <v>40724</v>
      </c>
      <c r="V182" s="260">
        <v>31913.918700000006</v>
      </c>
      <c r="W182" s="32">
        <f>SUM(V153:V182)</f>
        <v>881120.30800000019</v>
      </c>
      <c r="X182" s="229" t="s">
        <v>586</v>
      </c>
      <c r="Y182" s="227">
        <f t="shared" si="41"/>
        <v>41090</v>
      </c>
      <c r="Z182" s="260">
        <v>27402.227199999994</v>
      </c>
      <c r="AA182" s="32">
        <f>SUM(Z153:Z182)</f>
        <v>876433.96309999994</v>
      </c>
      <c r="AB182" s="229" t="s">
        <v>835</v>
      </c>
      <c r="AC182" s="204">
        <f t="shared" si="34"/>
        <v>41455</v>
      </c>
      <c r="AD182" s="260">
        <v>27254.474100000003</v>
      </c>
      <c r="AE182" s="32">
        <f>SUM(AD153:AD182)</f>
        <v>904579.01130000001</v>
      </c>
      <c r="AF182" s="229" t="s">
        <v>831</v>
      </c>
      <c r="AG182" s="204">
        <f t="shared" si="35"/>
        <v>41820</v>
      </c>
      <c r="AH182" s="260">
        <v>32726.021900000003</v>
      </c>
      <c r="AI182" s="32">
        <f>SUM(AH153:AH182)</f>
        <v>943978.15590000001</v>
      </c>
      <c r="AJ182" s="229" t="s">
        <v>944</v>
      </c>
      <c r="AK182" s="229"/>
    </row>
    <row r="183" spans="1:37" x14ac:dyDescent="0.2">
      <c r="A183" s="204">
        <f t="shared" si="36"/>
        <v>39264</v>
      </c>
      <c r="B183" s="32">
        <v>24495.495000000003</v>
      </c>
      <c r="E183" s="227">
        <f t="shared" si="37"/>
        <v>39629</v>
      </c>
      <c r="F183" s="228">
        <v>25912.21</v>
      </c>
      <c r="G183" s="32">
        <f>SUM(F154:F183)</f>
        <v>782088.59</v>
      </c>
      <c r="H183" s="229" t="s">
        <v>587</v>
      </c>
      <c r="M183" s="204">
        <f t="shared" si="38"/>
        <v>178</v>
      </c>
      <c r="N183" s="32">
        <v>28616.497199999994</v>
      </c>
      <c r="Q183" s="204">
        <f t="shared" si="39"/>
        <v>40360</v>
      </c>
      <c r="R183" s="32">
        <v>28064.605900000002</v>
      </c>
      <c r="U183" s="204">
        <f t="shared" si="40"/>
        <v>40725</v>
      </c>
      <c r="V183" s="260">
        <v>32883.327799999999</v>
      </c>
      <c r="Y183" s="204">
        <f t="shared" si="41"/>
        <v>41091</v>
      </c>
      <c r="Z183" s="260">
        <v>24107.029299999995</v>
      </c>
      <c r="AC183" s="204">
        <f t="shared" si="34"/>
        <v>41456</v>
      </c>
      <c r="AD183" s="260">
        <v>31406.253399999994</v>
      </c>
      <c r="AG183" s="204">
        <f t="shared" si="35"/>
        <v>41821</v>
      </c>
      <c r="AH183" s="260">
        <v>33595.414399999994</v>
      </c>
    </row>
    <row r="184" spans="1:37" x14ac:dyDescent="0.2">
      <c r="A184" s="204">
        <f t="shared" si="36"/>
        <v>39265</v>
      </c>
      <c r="B184" s="32">
        <v>28367.424999999999</v>
      </c>
      <c r="E184" s="204">
        <f t="shared" si="37"/>
        <v>39630</v>
      </c>
      <c r="F184" s="32">
        <v>26416.98</v>
      </c>
      <c r="M184" s="204">
        <f t="shared" si="38"/>
        <v>179</v>
      </c>
      <c r="N184" s="32">
        <v>28313.505799999999</v>
      </c>
      <c r="Q184" s="204">
        <f t="shared" si="39"/>
        <v>40361</v>
      </c>
      <c r="R184" s="32">
        <v>26206.318300000003</v>
      </c>
      <c r="U184" s="204">
        <f t="shared" si="40"/>
        <v>40726</v>
      </c>
      <c r="V184" s="260">
        <v>30630.057000000001</v>
      </c>
      <c r="Y184" s="204">
        <f t="shared" si="41"/>
        <v>41092</v>
      </c>
      <c r="Z184" s="260">
        <v>29502.967200000003</v>
      </c>
      <c r="AC184" s="204">
        <f t="shared" si="34"/>
        <v>41457</v>
      </c>
      <c r="AD184" s="260">
        <v>31436.391700000007</v>
      </c>
      <c r="AG184" s="204">
        <f t="shared" si="35"/>
        <v>41822</v>
      </c>
      <c r="AH184" s="260">
        <v>33393.792200000004</v>
      </c>
    </row>
    <row r="185" spans="1:37" x14ac:dyDescent="0.2">
      <c r="A185" s="204">
        <f t="shared" si="36"/>
        <v>39266</v>
      </c>
      <c r="B185" s="32">
        <v>29583.37</v>
      </c>
      <c r="E185" s="204">
        <f t="shared" si="37"/>
        <v>39631</v>
      </c>
      <c r="F185" s="32">
        <v>26493.63</v>
      </c>
      <c r="M185" s="204">
        <f t="shared" si="38"/>
        <v>180</v>
      </c>
      <c r="N185" s="32">
        <v>28434.604399999993</v>
      </c>
      <c r="Q185" s="204">
        <f t="shared" si="39"/>
        <v>40362</v>
      </c>
      <c r="R185" s="32">
        <v>24647.059700000005</v>
      </c>
      <c r="U185" s="204">
        <f t="shared" si="40"/>
        <v>40727</v>
      </c>
      <c r="V185" s="260">
        <v>29009.498899999999</v>
      </c>
      <c r="Y185" s="204">
        <f t="shared" si="41"/>
        <v>41093</v>
      </c>
      <c r="Z185" s="260">
        <v>31352.356099999997</v>
      </c>
      <c r="AC185" s="204">
        <f t="shared" si="34"/>
        <v>41458</v>
      </c>
      <c r="AD185" s="260">
        <v>30091.731400000004</v>
      </c>
      <c r="AG185" s="204">
        <f t="shared" si="35"/>
        <v>41823</v>
      </c>
      <c r="AH185" s="260">
        <v>32192.405500000008</v>
      </c>
    </row>
    <row r="186" spans="1:37" x14ac:dyDescent="0.2">
      <c r="A186" s="204">
        <f t="shared" si="36"/>
        <v>39267</v>
      </c>
      <c r="B186" s="32">
        <v>27797.884999999998</v>
      </c>
      <c r="E186" s="204">
        <f t="shared" si="37"/>
        <v>39632</v>
      </c>
      <c r="F186" s="32">
        <v>26636.81</v>
      </c>
      <c r="M186" s="204">
        <f t="shared" si="38"/>
        <v>181</v>
      </c>
      <c r="N186" s="32">
        <v>26258.931900000011</v>
      </c>
      <c r="Q186" s="204">
        <f t="shared" si="39"/>
        <v>40363</v>
      </c>
      <c r="R186" s="32">
        <v>21529.151700000002</v>
      </c>
      <c r="U186" s="204">
        <f t="shared" si="40"/>
        <v>40728</v>
      </c>
      <c r="V186" s="260">
        <v>32948.597500000003</v>
      </c>
      <c r="Y186" s="204">
        <f t="shared" si="41"/>
        <v>41094</v>
      </c>
      <c r="Z186" s="260">
        <v>33165.650500000003</v>
      </c>
      <c r="AC186" s="204">
        <f t="shared" si="34"/>
        <v>41459</v>
      </c>
      <c r="AD186" s="260">
        <v>30629.4414</v>
      </c>
      <c r="AG186" s="204">
        <f t="shared" si="35"/>
        <v>41824</v>
      </c>
      <c r="AH186" s="260">
        <v>32885.859699999994</v>
      </c>
    </row>
    <row r="187" spans="1:37" x14ac:dyDescent="0.2">
      <c r="A187" s="204">
        <f t="shared" si="36"/>
        <v>39268</v>
      </c>
      <c r="B187" s="32">
        <v>26312.074999999997</v>
      </c>
      <c r="E187" s="204">
        <f t="shared" si="37"/>
        <v>39633</v>
      </c>
      <c r="F187" s="32">
        <v>27268.91</v>
      </c>
      <c r="M187" s="204">
        <f t="shared" si="38"/>
        <v>182</v>
      </c>
      <c r="N187" s="32">
        <v>23221.299999999996</v>
      </c>
      <c r="Q187" s="204">
        <f t="shared" si="39"/>
        <v>40364</v>
      </c>
      <c r="R187" s="32">
        <v>25448.894399999997</v>
      </c>
      <c r="U187" s="204">
        <f t="shared" si="40"/>
        <v>40729</v>
      </c>
      <c r="V187" s="260">
        <v>33208.004999999997</v>
      </c>
      <c r="Y187" s="204">
        <f t="shared" si="41"/>
        <v>41095</v>
      </c>
      <c r="Z187" s="260">
        <v>32452.642100000001</v>
      </c>
      <c r="AC187" s="204">
        <f t="shared" si="34"/>
        <v>41460</v>
      </c>
      <c r="AD187" s="260">
        <v>30002.307399999991</v>
      </c>
      <c r="AG187" s="204">
        <f t="shared" si="35"/>
        <v>41825</v>
      </c>
      <c r="AH187" s="260">
        <v>30009.531299999995</v>
      </c>
    </row>
    <row r="188" spans="1:37" x14ac:dyDescent="0.2">
      <c r="A188" s="204">
        <f t="shared" si="36"/>
        <v>39269</v>
      </c>
      <c r="B188" s="32">
        <v>26275.01</v>
      </c>
      <c r="E188" s="204">
        <f t="shared" si="37"/>
        <v>39634</v>
      </c>
      <c r="F188" s="32">
        <v>23807.439999999999</v>
      </c>
      <c r="M188" s="204">
        <f t="shared" si="38"/>
        <v>183</v>
      </c>
      <c r="N188" s="32">
        <v>27025.5726</v>
      </c>
      <c r="Q188" s="204">
        <f t="shared" si="39"/>
        <v>40365</v>
      </c>
      <c r="R188" s="32">
        <v>26335.162900000003</v>
      </c>
      <c r="U188" s="204">
        <f t="shared" si="40"/>
        <v>40730</v>
      </c>
      <c r="V188" s="260">
        <v>32854.553699999997</v>
      </c>
      <c r="Y188" s="204">
        <f t="shared" si="41"/>
        <v>41096</v>
      </c>
      <c r="Z188" s="260">
        <v>32766.491799999996</v>
      </c>
      <c r="AA188" s="26">
        <f>SUM(Z182:Z188)</f>
        <v>210749.36419999998</v>
      </c>
      <c r="AC188" s="204">
        <f t="shared" si="34"/>
        <v>41461</v>
      </c>
      <c r="AD188" s="260">
        <v>27912.608400000005</v>
      </c>
      <c r="AE188" s="26"/>
      <c r="AG188" s="204">
        <f t="shared" si="35"/>
        <v>41826</v>
      </c>
      <c r="AH188" s="260">
        <v>29083.705700000006</v>
      </c>
      <c r="AI188" s="26"/>
    </row>
    <row r="189" spans="1:37" x14ac:dyDescent="0.2">
      <c r="A189" s="204">
        <f t="shared" si="36"/>
        <v>39270</v>
      </c>
      <c r="B189" s="32">
        <v>26410.92</v>
      </c>
      <c r="E189" s="204">
        <f t="shared" si="37"/>
        <v>39635</v>
      </c>
      <c r="F189" s="32">
        <v>20848.759999999998</v>
      </c>
      <c r="M189" s="204">
        <f t="shared" si="38"/>
        <v>184</v>
      </c>
      <c r="N189" s="32">
        <v>26828.905200000005</v>
      </c>
      <c r="Q189" s="204">
        <f t="shared" si="39"/>
        <v>40366</v>
      </c>
      <c r="R189" s="32">
        <v>27827.030700000003</v>
      </c>
      <c r="U189" s="204">
        <f t="shared" si="40"/>
        <v>40731</v>
      </c>
      <c r="V189" s="260">
        <v>32909.717599999996</v>
      </c>
      <c r="Y189" s="204">
        <f t="shared" si="41"/>
        <v>41097</v>
      </c>
      <c r="Z189" s="260">
        <v>31208.675899999995</v>
      </c>
      <c r="AC189" s="204">
        <f t="shared" si="34"/>
        <v>41462</v>
      </c>
      <c r="AD189" s="260">
        <v>27216.080499999989</v>
      </c>
      <c r="AG189" s="204">
        <f t="shared" si="35"/>
        <v>41827</v>
      </c>
      <c r="AH189" s="260">
        <v>33216.105100000001</v>
      </c>
    </row>
    <row r="190" spans="1:37" x14ac:dyDescent="0.2">
      <c r="A190" s="204">
        <f t="shared" si="36"/>
        <v>39271</v>
      </c>
      <c r="B190" s="32">
        <v>24427.794999999998</v>
      </c>
      <c r="E190" s="204">
        <f t="shared" si="37"/>
        <v>39636</v>
      </c>
      <c r="F190" s="32">
        <v>24767.78</v>
      </c>
      <c r="M190" s="204">
        <f t="shared" si="38"/>
        <v>185</v>
      </c>
      <c r="N190" s="32">
        <v>27864.087499999987</v>
      </c>
      <c r="Q190" s="204">
        <f t="shared" si="39"/>
        <v>40367</v>
      </c>
      <c r="R190" s="32">
        <v>27918.505100000002</v>
      </c>
      <c r="U190" s="204">
        <f t="shared" si="40"/>
        <v>40732</v>
      </c>
      <c r="V190" s="260">
        <v>31846.947</v>
      </c>
      <c r="Y190" s="204">
        <f t="shared" si="41"/>
        <v>41098</v>
      </c>
      <c r="Z190" s="260">
        <v>28595.772000000001</v>
      </c>
      <c r="AC190" s="204">
        <f t="shared" si="34"/>
        <v>41463</v>
      </c>
      <c r="AD190" s="260">
        <v>32028.149000000005</v>
      </c>
      <c r="AG190" s="204">
        <f t="shared" si="35"/>
        <v>41828</v>
      </c>
      <c r="AH190" s="260">
        <v>33253.779800000011</v>
      </c>
    </row>
    <row r="191" spans="1:37" x14ac:dyDescent="0.2">
      <c r="A191" s="204">
        <f t="shared" si="36"/>
        <v>39272</v>
      </c>
      <c r="B191" s="32">
        <v>29170.66</v>
      </c>
      <c r="E191" s="204">
        <f t="shared" si="37"/>
        <v>39637</v>
      </c>
      <c r="F191" s="32">
        <v>25098.27</v>
      </c>
      <c r="M191" s="204">
        <f t="shared" si="38"/>
        <v>186</v>
      </c>
      <c r="N191" s="32">
        <v>29196.245499999997</v>
      </c>
      <c r="Q191" s="204">
        <f t="shared" si="39"/>
        <v>40368</v>
      </c>
      <c r="R191" s="32">
        <v>28234.960999999999</v>
      </c>
      <c r="U191" s="204">
        <f t="shared" si="40"/>
        <v>40733</v>
      </c>
      <c r="V191" s="260">
        <v>29232.102400000003</v>
      </c>
      <c r="Y191" s="204">
        <f t="shared" si="41"/>
        <v>41099</v>
      </c>
      <c r="Z191" s="260">
        <v>32663.973300000005</v>
      </c>
      <c r="AC191" s="204">
        <f t="shared" ref="AC191:AC254" si="42">+AC190+1</f>
        <v>41464</v>
      </c>
      <c r="AD191" s="260">
        <v>33254.277499999997</v>
      </c>
      <c r="AG191" s="204">
        <f t="shared" ref="AG191:AG254" si="43">+AG190+1</f>
        <v>41829</v>
      </c>
      <c r="AH191" s="260">
        <v>33624.835899999998</v>
      </c>
    </row>
    <row r="192" spans="1:37" x14ac:dyDescent="0.2">
      <c r="A192" s="204">
        <f t="shared" si="36"/>
        <v>39273</v>
      </c>
      <c r="B192" s="32">
        <v>30434.43</v>
      </c>
      <c r="E192" s="204">
        <f t="shared" si="37"/>
        <v>39638</v>
      </c>
      <c r="F192" s="32">
        <v>25138.91</v>
      </c>
      <c r="M192" s="204">
        <f t="shared" si="38"/>
        <v>187</v>
      </c>
      <c r="N192" s="32">
        <v>29813.632800000007</v>
      </c>
      <c r="Q192" s="204">
        <f t="shared" si="39"/>
        <v>40369</v>
      </c>
      <c r="R192" s="32">
        <v>26789.327799999999</v>
      </c>
      <c r="U192" s="204">
        <f t="shared" si="40"/>
        <v>40734</v>
      </c>
      <c r="V192" s="260">
        <v>26219.961500000001</v>
      </c>
      <c r="Y192" s="204">
        <f t="shared" si="41"/>
        <v>41100</v>
      </c>
      <c r="Z192" s="260">
        <v>32933.572699999997</v>
      </c>
      <c r="AC192" s="204">
        <f t="shared" si="42"/>
        <v>41465</v>
      </c>
      <c r="AD192" s="260">
        <v>31764.713699999997</v>
      </c>
      <c r="AG192" s="204">
        <f t="shared" si="43"/>
        <v>41830</v>
      </c>
      <c r="AH192" s="260">
        <v>33238.3073</v>
      </c>
    </row>
    <row r="193" spans="1:35" x14ac:dyDescent="0.2">
      <c r="A193" s="204">
        <f t="shared" si="36"/>
        <v>39274</v>
      </c>
      <c r="B193" s="32">
        <v>30395.52</v>
      </c>
      <c r="E193" s="204">
        <f t="shared" si="37"/>
        <v>39639</v>
      </c>
      <c r="F193" s="32">
        <v>25225.64</v>
      </c>
      <c r="M193" s="204">
        <f t="shared" si="38"/>
        <v>188</v>
      </c>
      <c r="N193" s="32">
        <v>27827.541100000006</v>
      </c>
      <c r="Q193" s="204">
        <f t="shared" si="39"/>
        <v>40370</v>
      </c>
      <c r="R193" s="32">
        <v>24863.106299999999</v>
      </c>
      <c r="U193" s="204">
        <f t="shared" si="40"/>
        <v>40735</v>
      </c>
      <c r="V193" s="260">
        <v>29845.488499999999</v>
      </c>
      <c r="Y193" s="204">
        <f t="shared" si="41"/>
        <v>41101</v>
      </c>
      <c r="Z193" s="260">
        <v>33843.137900000002</v>
      </c>
      <c r="AC193" s="204">
        <f t="shared" si="42"/>
        <v>41466</v>
      </c>
      <c r="AD193" s="260">
        <v>30541.982400000001</v>
      </c>
      <c r="AG193" s="204">
        <f t="shared" si="43"/>
        <v>41831</v>
      </c>
      <c r="AH193" s="260">
        <v>32277.142299999989</v>
      </c>
    </row>
    <row r="194" spans="1:35" x14ac:dyDescent="0.2">
      <c r="A194" s="204">
        <f t="shared" si="36"/>
        <v>39275</v>
      </c>
      <c r="B194" s="32">
        <v>30122.13</v>
      </c>
      <c r="E194" s="204">
        <f t="shared" si="37"/>
        <v>39640</v>
      </c>
      <c r="F194" s="32">
        <v>24892.45</v>
      </c>
      <c r="M194" s="204">
        <f t="shared" si="38"/>
        <v>189</v>
      </c>
      <c r="N194" s="32">
        <v>25150.012900000005</v>
      </c>
      <c r="Q194" s="204">
        <f t="shared" si="39"/>
        <v>40371</v>
      </c>
      <c r="R194" s="32">
        <v>30039.331100000007</v>
      </c>
      <c r="U194" s="204">
        <f t="shared" si="40"/>
        <v>40736</v>
      </c>
      <c r="V194" s="260">
        <v>28928.464900000003</v>
      </c>
      <c r="Y194" s="204">
        <f t="shared" si="41"/>
        <v>41102</v>
      </c>
      <c r="Z194" s="260">
        <v>33505.589099999997</v>
      </c>
      <c r="AC194" s="204">
        <f t="shared" si="42"/>
        <v>41467</v>
      </c>
      <c r="AD194" s="260">
        <v>30871.127400000001</v>
      </c>
      <c r="AG194" s="204">
        <f t="shared" si="43"/>
        <v>41832</v>
      </c>
      <c r="AH194" s="260">
        <v>29450.733999999997</v>
      </c>
    </row>
    <row r="195" spans="1:35" x14ac:dyDescent="0.2">
      <c r="A195" s="204">
        <f t="shared" ref="A195:A258" si="44">+A194+1</f>
        <v>39276</v>
      </c>
      <c r="B195" s="32">
        <v>30229.345000000008</v>
      </c>
      <c r="E195" s="204">
        <f t="shared" ref="E195:E258" si="45">+E194+1</f>
        <v>39641</v>
      </c>
      <c r="F195" s="32">
        <v>22560.1</v>
      </c>
      <c r="M195" s="204">
        <f t="shared" ref="M195:M258" si="46">+M194+1</f>
        <v>190</v>
      </c>
      <c r="N195" s="32">
        <v>29106.540100000002</v>
      </c>
      <c r="Q195" s="204">
        <f t="shared" ref="Q195:Q258" si="47">+Q194+1</f>
        <v>40372</v>
      </c>
      <c r="R195" s="32">
        <v>31578.127700000001</v>
      </c>
      <c r="U195" s="204">
        <f t="shared" ref="U195:U258" si="48">+U194+1</f>
        <v>40737</v>
      </c>
      <c r="V195" s="260">
        <v>29608.792899999997</v>
      </c>
      <c r="Y195" s="204">
        <f t="shared" ref="Y195:Y258" si="49">+Y194+1</f>
        <v>41103</v>
      </c>
      <c r="Z195" s="260">
        <v>32712.331200000001</v>
      </c>
      <c r="AA195" s="26">
        <f>SUM(Z189:Z195)</f>
        <v>225463.05210000003</v>
      </c>
      <c r="AC195" s="204">
        <f t="shared" si="42"/>
        <v>41468</v>
      </c>
      <c r="AD195" s="260">
        <v>29456.487099999991</v>
      </c>
      <c r="AE195" s="26"/>
      <c r="AG195" s="204">
        <f t="shared" si="43"/>
        <v>41833</v>
      </c>
      <c r="AH195" s="260">
        <v>26129.713899999995</v>
      </c>
      <c r="AI195" s="26"/>
    </row>
    <row r="196" spans="1:35" x14ac:dyDescent="0.2">
      <c r="A196" s="204">
        <f t="shared" si="44"/>
        <v>39277</v>
      </c>
      <c r="B196" s="32">
        <v>28170.28</v>
      </c>
      <c r="E196" s="204">
        <f t="shared" si="45"/>
        <v>39642</v>
      </c>
      <c r="F196" s="32">
        <v>20171.54</v>
      </c>
      <c r="M196" s="204">
        <f t="shared" si="46"/>
        <v>191</v>
      </c>
      <c r="N196" s="32">
        <v>29805.711900000002</v>
      </c>
      <c r="Q196" s="204">
        <f t="shared" si="47"/>
        <v>40373</v>
      </c>
      <c r="R196" s="32">
        <v>31325.998500000009</v>
      </c>
      <c r="U196" s="204">
        <f t="shared" si="48"/>
        <v>40738</v>
      </c>
      <c r="V196" s="260">
        <v>30433.839600000007</v>
      </c>
      <c r="Y196" s="204">
        <f t="shared" si="49"/>
        <v>41104</v>
      </c>
      <c r="Z196" s="260">
        <v>30771.259399999992</v>
      </c>
      <c r="AC196" s="204">
        <f t="shared" si="42"/>
        <v>41469</v>
      </c>
      <c r="AD196" s="260">
        <v>27064.055400000001</v>
      </c>
      <c r="AG196" s="204">
        <f t="shared" si="43"/>
        <v>41834</v>
      </c>
      <c r="AH196" s="260">
        <v>29769.079099999988</v>
      </c>
    </row>
    <row r="197" spans="1:35" x14ac:dyDescent="0.2">
      <c r="A197" s="204">
        <f t="shared" si="44"/>
        <v>39278</v>
      </c>
      <c r="B197" s="32">
        <v>25179.18</v>
      </c>
      <c r="E197" s="204">
        <f t="shared" si="45"/>
        <v>39643</v>
      </c>
      <c r="F197" s="32">
        <v>23881.59</v>
      </c>
      <c r="M197" s="204">
        <f t="shared" si="46"/>
        <v>192</v>
      </c>
      <c r="N197" s="32">
        <v>30730.0923</v>
      </c>
      <c r="Q197" s="204">
        <f t="shared" si="47"/>
        <v>40374</v>
      </c>
      <c r="R197" s="32">
        <v>31736.73190000001</v>
      </c>
      <c r="U197" s="204">
        <f t="shared" si="48"/>
        <v>40739</v>
      </c>
      <c r="V197" s="260">
        <v>30005.158199999998</v>
      </c>
      <c r="Y197" s="204">
        <f t="shared" si="49"/>
        <v>41105</v>
      </c>
      <c r="Z197" s="260">
        <v>28628.593799999991</v>
      </c>
      <c r="AC197" s="204">
        <f t="shared" si="42"/>
        <v>41470</v>
      </c>
      <c r="AD197" s="260">
        <v>32541.419900000008</v>
      </c>
      <c r="AG197" s="204">
        <f t="shared" si="43"/>
        <v>41835</v>
      </c>
      <c r="AH197" s="260">
        <v>30429.235099999994</v>
      </c>
    </row>
    <row r="198" spans="1:35" x14ac:dyDescent="0.2">
      <c r="A198" s="204">
        <f t="shared" si="44"/>
        <v>39279</v>
      </c>
      <c r="B198" s="32">
        <v>28697.994999999999</v>
      </c>
      <c r="E198" s="204">
        <f t="shared" si="45"/>
        <v>39644</v>
      </c>
      <c r="F198" s="32">
        <v>23579.040000000001</v>
      </c>
      <c r="M198" s="204">
        <f t="shared" si="46"/>
        <v>193</v>
      </c>
      <c r="N198" s="32">
        <v>30440.341300000004</v>
      </c>
      <c r="Q198" s="204">
        <f t="shared" si="47"/>
        <v>40375</v>
      </c>
      <c r="R198" s="32">
        <v>31773.778599999994</v>
      </c>
      <c r="U198" s="204">
        <f t="shared" si="48"/>
        <v>40740</v>
      </c>
      <c r="V198" s="260">
        <v>27756.7084</v>
      </c>
      <c r="Y198" s="204">
        <f t="shared" si="49"/>
        <v>41106</v>
      </c>
      <c r="Z198" s="260">
        <v>33250.335700000003</v>
      </c>
      <c r="AC198" s="204">
        <f t="shared" si="42"/>
        <v>41471</v>
      </c>
      <c r="AD198" s="260">
        <v>31847.626900000007</v>
      </c>
      <c r="AG198" s="204">
        <f t="shared" si="43"/>
        <v>41836</v>
      </c>
      <c r="AH198" s="260">
        <v>30812.0687</v>
      </c>
    </row>
    <row r="199" spans="1:35" x14ac:dyDescent="0.2">
      <c r="A199" s="204">
        <f t="shared" si="44"/>
        <v>39280</v>
      </c>
      <c r="B199" s="32">
        <v>28418.605</v>
      </c>
      <c r="E199" s="204">
        <f t="shared" si="45"/>
        <v>39645</v>
      </c>
      <c r="F199" s="32">
        <v>23055.63</v>
      </c>
      <c r="M199" s="204">
        <f t="shared" si="46"/>
        <v>194</v>
      </c>
      <c r="N199" s="32">
        <v>29245.266300000003</v>
      </c>
      <c r="Q199" s="204">
        <f t="shared" si="47"/>
        <v>40376</v>
      </c>
      <c r="R199" s="32">
        <v>29730.248200000002</v>
      </c>
      <c r="U199" s="204">
        <f t="shared" si="48"/>
        <v>40741</v>
      </c>
      <c r="V199" s="260">
        <v>26042.390699999993</v>
      </c>
      <c r="Y199" s="204">
        <f t="shared" si="49"/>
        <v>41107</v>
      </c>
      <c r="Z199" s="260">
        <v>33269.85409999999</v>
      </c>
      <c r="AC199" s="204">
        <f t="shared" si="42"/>
        <v>41472</v>
      </c>
      <c r="AD199" s="260">
        <v>29619.425799999994</v>
      </c>
      <c r="AG199" s="204">
        <f t="shared" si="43"/>
        <v>41837</v>
      </c>
      <c r="AH199" s="260">
        <v>31672.178299999996</v>
      </c>
    </row>
    <row r="200" spans="1:35" x14ac:dyDescent="0.2">
      <c r="A200" s="204">
        <f t="shared" si="44"/>
        <v>39281</v>
      </c>
      <c r="B200" s="32">
        <v>25039.3</v>
      </c>
      <c r="E200" s="204">
        <f t="shared" si="45"/>
        <v>39646</v>
      </c>
      <c r="F200" s="32">
        <v>22991.08</v>
      </c>
      <c r="M200" s="204">
        <f t="shared" si="46"/>
        <v>195</v>
      </c>
      <c r="N200" s="32">
        <v>25533.865700000002</v>
      </c>
      <c r="Q200" s="204">
        <f t="shared" si="47"/>
        <v>40377</v>
      </c>
      <c r="R200" s="32">
        <v>27247.918299999998</v>
      </c>
      <c r="U200" s="204">
        <f t="shared" si="48"/>
        <v>40742</v>
      </c>
      <c r="V200" s="260">
        <v>26831.423799999997</v>
      </c>
      <c r="Y200" s="204">
        <f t="shared" si="49"/>
        <v>41108</v>
      </c>
      <c r="Z200" s="260">
        <v>29405.1999</v>
      </c>
      <c r="AC200" s="204">
        <f t="shared" si="42"/>
        <v>41473</v>
      </c>
      <c r="AD200" s="260">
        <v>28131.692299999999</v>
      </c>
      <c r="AG200" s="204">
        <f t="shared" si="43"/>
        <v>41838</v>
      </c>
      <c r="AH200" s="260">
        <v>28566.274600000001</v>
      </c>
    </row>
    <row r="201" spans="1:35" x14ac:dyDescent="0.2">
      <c r="A201" s="204">
        <f t="shared" si="44"/>
        <v>39282</v>
      </c>
      <c r="B201" s="32">
        <v>27238.54</v>
      </c>
      <c r="E201" s="204">
        <f t="shared" si="45"/>
        <v>39647</v>
      </c>
      <c r="F201" s="32">
        <v>20596.57</v>
      </c>
      <c r="M201" s="204">
        <f t="shared" si="46"/>
        <v>196</v>
      </c>
      <c r="N201" s="32">
        <v>24372.405500000001</v>
      </c>
      <c r="Q201" s="204">
        <f t="shared" si="47"/>
        <v>40378</v>
      </c>
      <c r="R201" s="32">
        <v>31490.518800000002</v>
      </c>
      <c r="U201" s="204">
        <f t="shared" si="48"/>
        <v>40743</v>
      </c>
      <c r="V201" s="260">
        <v>31459.287499999995</v>
      </c>
      <c r="Y201" s="204">
        <f t="shared" si="49"/>
        <v>41109</v>
      </c>
      <c r="Z201" s="260">
        <v>31401.951000000008</v>
      </c>
      <c r="AC201" s="204">
        <f t="shared" si="42"/>
        <v>41474</v>
      </c>
      <c r="AD201" s="260">
        <v>32971.980799999998</v>
      </c>
      <c r="AG201" s="204">
        <f t="shared" si="43"/>
        <v>41839</v>
      </c>
      <c r="AH201" s="260">
        <v>28610.349800000004</v>
      </c>
    </row>
    <row r="202" spans="1:35" x14ac:dyDescent="0.2">
      <c r="A202" s="204">
        <f t="shared" si="44"/>
        <v>39283</v>
      </c>
      <c r="B202" s="32">
        <v>26856.094999999998</v>
      </c>
      <c r="E202" s="204">
        <f t="shared" si="45"/>
        <v>39648</v>
      </c>
      <c r="F202" s="32">
        <v>22214.05</v>
      </c>
      <c r="M202" s="204">
        <f t="shared" si="46"/>
        <v>197</v>
      </c>
      <c r="N202" s="32">
        <v>27715.459200000001</v>
      </c>
      <c r="Q202" s="204">
        <f t="shared" si="47"/>
        <v>40379</v>
      </c>
      <c r="R202" s="32">
        <v>30905.255099999995</v>
      </c>
      <c r="U202" s="204">
        <f t="shared" si="48"/>
        <v>40744</v>
      </c>
      <c r="V202" s="260">
        <v>32457.717300000004</v>
      </c>
      <c r="Y202" s="204">
        <f t="shared" si="49"/>
        <v>41110</v>
      </c>
      <c r="Z202" s="260">
        <v>30918.218300000008</v>
      </c>
      <c r="AA202" s="26">
        <f>SUM(Z196:Z202)</f>
        <v>217645.41219999999</v>
      </c>
      <c r="AC202" s="204">
        <f t="shared" si="42"/>
        <v>41475</v>
      </c>
      <c r="AD202" s="260">
        <v>32623.992600000005</v>
      </c>
      <c r="AE202" s="26"/>
      <c r="AG202" s="204">
        <f t="shared" si="43"/>
        <v>41840</v>
      </c>
      <c r="AH202" s="260">
        <v>26248.939200000001</v>
      </c>
      <c r="AI202" s="26"/>
    </row>
    <row r="203" spans="1:35" x14ac:dyDescent="0.2">
      <c r="A203" s="204">
        <f t="shared" si="44"/>
        <v>39284</v>
      </c>
      <c r="B203" s="32">
        <v>26637.535000000007</v>
      </c>
      <c r="E203" s="204">
        <f t="shared" si="45"/>
        <v>39649</v>
      </c>
      <c r="F203" s="32">
        <v>21836.9</v>
      </c>
      <c r="M203" s="204">
        <f t="shared" si="46"/>
        <v>198</v>
      </c>
      <c r="N203" s="32">
        <v>29147.688099999996</v>
      </c>
      <c r="Q203" s="204">
        <f t="shared" si="47"/>
        <v>40380</v>
      </c>
      <c r="R203" s="32">
        <v>31047.493299999998</v>
      </c>
      <c r="U203" s="204">
        <f t="shared" si="48"/>
        <v>40745</v>
      </c>
      <c r="V203" s="260">
        <v>32005.283100000008</v>
      </c>
      <c r="Y203" s="204">
        <f t="shared" si="49"/>
        <v>41111</v>
      </c>
      <c r="Z203" s="260">
        <v>28558.380399999998</v>
      </c>
      <c r="AC203" s="204">
        <f t="shared" si="42"/>
        <v>41476</v>
      </c>
      <c r="AD203" s="260">
        <v>31189.657700000003</v>
      </c>
      <c r="AG203" s="204">
        <f t="shared" si="43"/>
        <v>41841</v>
      </c>
      <c r="AH203" s="260">
        <v>29630.532299999995</v>
      </c>
    </row>
    <row r="204" spans="1:35" x14ac:dyDescent="0.2">
      <c r="A204" s="204">
        <f t="shared" si="44"/>
        <v>39285</v>
      </c>
      <c r="B204" s="32">
        <v>24950.454999999998</v>
      </c>
      <c r="E204" s="204">
        <f t="shared" si="45"/>
        <v>39650</v>
      </c>
      <c r="F204" s="32">
        <v>26374.45</v>
      </c>
      <c r="M204" s="204">
        <f t="shared" si="46"/>
        <v>199</v>
      </c>
      <c r="N204" s="32">
        <v>30164.54719999999</v>
      </c>
      <c r="Q204" s="204">
        <f t="shared" si="47"/>
        <v>40381</v>
      </c>
      <c r="R204" s="32">
        <v>31112.481299999999</v>
      </c>
      <c r="U204" s="204">
        <f t="shared" si="48"/>
        <v>40746</v>
      </c>
      <c r="V204" s="260">
        <v>31685.125000000007</v>
      </c>
      <c r="Y204" s="204">
        <f t="shared" si="49"/>
        <v>41112</v>
      </c>
      <c r="Z204" s="260">
        <v>26831.599300000002</v>
      </c>
      <c r="AC204" s="204">
        <f t="shared" si="42"/>
        <v>41477</v>
      </c>
      <c r="AD204" s="260">
        <v>37062.113800000014</v>
      </c>
      <c r="AG204" s="204">
        <f t="shared" si="43"/>
        <v>41842</v>
      </c>
      <c r="AH204" s="260">
        <v>31424.327500000007</v>
      </c>
    </row>
    <row r="205" spans="1:35" x14ac:dyDescent="0.2">
      <c r="A205" s="204">
        <f t="shared" si="44"/>
        <v>39286</v>
      </c>
      <c r="B205" s="32">
        <v>29341.33</v>
      </c>
      <c r="E205" s="204">
        <f t="shared" si="45"/>
        <v>39651</v>
      </c>
      <c r="F205" s="32">
        <v>26814.06</v>
      </c>
      <c r="M205" s="204">
        <f t="shared" si="46"/>
        <v>200</v>
      </c>
      <c r="N205" s="32">
        <v>31759.9084</v>
      </c>
      <c r="Q205" s="204">
        <f t="shared" si="47"/>
        <v>40382</v>
      </c>
      <c r="R205" s="32">
        <v>30972.729299999999</v>
      </c>
      <c r="U205" s="204">
        <f t="shared" si="48"/>
        <v>40747</v>
      </c>
      <c r="V205" s="260">
        <v>28959.137999999992</v>
      </c>
      <c r="Y205" s="204">
        <f t="shared" si="49"/>
        <v>41113</v>
      </c>
      <c r="Z205" s="260">
        <v>31553.626899999992</v>
      </c>
      <c r="AC205" s="204">
        <f t="shared" si="42"/>
        <v>41478</v>
      </c>
      <c r="AD205" s="260">
        <v>36476.423700000007</v>
      </c>
      <c r="AG205" s="204">
        <f t="shared" si="43"/>
        <v>41843</v>
      </c>
      <c r="AH205" s="260">
        <v>33147.362299999993</v>
      </c>
    </row>
    <row r="206" spans="1:35" x14ac:dyDescent="0.2">
      <c r="A206" s="204">
        <f t="shared" si="44"/>
        <v>39287</v>
      </c>
      <c r="B206" s="32">
        <v>30667.485000000001</v>
      </c>
      <c r="E206" s="204">
        <f t="shared" si="45"/>
        <v>39652</v>
      </c>
      <c r="F206" s="32">
        <v>26696.36</v>
      </c>
      <c r="M206" s="204">
        <f t="shared" si="46"/>
        <v>201</v>
      </c>
      <c r="N206" s="32">
        <v>31555.5164</v>
      </c>
      <c r="Q206" s="204">
        <f t="shared" si="47"/>
        <v>40383</v>
      </c>
      <c r="R206" s="32">
        <v>29255.693800000005</v>
      </c>
      <c r="U206" s="204">
        <f t="shared" si="48"/>
        <v>40748</v>
      </c>
      <c r="V206" s="260">
        <v>24920.209500000004</v>
      </c>
      <c r="Y206" s="204">
        <f t="shared" si="49"/>
        <v>41114</v>
      </c>
      <c r="Z206" s="260">
        <v>32509.153900000012</v>
      </c>
      <c r="AC206" s="204">
        <f t="shared" si="42"/>
        <v>41479</v>
      </c>
      <c r="AD206" s="260">
        <v>35917.20210000001</v>
      </c>
      <c r="AG206" s="204">
        <f t="shared" si="43"/>
        <v>41844</v>
      </c>
      <c r="AH206" s="260">
        <v>33564.163000000008</v>
      </c>
    </row>
    <row r="207" spans="1:35" x14ac:dyDescent="0.2">
      <c r="A207" s="204">
        <f t="shared" si="44"/>
        <v>39288</v>
      </c>
      <c r="B207" s="32">
        <v>31579.968333333331</v>
      </c>
      <c r="E207" s="204">
        <f t="shared" si="45"/>
        <v>39653</v>
      </c>
      <c r="F207" s="32">
        <v>27096.23</v>
      </c>
      <c r="M207" s="204">
        <f t="shared" si="46"/>
        <v>202</v>
      </c>
      <c r="N207" s="32">
        <v>29029.3406</v>
      </c>
      <c r="Q207" s="204">
        <f t="shared" si="47"/>
        <v>40384</v>
      </c>
      <c r="R207" s="32">
        <v>26534.646199999999</v>
      </c>
      <c r="U207" s="204">
        <f t="shared" si="48"/>
        <v>40749</v>
      </c>
      <c r="V207" s="260">
        <v>28045.195399999997</v>
      </c>
      <c r="Y207" s="204">
        <f t="shared" si="49"/>
        <v>41115</v>
      </c>
      <c r="Z207" s="260">
        <v>32898.635100000007</v>
      </c>
      <c r="AC207" s="204">
        <f t="shared" si="42"/>
        <v>41480</v>
      </c>
      <c r="AD207" s="260">
        <v>34868.781600000009</v>
      </c>
      <c r="AG207" s="204">
        <f t="shared" si="43"/>
        <v>41845</v>
      </c>
      <c r="AH207" s="260">
        <v>34401.895799999998</v>
      </c>
    </row>
    <row r="208" spans="1:35" x14ac:dyDescent="0.2">
      <c r="A208" s="204">
        <f t="shared" si="44"/>
        <v>39289</v>
      </c>
      <c r="B208" s="32">
        <v>30103.054999999993</v>
      </c>
      <c r="E208" s="204">
        <f t="shared" si="45"/>
        <v>39654</v>
      </c>
      <c r="F208" s="32">
        <v>26792.63</v>
      </c>
      <c r="M208" s="204">
        <f t="shared" si="46"/>
        <v>203</v>
      </c>
      <c r="N208" s="32">
        <v>26548.952100000002</v>
      </c>
      <c r="Q208" s="204">
        <f t="shared" si="47"/>
        <v>40385</v>
      </c>
      <c r="R208" s="32">
        <v>30619.798199999997</v>
      </c>
      <c r="U208" s="204">
        <f t="shared" si="48"/>
        <v>40750</v>
      </c>
      <c r="V208" s="260">
        <v>28425.538</v>
      </c>
      <c r="Y208" s="204">
        <f t="shared" si="49"/>
        <v>41116</v>
      </c>
      <c r="Z208" s="260">
        <v>33266.905199999994</v>
      </c>
      <c r="AC208" s="204">
        <f t="shared" si="42"/>
        <v>41481</v>
      </c>
      <c r="AD208" s="260">
        <v>34187.701799999995</v>
      </c>
      <c r="AG208" s="204">
        <f t="shared" si="43"/>
        <v>41846</v>
      </c>
      <c r="AH208" s="260">
        <v>32347.631099999995</v>
      </c>
    </row>
    <row r="209" spans="1:37" x14ac:dyDescent="0.2">
      <c r="A209" s="204">
        <f t="shared" si="44"/>
        <v>39290</v>
      </c>
      <c r="B209" s="32">
        <v>30234.455000000002</v>
      </c>
      <c r="E209" s="204">
        <f t="shared" si="45"/>
        <v>39655</v>
      </c>
      <c r="F209" s="32">
        <v>25398.400000000001</v>
      </c>
      <c r="M209" s="204">
        <f t="shared" si="46"/>
        <v>204</v>
      </c>
      <c r="N209" s="32">
        <v>30047.0481</v>
      </c>
      <c r="Q209" s="204">
        <f t="shared" si="47"/>
        <v>40386</v>
      </c>
      <c r="R209" s="32">
        <v>30026.2088</v>
      </c>
      <c r="U209" s="204">
        <f t="shared" si="48"/>
        <v>40751</v>
      </c>
      <c r="V209" s="260">
        <v>30183.117900000001</v>
      </c>
      <c r="Y209" s="204">
        <f t="shared" si="49"/>
        <v>41117</v>
      </c>
      <c r="Z209" s="260">
        <v>33090.267199999995</v>
      </c>
      <c r="AA209" s="26">
        <f>SUM(Z203:Z209)</f>
        <v>218708.56800000003</v>
      </c>
      <c r="AC209" s="204">
        <f t="shared" si="42"/>
        <v>41482</v>
      </c>
      <c r="AD209" s="260">
        <v>29514.431499999992</v>
      </c>
      <c r="AE209" s="26"/>
      <c r="AG209" s="204">
        <f t="shared" si="43"/>
        <v>41847</v>
      </c>
      <c r="AH209" s="260">
        <v>30187.939499999997</v>
      </c>
      <c r="AI209" s="26"/>
    </row>
    <row r="210" spans="1:37" x14ac:dyDescent="0.2">
      <c r="A210" s="204">
        <f t="shared" si="44"/>
        <v>39291</v>
      </c>
      <c r="B210" s="32">
        <v>28404.59</v>
      </c>
      <c r="E210" s="204">
        <f t="shared" si="45"/>
        <v>39656</v>
      </c>
      <c r="F210" s="32">
        <v>23066.74</v>
      </c>
      <c r="M210" s="204">
        <f t="shared" si="46"/>
        <v>205</v>
      </c>
      <c r="N210" s="32">
        <v>30731.950300000004</v>
      </c>
      <c r="Q210" s="204">
        <f t="shared" si="47"/>
        <v>40387</v>
      </c>
      <c r="R210" s="32">
        <v>29666.9277</v>
      </c>
      <c r="U210" s="204">
        <f t="shared" si="48"/>
        <v>40752</v>
      </c>
      <c r="V210" s="260">
        <v>30352.178</v>
      </c>
      <c r="Y210" s="204">
        <f t="shared" si="49"/>
        <v>41118</v>
      </c>
      <c r="Z210" s="260">
        <v>30545.860300000008</v>
      </c>
      <c r="AC210" s="204">
        <f t="shared" si="42"/>
        <v>41483</v>
      </c>
      <c r="AD210" s="260">
        <v>27180.084199999998</v>
      </c>
      <c r="AG210" s="204">
        <f t="shared" si="43"/>
        <v>41848</v>
      </c>
      <c r="AH210" s="260">
        <v>35489.184499999996</v>
      </c>
    </row>
    <row r="211" spans="1:37" x14ac:dyDescent="0.2">
      <c r="A211" s="204">
        <f t="shared" si="44"/>
        <v>39292</v>
      </c>
      <c r="B211" s="32">
        <v>25856.984999999993</v>
      </c>
      <c r="E211" s="204">
        <f t="shared" si="45"/>
        <v>39657</v>
      </c>
      <c r="F211" s="32">
        <v>25626.76</v>
      </c>
      <c r="M211" s="204">
        <f t="shared" si="46"/>
        <v>206</v>
      </c>
      <c r="N211" s="32">
        <v>30924.548399999996</v>
      </c>
      <c r="Q211" s="204">
        <f t="shared" si="47"/>
        <v>40388</v>
      </c>
      <c r="R211" s="32">
        <v>29793.0802</v>
      </c>
      <c r="U211" s="204">
        <f t="shared" si="48"/>
        <v>40753</v>
      </c>
      <c r="V211" s="260">
        <v>30804.074599999996</v>
      </c>
      <c r="Y211" s="204">
        <f t="shared" si="49"/>
        <v>41119</v>
      </c>
      <c r="Z211" s="260">
        <v>27755.293399999999</v>
      </c>
      <c r="AC211" s="204">
        <f t="shared" si="42"/>
        <v>41484</v>
      </c>
      <c r="AD211" s="260">
        <v>31466.364099999992</v>
      </c>
      <c r="AG211" s="204">
        <f t="shared" si="43"/>
        <v>41849</v>
      </c>
      <c r="AH211" s="260">
        <v>33107.584600000009</v>
      </c>
    </row>
    <row r="212" spans="1:37" x14ac:dyDescent="0.2">
      <c r="A212" s="204">
        <f t="shared" si="44"/>
        <v>39293</v>
      </c>
      <c r="B212" s="32">
        <v>29795.435000000005</v>
      </c>
      <c r="E212" s="204">
        <f t="shared" si="45"/>
        <v>39658</v>
      </c>
      <c r="F212" s="32">
        <v>25731.59</v>
      </c>
      <c r="M212" s="204">
        <f t="shared" si="46"/>
        <v>207</v>
      </c>
      <c r="N212" s="32">
        <v>30614.4656</v>
      </c>
      <c r="Q212" s="204">
        <f t="shared" si="47"/>
        <v>40389</v>
      </c>
      <c r="R212" s="32">
        <v>30614.122499999998</v>
      </c>
      <c r="U212" s="204">
        <f t="shared" si="48"/>
        <v>40754</v>
      </c>
      <c r="V212" s="260">
        <v>29907.578000000001</v>
      </c>
      <c r="Y212" s="204">
        <f t="shared" si="49"/>
        <v>41120</v>
      </c>
      <c r="Z212" s="260">
        <v>32462.863800000003</v>
      </c>
      <c r="AC212" s="204">
        <f t="shared" si="42"/>
        <v>41485</v>
      </c>
      <c r="AD212" s="260">
        <v>31755.3766</v>
      </c>
      <c r="AG212" s="204">
        <f t="shared" si="43"/>
        <v>41850</v>
      </c>
      <c r="AH212" s="260">
        <v>30283.241999999995</v>
      </c>
    </row>
    <row r="213" spans="1:37" x14ac:dyDescent="0.2">
      <c r="A213" s="227">
        <f t="shared" si="44"/>
        <v>39294</v>
      </c>
      <c r="B213" s="228">
        <v>29696.69</v>
      </c>
      <c r="C213" s="32">
        <f>SUM(B183:B213)</f>
        <v>870890.03833333321</v>
      </c>
      <c r="D213" s="229" t="s">
        <v>588</v>
      </c>
      <c r="E213" s="204">
        <f t="shared" si="45"/>
        <v>39659</v>
      </c>
      <c r="F213" s="32">
        <v>25787.25</v>
      </c>
      <c r="M213" s="227">
        <f t="shared" si="46"/>
        <v>208</v>
      </c>
      <c r="N213" s="228">
        <v>31224.991800000003</v>
      </c>
      <c r="O213" s="32">
        <f>SUM(N183:N213)</f>
        <v>887249.47620000015</v>
      </c>
      <c r="P213" s="229" t="s">
        <v>589</v>
      </c>
      <c r="Q213" s="227">
        <f t="shared" si="47"/>
        <v>40390</v>
      </c>
      <c r="R213" s="228">
        <v>27725.6518</v>
      </c>
      <c r="S213" s="32">
        <f>SUM(R183:R213)</f>
        <v>891060.86509999994</v>
      </c>
      <c r="T213" s="229" t="s">
        <v>590</v>
      </c>
      <c r="U213" s="227">
        <f t="shared" si="48"/>
        <v>40755</v>
      </c>
      <c r="V213" s="260">
        <v>27710.054700000001</v>
      </c>
      <c r="W213" s="32">
        <f>SUM(V183:V213)</f>
        <v>928109.53239999991</v>
      </c>
      <c r="X213" s="229" t="s">
        <v>591</v>
      </c>
      <c r="Y213" s="227">
        <f t="shared" si="49"/>
        <v>41121</v>
      </c>
      <c r="Z213" s="260">
        <v>33465.546699999999</v>
      </c>
      <c r="AA213" s="32">
        <f>SUM(Z183:Z213)</f>
        <v>969393.73350000009</v>
      </c>
      <c r="AB213" s="229" t="s">
        <v>836</v>
      </c>
      <c r="AC213" s="204">
        <f t="shared" si="42"/>
        <v>41486</v>
      </c>
      <c r="AD213" s="260">
        <v>29902.367000000017</v>
      </c>
      <c r="AE213" s="32">
        <f>SUM(AD183:AD213)</f>
        <v>970932.24910000002</v>
      </c>
      <c r="AF213" s="229" t="s">
        <v>832</v>
      </c>
      <c r="AG213" s="204">
        <f t="shared" si="43"/>
        <v>41851</v>
      </c>
      <c r="AH213" s="260">
        <v>30540.723900000005</v>
      </c>
      <c r="AI213" s="32">
        <f>SUM(AH183:AH213)</f>
        <v>972584.03840000008</v>
      </c>
      <c r="AJ213" s="229" t="s">
        <v>945</v>
      </c>
      <c r="AK213" s="229"/>
    </row>
    <row r="214" spans="1:37" x14ac:dyDescent="0.2">
      <c r="A214" s="204">
        <f t="shared" si="44"/>
        <v>39295</v>
      </c>
      <c r="B214" s="32">
        <v>30515.53</v>
      </c>
      <c r="E214" s="227">
        <f t="shared" si="45"/>
        <v>39660</v>
      </c>
      <c r="F214" s="228">
        <v>26320.69</v>
      </c>
      <c r="G214" s="32">
        <f>SUM(F184:F214)</f>
        <v>763187.24</v>
      </c>
      <c r="H214" s="229" t="s">
        <v>592</v>
      </c>
      <c r="L214" s="163">
        <v>28602.920299999998</v>
      </c>
      <c r="M214" s="204">
        <f t="shared" si="46"/>
        <v>209</v>
      </c>
      <c r="N214" s="32">
        <v>28603.540200000003</v>
      </c>
      <c r="Q214" s="204">
        <f t="shared" si="47"/>
        <v>40391</v>
      </c>
      <c r="R214" s="32">
        <v>26502.400099999999</v>
      </c>
      <c r="U214" s="204">
        <f t="shared" si="48"/>
        <v>40756</v>
      </c>
      <c r="V214" s="260">
        <v>32994.583899999998</v>
      </c>
      <c r="Y214" s="204">
        <f t="shared" si="49"/>
        <v>41122</v>
      </c>
      <c r="Z214" s="260">
        <v>31593.305300000004</v>
      </c>
      <c r="AA214" s="26">
        <f>SUM(Z210:Z213)</f>
        <v>124229.56420000002</v>
      </c>
      <c r="AC214" s="204">
        <f t="shared" si="42"/>
        <v>41487</v>
      </c>
      <c r="AD214" s="260">
        <v>32143.559999999994</v>
      </c>
      <c r="AE214" s="26"/>
      <c r="AG214" s="204">
        <f t="shared" si="43"/>
        <v>41852</v>
      </c>
      <c r="AH214" s="260">
        <v>29408.7441</v>
      </c>
      <c r="AI214" s="26"/>
    </row>
    <row r="215" spans="1:37" x14ac:dyDescent="0.2">
      <c r="A215" s="204">
        <f t="shared" si="44"/>
        <v>39296</v>
      </c>
      <c r="B215" s="32">
        <v>30841.17</v>
      </c>
      <c r="E215" s="204">
        <f t="shared" si="45"/>
        <v>39661</v>
      </c>
      <c r="F215" s="32">
        <v>26391.66</v>
      </c>
      <c r="L215" s="163">
        <v>25589.901000000002</v>
      </c>
      <c r="M215" s="204">
        <f t="shared" si="46"/>
        <v>210</v>
      </c>
      <c r="N215" s="32">
        <v>25590.497900000002</v>
      </c>
      <c r="Q215" s="204">
        <f t="shared" si="47"/>
        <v>40392</v>
      </c>
      <c r="R215" s="32">
        <v>31225.913499999999</v>
      </c>
      <c r="U215" s="204">
        <f t="shared" si="48"/>
        <v>40757</v>
      </c>
      <c r="V215" s="260">
        <v>32448.309300000001</v>
      </c>
      <c r="Y215" s="204">
        <f t="shared" si="49"/>
        <v>41123</v>
      </c>
      <c r="Z215" s="260">
        <v>31325.248799999998</v>
      </c>
      <c r="AC215" s="204">
        <f t="shared" si="42"/>
        <v>41488</v>
      </c>
      <c r="AD215" s="260">
        <v>33415.805100000027</v>
      </c>
      <c r="AG215" s="204">
        <f t="shared" si="43"/>
        <v>41853</v>
      </c>
      <c r="AH215" s="260">
        <v>27556.555199999999</v>
      </c>
    </row>
    <row r="216" spans="1:37" x14ac:dyDescent="0.2">
      <c r="A216" s="204">
        <f t="shared" si="44"/>
        <v>39297</v>
      </c>
      <c r="B216" s="32">
        <v>31248.880000000001</v>
      </c>
      <c r="E216" s="204">
        <f t="shared" si="45"/>
        <v>39662</v>
      </c>
      <c r="F216" s="32">
        <v>25411.05</v>
      </c>
      <c r="L216" s="163">
        <v>28481.322800000005</v>
      </c>
      <c r="M216" s="204">
        <f t="shared" si="46"/>
        <v>211</v>
      </c>
      <c r="N216" s="32">
        <v>28482.190800000004</v>
      </c>
      <c r="Q216" s="204">
        <f t="shared" si="47"/>
        <v>40393</v>
      </c>
      <c r="R216" s="32">
        <v>32254.841399999998</v>
      </c>
      <c r="U216" s="204">
        <f t="shared" si="48"/>
        <v>40758</v>
      </c>
      <c r="V216" s="260">
        <v>33036.136299999998</v>
      </c>
      <c r="Y216" s="204">
        <f t="shared" si="49"/>
        <v>41124</v>
      </c>
      <c r="Z216" s="260">
        <v>31397.823300000011</v>
      </c>
      <c r="AC216" s="204">
        <f t="shared" si="42"/>
        <v>41489</v>
      </c>
      <c r="AD216" s="260">
        <v>30934.585899999995</v>
      </c>
      <c r="AG216" s="204">
        <f t="shared" si="43"/>
        <v>41854</v>
      </c>
      <c r="AH216" s="260">
        <v>24733.039000000001</v>
      </c>
    </row>
    <row r="217" spans="1:37" x14ac:dyDescent="0.2">
      <c r="A217" s="204">
        <f t="shared" si="44"/>
        <v>39298</v>
      </c>
      <c r="B217" s="32">
        <v>29224.82</v>
      </c>
      <c r="E217" s="204">
        <f t="shared" si="45"/>
        <v>39663</v>
      </c>
      <c r="F217" s="32">
        <v>23419.97</v>
      </c>
      <c r="L217" s="163">
        <v>27854.049100000004</v>
      </c>
      <c r="M217" s="204">
        <f t="shared" si="46"/>
        <v>212</v>
      </c>
      <c r="N217" s="32">
        <v>27855.818899999998</v>
      </c>
      <c r="Q217" s="204">
        <f t="shared" si="47"/>
        <v>40394</v>
      </c>
      <c r="R217" s="32">
        <v>32129.414699999994</v>
      </c>
      <c r="U217" s="204">
        <f t="shared" si="48"/>
        <v>40759</v>
      </c>
      <c r="V217" s="260">
        <v>32629.505400000002</v>
      </c>
      <c r="Y217" s="204">
        <f t="shared" si="49"/>
        <v>41125</v>
      </c>
      <c r="Z217" s="260">
        <v>29716.935499999992</v>
      </c>
      <c r="AC217" s="204">
        <f t="shared" si="42"/>
        <v>41490</v>
      </c>
      <c r="AD217" s="260">
        <v>27369.276600000001</v>
      </c>
      <c r="AG217" s="204">
        <f t="shared" si="43"/>
        <v>41855</v>
      </c>
      <c r="AH217" s="260">
        <v>29170.461800000005</v>
      </c>
    </row>
    <row r="218" spans="1:37" x14ac:dyDescent="0.2">
      <c r="A218" s="204">
        <f t="shared" si="44"/>
        <v>39299</v>
      </c>
      <c r="B218" s="32">
        <v>26613.474999999999</v>
      </c>
      <c r="E218" s="204">
        <f t="shared" si="45"/>
        <v>39664</v>
      </c>
      <c r="F218" s="32">
        <v>27478.12</v>
      </c>
      <c r="L218" s="163">
        <v>26920.035899999999</v>
      </c>
      <c r="M218" s="204">
        <f t="shared" si="46"/>
        <v>213</v>
      </c>
      <c r="N218" s="32">
        <v>26921.694799999997</v>
      </c>
      <c r="Q218" s="204">
        <f t="shared" si="47"/>
        <v>40395</v>
      </c>
      <c r="R218" s="32">
        <v>31528.837799999998</v>
      </c>
      <c r="U218" s="204">
        <f t="shared" si="48"/>
        <v>40760</v>
      </c>
      <c r="V218" s="260">
        <v>32037.552200000002</v>
      </c>
      <c r="Y218" s="204">
        <f t="shared" si="49"/>
        <v>41126</v>
      </c>
      <c r="Z218" s="260">
        <v>27511.423699999996</v>
      </c>
      <c r="AC218" s="204">
        <f t="shared" si="42"/>
        <v>41491</v>
      </c>
      <c r="AD218" s="32">
        <v>30962.212200000009</v>
      </c>
      <c r="AG218" s="204">
        <f t="shared" si="43"/>
        <v>41856</v>
      </c>
      <c r="AH218" s="260">
        <v>31254.409300000003</v>
      </c>
    </row>
    <row r="219" spans="1:37" x14ac:dyDescent="0.2">
      <c r="A219" s="204">
        <f t="shared" si="44"/>
        <v>39300</v>
      </c>
      <c r="B219" s="32">
        <v>30579.91</v>
      </c>
      <c r="E219" s="204">
        <f t="shared" si="45"/>
        <v>39665</v>
      </c>
      <c r="F219" s="32">
        <v>27110.97</v>
      </c>
      <c r="L219" s="163">
        <v>27753.174900000002</v>
      </c>
      <c r="M219" s="204">
        <f t="shared" si="46"/>
        <v>214</v>
      </c>
      <c r="N219" s="32">
        <v>27754.896100000005</v>
      </c>
      <c r="Q219" s="204">
        <f t="shared" si="47"/>
        <v>40396</v>
      </c>
      <c r="R219" s="32">
        <v>30260.281300000002</v>
      </c>
      <c r="U219" s="204">
        <f t="shared" si="48"/>
        <v>40761</v>
      </c>
      <c r="V219" s="260">
        <v>28195.424000000003</v>
      </c>
      <c r="Y219" s="204">
        <f t="shared" si="49"/>
        <v>41127</v>
      </c>
      <c r="Z219" s="260">
        <v>30885.44249999999</v>
      </c>
      <c r="AC219" s="204">
        <f t="shared" si="42"/>
        <v>41492</v>
      </c>
      <c r="AD219" s="32">
        <v>30678.8351</v>
      </c>
      <c r="AG219" s="204">
        <f t="shared" si="43"/>
        <v>41857</v>
      </c>
      <c r="AH219" s="260">
        <v>31977.928799999991</v>
      </c>
    </row>
    <row r="220" spans="1:37" x14ac:dyDescent="0.2">
      <c r="A220" s="204">
        <f t="shared" si="44"/>
        <v>39301</v>
      </c>
      <c r="B220" s="32">
        <v>29426.304999999997</v>
      </c>
      <c r="E220" s="204">
        <f t="shared" si="45"/>
        <v>39666</v>
      </c>
      <c r="F220" s="32">
        <v>27257.15</v>
      </c>
      <c r="L220" s="163">
        <v>28658.996299999999</v>
      </c>
      <c r="M220" s="204">
        <f t="shared" si="46"/>
        <v>215</v>
      </c>
      <c r="N220" s="32">
        <v>28660.262200000001</v>
      </c>
      <c r="Q220" s="204">
        <f t="shared" si="47"/>
        <v>40397</v>
      </c>
      <c r="R220" s="32">
        <v>27621.009300000002</v>
      </c>
      <c r="U220" s="204">
        <f t="shared" si="48"/>
        <v>40762</v>
      </c>
      <c r="V220" s="260">
        <v>25553.5785</v>
      </c>
      <c r="Y220" s="204">
        <f t="shared" si="49"/>
        <v>41128</v>
      </c>
      <c r="Z220" s="260">
        <v>29263.347499999996</v>
      </c>
      <c r="AC220" s="204">
        <f t="shared" si="42"/>
        <v>41493</v>
      </c>
      <c r="AD220" s="32">
        <v>31374.307499999999</v>
      </c>
      <c r="AG220" s="204">
        <f t="shared" si="43"/>
        <v>41858</v>
      </c>
      <c r="AH220" s="260">
        <v>30812.994100000004</v>
      </c>
    </row>
    <row r="221" spans="1:37" x14ac:dyDescent="0.2">
      <c r="A221" s="204">
        <f t="shared" si="44"/>
        <v>39302</v>
      </c>
      <c r="B221" s="32">
        <v>28339.23</v>
      </c>
      <c r="E221" s="204">
        <f t="shared" si="45"/>
        <v>39667</v>
      </c>
      <c r="F221" s="32">
        <v>26704.93</v>
      </c>
      <c r="L221" s="163">
        <v>26579.993300000002</v>
      </c>
      <c r="M221" s="204">
        <f t="shared" si="46"/>
        <v>216</v>
      </c>
      <c r="N221" s="32">
        <v>26581.349799999996</v>
      </c>
      <c r="Q221" s="204">
        <f t="shared" si="47"/>
        <v>40398</v>
      </c>
      <c r="R221" s="32">
        <v>25321.658199999994</v>
      </c>
      <c r="U221" s="204">
        <f t="shared" si="48"/>
        <v>40763</v>
      </c>
      <c r="V221" s="260">
        <v>30165.158000000003</v>
      </c>
      <c r="Y221" s="204">
        <f t="shared" si="49"/>
        <v>41129</v>
      </c>
      <c r="Z221" s="260">
        <v>28638.345499999999</v>
      </c>
      <c r="AC221" s="204">
        <f t="shared" si="42"/>
        <v>41494</v>
      </c>
      <c r="AD221" s="32">
        <v>31605.647300000001</v>
      </c>
      <c r="AG221" s="204">
        <f t="shared" si="43"/>
        <v>41859</v>
      </c>
      <c r="AH221" s="260">
        <v>31358.974000000002</v>
      </c>
    </row>
    <row r="222" spans="1:37" x14ac:dyDescent="0.2">
      <c r="A222" s="204">
        <f t="shared" si="44"/>
        <v>39303</v>
      </c>
      <c r="B222" s="32">
        <v>28547.79</v>
      </c>
      <c r="E222" s="204">
        <f t="shared" si="45"/>
        <v>39668</v>
      </c>
      <c r="F222" s="32">
        <v>27055.98</v>
      </c>
      <c r="L222" s="163">
        <v>24660.628499999999</v>
      </c>
      <c r="M222" s="204">
        <f t="shared" si="46"/>
        <v>217</v>
      </c>
      <c r="N222" s="32">
        <v>24661.784599999995</v>
      </c>
      <c r="Q222" s="204">
        <f t="shared" si="47"/>
        <v>40399</v>
      </c>
      <c r="R222" s="32">
        <v>29089.974999999999</v>
      </c>
      <c r="U222" s="204">
        <f t="shared" si="48"/>
        <v>40764</v>
      </c>
      <c r="V222" s="260">
        <v>29731.029899999998</v>
      </c>
      <c r="Y222" s="204">
        <f t="shared" si="49"/>
        <v>41130</v>
      </c>
      <c r="Z222" s="260">
        <v>29133.886500000008</v>
      </c>
      <c r="AC222" s="204">
        <f t="shared" si="42"/>
        <v>41495</v>
      </c>
      <c r="AD222" s="32">
        <v>32315.876199999999</v>
      </c>
      <c r="AG222" s="204">
        <f t="shared" si="43"/>
        <v>41860</v>
      </c>
      <c r="AH222" s="260">
        <v>29205.617800000011</v>
      </c>
    </row>
    <row r="223" spans="1:37" x14ac:dyDescent="0.2">
      <c r="A223" s="204">
        <f t="shared" si="44"/>
        <v>39304</v>
      </c>
      <c r="B223" s="32">
        <v>30214.445</v>
      </c>
      <c r="E223" s="204">
        <f t="shared" si="45"/>
        <v>39669</v>
      </c>
      <c r="F223" s="32">
        <v>25741.22</v>
      </c>
      <c r="L223" s="163">
        <v>27924.599400000003</v>
      </c>
      <c r="M223" s="204">
        <f t="shared" si="46"/>
        <v>218</v>
      </c>
      <c r="N223" s="32">
        <v>27925.561600000005</v>
      </c>
      <c r="Q223" s="204">
        <f t="shared" si="47"/>
        <v>40400</v>
      </c>
      <c r="R223" s="32">
        <v>29143.723900000001</v>
      </c>
      <c r="U223" s="204">
        <f t="shared" si="48"/>
        <v>40765</v>
      </c>
      <c r="V223" s="260">
        <v>28457.046999999999</v>
      </c>
      <c r="Y223" s="204">
        <f t="shared" si="49"/>
        <v>41131</v>
      </c>
      <c r="Z223" s="260">
        <v>28313.001799999998</v>
      </c>
      <c r="AC223" s="204">
        <f t="shared" si="42"/>
        <v>41496</v>
      </c>
      <c r="AD223" s="32">
        <v>30313.823199999992</v>
      </c>
      <c r="AG223" s="204">
        <f t="shared" si="43"/>
        <v>41861</v>
      </c>
      <c r="AH223" s="260">
        <v>26832.4002</v>
      </c>
    </row>
    <row r="224" spans="1:37" x14ac:dyDescent="0.2">
      <c r="A224" s="204">
        <f t="shared" si="44"/>
        <v>39305</v>
      </c>
      <c r="B224" s="32">
        <v>27667.904999999992</v>
      </c>
      <c r="E224" s="204">
        <f t="shared" si="45"/>
        <v>39670</v>
      </c>
      <c r="F224" s="32">
        <v>22583.78</v>
      </c>
      <c r="L224" s="163">
        <v>27377.961800000001</v>
      </c>
      <c r="M224" s="204">
        <f t="shared" si="46"/>
        <v>219</v>
      </c>
      <c r="N224" s="32">
        <v>27379.152899999994</v>
      </c>
      <c r="Q224" s="204">
        <f t="shared" si="47"/>
        <v>40401</v>
      </c>
      <c r="R224" s="32">
        <v>29433.72189999999</v>
      </c>
      <c r="U224" s="204">
        <f t="shared" si="48"/>
        <v>40766</v>
      </c>
      <c r="V224" s="260">
        <v>27234.007100000003</v>
      </c>
      <c r="Y224" s="204">
        <f t="shared" si="49"/>
        <v>41132</v>
      </c>
      <c r="Z224" s="260">
        <v>26634.876199999999</v>
      </c>
      <c r="AC224" s="204">
        <f t="shared" si="42"/>
        <v>41497</v>
      </c>
      <c r="AD224" s="32">
        <v>28064.524000000001</v>
      </c>
      <c r="AG224" s="204">
        <f t="shared" si="43"/>
        <v>41862</v>
      </c>
      <c r="AH224" s="260">
        <v>31906.729599999999</v>
      </c>
    </row>
    <row r="225" spans="1:34" x14ac:dyDescent="0.2">
      <c r="A225" s="204">
        <f t="shared" si="44"/>
        <v>39306</v>
      </c>
      <c r="B225" s="32">
        <v>25602.95</v>
      </c>
      <c r="E225" s="204">
        <f t="shared" si="45"/>
        <v>39671</v>
      </c>
      <c r="F225" s="32">
        <v>24734.560000000001</v>
      </c>
      <c r="L225" s="163">
        <v>26520.876400000001</v>
      </c>
      <c r="M225" s="204">
        <f t="shared" si="46"/>
        <v>220</v>
      </c>
      <c r="N225" s="32">
        <v>26521.800899999998</v>
      </c>
      <c r="Q225" s="204">
        <f t="shared" si="47"/>
        <v>40402</v>
      </c>
      <c r="R225" s="32">
        <v>30294.943899999995</v>
      </c>
      <c r="U225" s="204">
        <f t="shared" si="48"/>
        <v>40767</v>
      </c>
      <c r="V225" s="260">
        <v>28057.1669</v>
      </c>
      <c r="Y225" s="204">
        <f t="shared" si="49"/>
        <v>41133</v>
      </c>
      <c r="Z225" s="260">
        <v>24874.692999999999</v>
      </c>
      <c r="AC225" s="204">
        <f t="shared" si="42"/>
        <v>41498</v>
      </c>
      <c r="AD225" s="32">
        <v>31512.895600000007</v>
      </c>
      <c r="AG225" s="204">
        <f t="shared" si="43"/>
        <v>41863</v>
      </c>
      <c r="AH225" s="260">
        <v>33106.062400000017</v>
      </c>
    </row>
    <row r="226" spans="1:34" x14ac:dyDescent="0.2">
      <c r="A226" s="204">
        <f t="shared" si="44"/>
        <v>39307</v>
      </c>
      <c r="B226" s="32">
        <v>27784.13</v>
      </c>
      <c r="E226" s="204">
        <f t="shared" si="45"/>
        <v>39672</v>
      </c>
      <c r="F226" s="32">
        <v>26078.83</v>
      </c>
      <c r="L226" s="163">
        <v>26103.606200000006</v>
      </c>
      <c r="M226" s="204">
        <f t="shared" si="46"/>
        <v>221</v>
      </c>
      <c r="N226" s="32">
        <v>26104.603900000002</v>
      </c>
      <c r="Q226" s="204">
        <f t="shared" si="47"/>
        <v>40403</v>
      </c>
      <c r="R226" s="32">
        <v>31323.444799999987</v>
      </c>
      <c r="U226" s="204">
        <f t="shared" si="48"/>
        <v>40768</v>
      </c>
      <c r="V226" s="260">
        <v>26736.8213</v>
      </c>
      <c r="Y226" s="204">
        <f t="shared" si="49"/>
        <v>41134</v>
      </c>
      <c r="Z226" s="260">
        <v>29045.970699999998</v>
      </c>
      <c r="AC226" s="204">
        <f t="shared" si="42"/>
        <v>41499</v>
      </c>
      <c r="AD226" s="32">
        <v>33964.140699999996</v>
      </c>
      <c r="AG226" s="204">
        <f t="shared" si="43"/>
        <v>41864</v>
      </c>
      <c r="AH226" s="260">
        <v>33341.723600000012</v>
      </c>
    </row>
    <row r="227" spans="1:34" x14ac:dyDescent="0.2">
      <c r="A227" s="204">
        <f t="shared" si="44"/>
        <v>39308</v>
      </c>
      <c r="B227" s="32">
        <v>25958.57</v>
      </c>
      <c r="E227" s="204">
        <f t="shared" si="45"/>
        <v>39673</v>
      </c>
      <c r="F227" s="32">
        <v>26798.29</v>
      </c>
      <c r="L227" s="163">
        <v>25636.931199999999</v>
      </c>
      <c r="M227" s="204">
        <f t="shared" si="46"/>
        <v>222</v>
      </c>
      <c r="N227" s="32">
        <v>25637.907199999998</v>
      </c>
      <c r="Q227" s="204">
        <f t="shared" si="47"/>
        <v>40404</v>
      </c>
      <c r="R227" s="32">
        <v>29127.239300000008</v>
      </c>
      <c r="U227" s="204">
        <f t="shared" si="48"/>
        <v>40769</v>
      </c>
      <c r="V227" s="260">
        <v>24687.952999999998</v>
      </c>
      <c r="Y227" s="204">
        <f t="shared" si="49"/>
        <v>41135</v>
      </c>
      <c r="Z227" s="260">
        <v>30354.6826</v>
      </c>
      <c r="AC227" s="204">
        <f t="shared" si="42"/>
        <v>41500</v>
      </c>
      <c r="AD227" s="32">
        <v>33817.677500000027</v>
      </c>
      <c r="AG227" s="204">
        <f t="shared" si="43"/>
        <v>41865</v>
      </c>
      <c r="AH227" s="260">
        <v>33246.90849999999</v>
      </c>
    </row>
    <row r="228" spans="1:34" x14ac:dyDescent="0.2">
      <c r="A228" s="204">
        <f t="shared" si="44"/>
        <v>39309</v>
      </c>
      <c r="B228" s="32">
        <v>26699.385000000006</v>
      </c>
      <c r="E228" s="204">
        <f t="shared" si="45"/>
        <v>39674</v>
      </c>
      <c r="F228" s="32">
        <v>26483.01</v>
      </c>
      <c r="L228" s="163">
        <v>23244.317199999998</v>
      </c>
      <c r="M228" s="204">
        <f t="shared" si="46"/>
        <v>223</v>
      </c>
      <c r="N228" s="32">
        <v>23245.168599999997</v>
      </c>
      <c r="Q228" s="204">
        <f t="shared" si="47"/>
        <v>40405</v>
      </c>
      <c r="R228" s="32">
        <v>26702.865599999997</v>
      </c>
      <c r="U228" s="204">
        <f t="shared" si="48"/>
        <v>40770</v>
      </c>
      <c r="V228" s="260">
        <v>29599.8469</v>
      </c>
      <c r="Y228" s="204">
        <f t="shared" si="49"/>
        <v>41136</v>
      </c>
      <c r="Z228" s="260">
        <v>29076.780299999995</v>
      </c>
      <c r="AC228" s="204">
        <f t="shared" si="42"/>
        <v>41501</v>
      </c>
      <c r="AD228" s="32">
        <v>33833.749399999993</v>
      </c>
      <c r="AG228" s="204">
        <f t="shared" si="43"/>
        <v>41866</v>
      </c>
      <c r="AH228" s="260">
        <v>32116.454299999998</v>
      </c>
    </row>
    <row r="229" spans="1:34" x14ac:dyDescent="0.2">
      <c r="A229" s="204">
        <f t="shared" si="44"/>
        <v>39310</v>
      </c>
      <c r="B229" s="32">
        <v>28505.625</v>
      </c>
      <c r="E229" s="204">
        <f t="shared" si="45"/>
        <v>39675</v>
      </c>
      <c r="F229" s="32">
        <v>25666.77</v>
      </c>
      <c r="L229" s="163">
        <v>22226.4002</v>
      </c>
      <c r="M229" s="204">
        <f t="shared" si="46"/>
        <v>224</v>
      </c>
      <c r="N229" s="32">
        <v>22227.206299999998</v>
      </c>
      <c r="Q229" s="204">
        <f t="shared" si="47"/>
        <v>40406</v>
      </c>
      <c r="R229" s="32">
        <v>30114.506400000002</v>
      </c>
      <c r="U229" s="204">
        <f t="shared" si="48"/>
        <v>40771</v>
      </c>
      <c r="V229" s="260">
        <v>30047.9755</v>
      </c>
      <c r="Y229" s="204">
        <f t="shared" si="49"/>
        <v>41137</v>
      </c>
      <c r="Z229" s="260">
        <v>28735.306100000005</v>
      </c>
      <c r="AC229" s="204">
        <f t="shared" si="42"/>
        <v>41502</v>
      </c>
      <c r="AD229" s="32">
        <v>32874.533599999988</v>
      </c>
      <c r="AG229" s="204">
        <f t="shared" si="43"/>
        <v>41867</v>
      </c>
      <c r="AH229" s="260">
        <v>29157.409599999999</v>
      </c>
    </row>
    <row r="230" spans="1:34" x14ac:dyDescent="0.2">
      <c r="A230" s="204">
        <f t="shared" si="44"/>
        <v>39311</v>
      </c>
      <c r="B230" s="32">
        <v>30221.334999999999</v>
      </c>
      <c r="E230" s="204">
        <f t="shared" si="45"/>
        <v>39676</v>
      </c>
      <c r="F230" s="32">
        <v>23382.87</v>
      </c>
      <c r="L230" s="163">
        <v>26038.664699999998</v>
      </c>
      <c r="M230" s="204">
        <f t="shared" si="46"/>
        <v>225</v>
      </c>
      <c r="N230" s="32">
        <v>26039.172000000002</v>
      </c>
      <c r="Q230" s="204">
        <f t="shared" si="47"/>
        <v>40407</v>
      </c>
      <c r="R230" s="32">
        <v>28020.89049999999</v>
      </c>
      <c r="U230" s="204">
        <f t="shared" si="48"/>
        <v>40772</v>
      </c>
      <c r="V230" s="260">
        <v>30052.901300000005</v>
      </c>
      <c r="Y230" s="204">
        <f t="shared" si="49"/>
        <v>41138</v>
      </c>
      <c r="Z230" s="260">
        <v>28759.611700000001</v>
      </c>
      <c r="AC230" s="204">
        <f t="shared" si="42"/>
        <v>41503</v>
      </c>
      <c r="AD230" s="32">
        <v>30208.286200000006</v>
      </c>
      <c r="AG230" s="204">
        <f t="shared" si="43"/>
        <v>41868</v>
      </c>
      <c r="AH230" s="260">
        <v>25438.880700000005</v>
      </c>
    </row>
    <row r="231" spans="1:34" x14ac:dyDescent="0.2">
      <c r="A231" s="204">
        <f t="shared" si="44"/>
        <v>39312</v>
      </c>
      <c r="B231" s="32">
        <v>28250.82</v>
      </c>
      <c r="E231" s="204">
        <f t="shared" si="45"/>
        <v>39677</v>
      </c>
      <c r="F231" s="32">
        <v>21563.71</v>
      </c>
      <c r="K231" s="163">
        <v>26659.218800000002</v>
      </c>
      <c r="L231" s="241">
        <v>26224.527000000002</v>
      </c>
      <c r="M231" s="204">
        <f t="shared" si="46"/>
        <v>226</v>
      </c>
      <c r="N231" s="237">
        <v>26659.921100000003</v>
      </c>
      <c r="Q231" s="204">
        <f t="shared" si="47"/>
        <v>40408</v>
      </c>
      <c r="R231" s="32">
        <v>26959.033400000004</v>
      </c>
      <c r="U231" s="204">
        <f t="shared" si="48"/>
        <v>40773</v>
      </c>
      <c r="V231" s="260">
        <v>29922.008799999996</v>
      </c>
      <c r="Y231" s="204">
        <f t="shared" si="49"/>
        <v>41139</v>
      </c>
      <c r="Z231" s="260">
        <v>26455.352200000001</v>
      </c>
      <c r="AC231" s="204">
        <f t="shared" si="42"/>
        <v>41504</v>
      </c>
      <c r="AD231" s="32">
        <v>26408.330399999999</v>
      </c>
      <c r="AG231" s="204">
        <f t="shared" si="43"/>
        <v>41869</v>
      </c>
      <c r="AH231" s="260">
        <v>28315.941200000008</v>
      </c>
    </row>
    <row r="232" spans="1:34" x14ac:dyDescent="0.2">
      <c r="A232" s="204">
        <f t="shared" si="44"/>
        <v>39313</v>
      </c>
      <c r="B232" s="32">
        <v>25836.305000000004</v>
      </c>
      <c r="E232" s="204">
        <f t="shared" si="45"/>
        <v>39678</v>
      </c>
      <c r="F232" s="32">
        <v>25869.5</v>
      </c>
      <c r="L232" s="163">
        <v>28788.579800000003</v>
      </c>
      <c r="M232" s="204">
        <f t="shared" si="46"/>
        <v>227</v>
      </c>
      <c r="N232" s="32">
        <v>28789.3233</v>
      </c>
      <c r="Q232" s="204">
        <f t="shared" si="47"/>
        <v>40409</v>
      </c>
      <c r="R232" s="32">
        <v>26334.9287</v>
      </c>
      <c r="U232" s="204">
        <f t="shared" si="48"/>
        <v>40774</v>
      </c>
      <c r="V232" s="260">
        <v>31650.219900000004</v>
      </c>
      <c r="Y232" s="204">
        <f t="shared" si="49"/>
        <v>41140</v>
      </c>
      <c r="Z232" s="260">
        <v>23422.961299999988</v>
      </c>
      <c r="AC232" s="204">
        <f t="shared" si="42"/>
        <v>41505</v>
      </c>
      <c r="AD232" s="32">
        <v>28613.5694</v>
      </c>
      <c r="AG232" s="204">
        <f t="shared" si="43"/>
        <v>41870</v>
      </c>
      <c r="AH232" s="260">
        <v>28211.517799999998</v>
      </c>
    </row>
    <row r="233" spans="1:34" x14ac:dyDescent="0.2">
      <c r="A233" s="204">
        <f t="shared" si="44"/>
        <v>39314</v>
      </c>
      <c r="B233" s="32">
        <v>29335.94</v>
      </c>
      <c r="E233" s="204">
        <f t="shared" si="45"/>
        <v>39679</v>
      </c>
      <c r="F233" s="32">
        <v>26116.01</v>
      </c>
      <c r="L233" s="163">
        <v>28759.084299999999</v>
      </c>
      <c r="M233" s="204">
        <f t="shared" si="46"/>
        <v>228</v>
      </c>
      <c r="N233" s="32">
        <v>28759.8272</v>
      </c>
      <c r="Q233" s="204">
        <f t="shared" si="47"/>
        <v>40410</v>
      </c>
      <c r="R233" s="32">
        <v>27091.243000000006</v>
      </c>
      <c r="U233" s="204">
        <f t="shared" si="48"/>
        <v>40775</v>
      </c>
      <c r="V233" s="260">
        <v>30634.3004</v>
      </c>
      <c r="Y233" s="204">
        <f t="shared" si="49"/>
        <v>41141</v>
      </c>
      <c r="Z233" s="260">
        <v>29016.936500000003</v>
      </c>
      <c r="AC233" s="204">
        <f t="shared" si="42"/>
        <v>41506</v>
      </c>
      <c r="AD233" s="32">
        <v>27792.860300000004</v>
      </c>
      <c r="AG233" s="204">
        <f t="shared" si="43"/>
        <v>41871</v>
      </c>
      <c r="AH233" s="260">
        <v>28212.312800000003</v>
      </c>
    </row>
    <row r="234" spans="1:34" x14ac:dyDescent="0.2">
      <c r="A234" s="204">
        <f t="shared" si="44"/>
        <v>39315</v>
      </c>
      <c r="B234" s="32">
        <v>28881.8</v>
      </c>
      <c r="E234" s="204">
        <f t="shared" si="45"/>
        <v>39680</v>
      </c>
      <c r="F234" s="32">
        <v>24647.37</v>
      </c>
      <c r="L234" s="163">
        <v>28172.0324</v>
      </c>
      <c r="M234" s="204">
        <f t="shared" si="46"/>
        <v>229</v>
      </c>
      <c r="N234" s="32">
        <v>28172.794299999994</v>
      </c>
      <c r="Q234" s="204">
        <f t="shared" si="47"/>
        <v>40411</v>
      </c>
      <c r="R234" s="32">
        <v>24935.853899999998</v>
      </c>
      <c r="U234" s="204">
        <f t="shared" si="48"/>
        <v>40776</v>
      </c>
      <c r="V234" s="260">
        <v>27992.491699999995</v>
      </c>
      <c r="Y234" s="204">
        <f t="shared" si="49"/>
        <v>41142</v>
      </c>
      <c r="Z234" s="260">
        <v>30018.463400000004</v>
      </c>
      <c r="AC234" s="204">
        <f t="shared" si="42"/>
        <v>41507</v>
      </c>
      <c r="AD234" s="32">
        <v>28021.647999999997</v>
      </c>
      <c r="AG234" s="204">
        <f t="shared" si="43"/>
        <v>41872</v>
      </c>
      <c r="AH234" s="260">
        <v>27923.873599999992</v>
      </c>
    </row>
    <row r="235" spans="1:34" x14ac:dyDescent="0.2">
      <c r="A235" s="204">
        <f t="shared" si="44"/>
        <v>39316</v>
      </c>
      <c r="B235" s="32">
        <v>29242.17</v>
      </c>
      <c r="E235" s="204">
        <f t="shared" si="45"/>
        <v>39681</v>
      </c>
      <c r="F235" s="32">
        <v>25991.38</v>
      </c>
      <c r="L235" s="163">
        <v>25825.074299999997</v>
      </c>
      <c r="M235" s="204">
        <f t="shared" si="46"/>
        <v>230</v>
      </c>
      <c r="N235" s="32">
        <v>25826.045099999999</v>
      </c>
      <c r="Q235" s="204">
        <f t="shared" si="47"/>
        <v>40412</v>
      </c>
      <c r="R235" s="32">
        <v>21760.611799999999</v>
      </c>
      <c r="U235" s="204">
        <f t="shared" si="48"/>
        <v>40777</v>
      </c>
      <c r="V235" s="260">
        <v>32409.657899999995</v>
      </c>
      <c r="Y235" s="204">
        <f t="shared" si="49"/>
        <v>41143</v>
      </c>
      <c r="Z235" s="260">
        <v>28600.269100000001</v>
      </c>
      <c r="AC235" s="204">
        <f t="shared" si="42"/>
        <v>41508</v>
      </c>
      <c r="AD235" s="32">
        <v>30791.703799999999</v>
      </c>
      <c r="AG235" s="204">
        <f t="shared" si="43"/>
        <v>41873</v>
      </c>
      <c r="AH235" s="260">
        <v>27394.8357</v>
      </c>
    </row>
    <row r="236" spans="1:34" x14ac:dyDescent="0.2">
      <c r="A236" s="204">
        <f t="shared" si="44"/>
        <v>39317</v>
      </c>
      <c r="B236" s="32">
        <v>28214.865000000002</v>
      </c>
      <c r="E236" s="204">
        <f t="shared" si="45"/>
        <v>39682</v>
      </c>
      <c r="F236" s="32">
        <v>26102.32</v>
      </c>
      <c r="L236" s="163">
        <v>22567.994899999998</v>
      </c>
      <c r="M236" s="204">
        <f t="shared" si="46"/>
        <v>231</v>
      </c>
      <c r="N236" s="32">
        <v>22568.799200000001</v>
      </c>
      <c r="Q236" s="204">
        <f t="shared" si="47"/>
        <v>40413</v>
      </c>
      <c r="R236" s="32">
        <v>25441.469499999992</v>
      </c>
      <c r="U236" s="204">
        <f t="shared" si="48"/>
        <v>40778</v>
      </c>
      <c r="V236" s="260">
        <v>32141.2775</v>
      </c>
      <c r="Y236" s="204">
        <f t="shared" si="49"/>
        <v>41144</v>
      </c>
      <c r="Z236" s="260">
        <v>26920.614599999997</v>
      </c>
      <c r="AC236" s="204">
        <f t="shared" si="42"/>
        <v>41509</v>
      </c>
      <c r="AD236" s="32">
        <v>33300.845199999989</v>
      </c>
      <c r="AG236" s="204">
        <f t="shared" si="43"/>
        <v>41874</v>
      </c>
      <c r="AH236" s="260">
        <v>25625.764599999991</v>
      </c>
    </row>
    <row r="237" spans="1:34" x14ac:dyDescent="0.2">
      <c r="A237" s="204">
        <f t="shared" si="44"/>
        <v>39318</v>
      </c>
      <c r="B237" s="32">
        <v>28072.48</v>
      </c>
      <c r="E237" s="204">
        <f t="shared" si="45"/>
        <v>39683</v>
      </c>
      <c r="F237" s="32">
        <v>24379.67</v>
      </c>
      <c r="L237" s="163">
        <v>25215.9339</v>
      </c>
      <c r="M237" s="204">
        <f t="shared" si="46"/>
        <v>232</v>
      </c>
      <c r="N237" s="32">
        <v>25216.802800000001</v>
      </c>
      <c r="Q237" s="204">
        <f t="shared" si="47"/>
        <v>40414</v>
      </c>
      <c r="R237" s="32">
        <v>25829.020899999996</v>
      </c>
      <c r="U237" s="204">
        <f t="shared" si="48"/>
        <v>40779</v>
      </c>
      <c r="V237" s="260">
        <v>30814.099599999998</v>
      </c>
      <c r="Y237" s="204">
        <f t="shared" si="49"/>
        <v>41145</v>
      </c>
      <c r="Z237" s="260">
        <v>27640.601300000002</v>
      </c>
      <c r="AC237" s="204">
        <f t="shared" si="42"/>
        <v>41510</v>
      </c>
      <c r="AD237" s="32">
        <v>30887.758599999997</v>
      </c>
      <c r="AG237" s="204">
        <f t="shared" si="43"/>
        <v>41875</v>
      </c>
      <c r="AH237" s="260">
        <v>23498.193799999997</v>
      </c>
    </row>
    <row r="238" spans="1:34" x14ac:dyDescent="0.2">
      <c r="A238" s="204">
        <f t="shared" si="44"/>
        <v>39319</v>
      </c>
      <c r="B238" s="32">
        <v>23832.05</v>
      </c>
      <c r="E238" s="204">
        <f t="shared" si="45"/>
        <v>39684</v>
      </c>
      <c r="F238" s="32">
        <v>22080.69</v>
      </c>
      <c r="L238" s="163">
        <v>21413.2863</v>
      </c>
      <c r="M238" s="204">
        <f t="shared" si="46"/>
        <v>233</v>
      </c>
      <c r="N238" s="32">
        <v>21414.085599999999</v>
      </c>
      <c r="Q238" s="204">
        <f t="shared" si="47"/>
        <v>40415</v>
      </c>
      <c r="R238" s="32">
        <v>22860.133199999997</v>
      </c>
      <c r="U238" s="204">
        <f t="shared" si="48"/>
        <v>40780</v>
      </c>
      <c r="V238" s="260">
        <v>25603.232399999997</v>
      </c>
      <c r="Y238" s="204">
        <f t="shared" si="49"/>
        <v>41146</v>
      </c>
      <c r="Z238" s="260">
        <v>25124.5167</v>
      </c>
      <c r="AC238" s="204">
        <f t="shared" si="42"/>
        <v>41511</v>
      </c>
      <c r="AD238" s="32">
        <v>28115.294999999995</v>
      </c>
      <c r="AG238" s="204">
        <f t="shared" si="43"/>
        <v>41876</v>
      </c>
      <c r="AH238" s="260">
        <v>25752.6914</v>
      </c>
    </row>
    <row r="239" spans="1:34" x14ac:dyDescent="0.2">
      <c r="A239" s="204">
        <f t="shared" si="44"/>
        <v>39320</v>
      </c>
      <c r="B239" s="32">
        <v>24023.62</v>
      </c>
      <c r="E239" s="204">
        <f t="shared" si="45"/>
        <v>39685</v>
      </c>
      <c r="F239" s="32">
        <v>21076.25</v>
      </c>
      <c r="K239" s="163">
        <v>24320.972900000004</v>
      </c>
      <c r="L239" s="241">
        <v>23852.668500000003</v>
      </c>
      <c r="M239" s="204">
        <f t="shared" si="46"/>
        <v>234</v>
      </c>
      <c r="N239" s="237">
        <v>24321.973200000004</v>
      </c>
      <c r="Q239" s="204">
        <f t="shared" si="47"/>
        <v>40416</v>
      </c>
      <c r="R239" s="32">
        <v>26752.910400000001</v>
      </c>
      <c r="U239" s="204">
        <f t="shared" si="48"/>
        <v>40781</v>
      </c>
      <c r="V239" s="260">
        <v>30048.027200000008</v>
      </c>
      <c r="Y239" s="204">
        <f t="shared" si="49"/>
        <v>41147</v>
      </c>
      <c r="Z239" s="260">
        <v>26349.912499999999</v>
      </c>
      <c r="AC239" s="204">
        <f t="shared" si="42"/>
        <v>41512</v>
      </c>
      <c r="AD239" s="32">
        <v>34209.981600000006</v>
      </c>
      <c r="AG239" s="204">
        <f t="shared" si="43"/>
        <v>41877</v>
      </c>
      <c r="AH239" s="260">
        <v>32932.404000000002</v>
      </c>
    </row>
    <row r="240" spans="1:34" x14ac:dyDescent="0.2">
      <c r="A240" s="204">
        <f t="shared" si="44"/>
        <v>39321</v>
      </c>
      <c r="B240" s="32">
        <v>27477.46</v>
      </c>
      <c r="E240" s="204">
        <f t="shared" si="45"/>
        <v>39686</v>
      </c>
      <c r="F240" s="32">
        <v>24072.44</v>
      </c>
      <c r="K240" s="163">
        <v>24264.8334</v>
      </c>
      <c r="L240" s="241">
        <v>23755.772800000002</v>
      </c>
      <c r="M240" s="204">
        <f t="shared" si="46"/>
        <v>235</v>
      </c>
      <c r="N240" s="237">
        <v>24266.060700000002</v>
      </c>
      <c r="Q240" s="204">
        <f t="shared" si="47"/>
        <v>40417</v>
      </c>
      <c r="R240" s="32">
        <v>26558.432000000001</v>
      </c>
      <c r="U240" s="204">
        <f t="shared" si="48"/>
        <v>40782</v>
      </c>
      <c r="V240" s="260">
        <v>29467.031500000001</v>
      </c>
      <c r="Y240" s="204">
        <f t="shared" si="49"/>
        <v>41148</v>
      </c>
      <c r="Z240" s="260">
        <v>30608.344599999993</v>
      </c>
      <c r="AC240" s="204">
        <f t="shared" si="42"/>
        <v>41513</v>
      </c>
      <c r="AD240" s="32">
        <v>33398.341199999995</v>
      </c>
      <c r="AG240" s="204">
        <f t="shared" si="43"/>
        <v>41878</v>
      </c>
      <c r="AH240" s="260">
        <v>34095.523300000008</v>
      </c>
    </row>
    <row r="241" spans="1:38" x14ac:dyDescent="0.2">
      <c r="A241" s="204">
        <f t="shared" si="44"/>
        <v>39322</v>
      </c>
      <c r="B241" s="32">
        <v>27559.014999999999</v>
      </c>
      <c r="E241" s="204">
        <f t="shared" si="45"/>
        <v>39687</v>
      </c>
      <c r="F241" s="32">
        <v>24473.040000000001</v>
      </c>
      <c r="K241" s="163">
        <v>24375.371200000001</v>
      </c>
      <c r="L241" s="241">
        <v>24388.317799999997</v>
      </c>
      <c r="M241" s="204">
        <f t="shared" si="46"/>
        <v>236</v>
      </c>
      <c r="N241" s="237">
        <v>24376.595700000002</v>
      </c>
      <c r="Q241" s="204">
        <f t="shared" si="47"/>
        <v>40418</v>
      </c>
      <c r="R241" s="32">
        <v>24761.454300000005</v>
      </c>
      <c r="U241" s="204">
        <f t="shared" si="48"/>
        <v>40783</v>
      </c>
      <c r="V241" s="260">
        <v>26249.939400000003</v>
      </c>
      <c r="Y241" s="204">
        <f t="shared" si="49"/>
        <v>41149</v>
      </c>
      <c r="Z241" s="260">
        <v>30288.1407</v>
      </c>
      <c r="AC241" s="204">
        <f t="shared" si="42"/>
        <v>41514</v>
      </c>
      <c r="AD241" s="32">
        <v>31085.13819999999</v>
      </c>
      <c r="AG241" s="204">
        <f t="shared" si="43"/>
        <v>41879</v>
      </c>
      <c r="AH241" s="260">
        <v>32952.943799999994</v>
      </c>
    </row>
    <row r="242" spans="1:38" x14ac:dyDescent="0.2">
      <c r="A242" s="204">
        <f t="shared" si="44"/>
        <v>39323</v>
      </c>
      <c r="B242" s="32">
        <v>27701.334999999999</v>
      </c>
      <c r="E242" s="204">
        <f t="shared" si="45"/>
        <v>39688</v>
      </c>
      <c r="F242" s="32">
        <v>26358.37</v>
      </c>
      <c r="L242" s="163">
        <v>22900.966400000001</v>
      </c>
      <c r="M242" s="204">
        <f t="shared" si="46"/>
        <v>237</v>
      </c>
      <c r="N242" s="32">
        <v>22901.944500000001</v>
      </c>
      <c r="Q242" s="204">
        <f t="shared" si="47"/>
        <v>40419</v>
      </c>
      <c r="R242" s="32">
        <v>22452.638599999998</v>
      </c>
      <c r="U242" s="204">
        <f t="shared" si="48"/>
        <v>40784</v>
      </c>
      <c r="V242" s="260">
        <v>29466.903600000005</v>
      </c>
      <c r="Y242" s="204">
        <f t="shared" si="49"/>
        <v>41150</v>
      </c>
      <c r="Z242" s="260">
        <v>29873.640399999993</v>
      </c>
      <c r="AC242" s="204">
        <f t="shared" si="42"/>
        <v>41515</v>
      </c>
      <c r="AD242" s="32">
        <v>28889.029499999997</v>
      </c>
      <c r="AG242" s="204">
        <f t="shared" si="43"/>
        <v>41880</v>
      </c>
      <c r="AH242" s="260">
        <v>31725.179199999999</v>
      </c>
      <c r="AK242" s="422" t="s">
        <v>1046</v>
      </c>
      <c r="AL242" s="422" t="s">
        <v>208</v>
      </c>
    </row>
    <row r="243" spans="1:38" x14ac:dyDescent="0.2">
      <c r="A243" s="204">
        <f t="shared" si="44"/>
        <v>39324</v>
      </c>
      <c r="B243" s="32">
        <v>27565.775000000001</v>
      </c>
      <c r="E243" s="204">
        <f t="shared" si="45"/>
        <v>39689</v>
      </c>
      <c r="F243" s="32">
        <v>25737.06</v>
      </c>
      <c r="L243" s="163">
        <v>20569.231000000003</v>
      </c>
      <c r="M243" s="204">
        <f t="shared" si="46"/>
        <v>238</v>
      </c>
      <c r="N243" s="32">
        <v>20570.255499999999</v>
      </c>
      <c r="Q243" s="204">
        <f t="shared" si="47"/>
        <v>40420</v>
      </c>
      <c r="R243" s="32">
        <v>27369.73290000001</v>
      </c>
      <c r="U243" s="204">
        <f t="shared" si="48"/>
        <v>40785</v>
      </c>
      <c r="V243" s="260">
        <v>29639.112800000003</v>
      </c>
      <c r="Y243" s="204">
        <f t="shared" si="49"/>
        <v>41151</v>
      </c>
      <c r="Z243" s="260">
        <v>28618.313300000002</v>
      </c>
      <c r="AC243" s="204">
        <f t="shared" si="42"/>
        <v>41516</v>
      </c>
      <c r="AD243" s="32">
        <v>27564.302000000011</v>
      </c>
      <c r="AG243" s="204">
        <f t="shared" si="43"/>
        <v>41881</v>
      </c>
      <c r="AH243" s="260">
        <v>28553.954899999993</v>
      </c>
      <c r="AK243">
        <v>28561</v>
      </c>
      <c r="AL243">
        <v>0</v>
      </c>
    </row>
    <row r="244" spans="1:38" x14ac:dyDescent="0.2">
      <c r="A244" s="227">
        <f t="shared" si="44"/>
        <v>39325</v>
      </c>
      <c r="B244" s="228">
        <v>26944.560000000001</v>
      </c>
      <c r="C244" s="32">
        <f>SUM(B214:B244)</f>
        <v>870929.65000000014</v>
      </c>
      <c r="D244" s="229" t="s">
        <v>593</v>
      </c>
      <c r="E244" s="204">
        <f t="shared" si="45"/>
        <v>39690</v>
      </c>
      <c r="F244" s="32">
        <v>23912.86</v>
      </c>
      <c r="L244" s="163">
        <v>24019.921999999999</v>
      </c>
      <c r="M244" s="227">
        <f t="shared" si="46"/>
        <v>239</v>
      </c>
      <c r="N244" s="228">
        <v>24021.233599999996</v>
      </c>
      <c r="O244" s="239">
        <f>SUM(N214:N244)</f>
        <v>798058.27049999975</v>
      </c>
      <c r="P244" s="229" t="s">
        <v>594</v>
      </c>
      <c r="Q244" s="227">
        <f t="shared" si="47"/>
        <v>40421</v>
      </c>
      <c r="R244" s="228">
        <v>27911.774800000007</v>
      </c>
      <c r="S244" s="32">
        <f>SUM(R214:R244)</f>
        <v>857114.90500000014</v>
      </c>
      <c r="T244" s="229" t="s">
        <v>595</v>
      </c>
      <c r="U244" s="227">
        <f t="shared" si="48"/>
        <v>40786</v>
      </c>
      <c r="V244" s="260">
        <v>30699.888300000002</v>
      </c>
      <c r="W244" s="32">
        <f>SUM(V214:V244)</f>
        <v>918403.1875</v>
      </c>
      <c r="X244" s="229" t="s">
        <v>596</v>
      </c>
      <c r="Y244" s="227">
        <f t="shared" si="49"/>
        <v>41152</v>
      </c>
      <c r="Z244" s="260">
        <v>27532.417999999994</v>
      </c>
      <c r="AA244" s="32">
        <f>SUM(Z214:Z244)</f>
        <v>885731.16559999995</v>
      </c>
      <c r="AB244" s="229" t="s">
        <v>834</v>
      </c>
      <c r="AC244" s="204">
        <f t="shared" si="42"/>
        <v>41517</v>
      </c>
      <c r="AD244" s="228">
        <v>25153.288199999995</v>
      </c>
      <c r="AE244" s="32">
        <f>SUM(AD214:AD244)</f>
        <v>949621.82750000013</v>
      </c>
      <c r="AF244" s="229" t="s">
        <v>833</v>
      </c>
      <c r="AG244" s="204">
        <f t="shared" si="43"/>
        <v>41882</v>
      </c>
      <c r="AH244" s="260">
        <v>25022.991799999996</v>
      </c>
      <c r="AI244" s="32">
        <f>SUM(AH214:AH244)</f>
        <v>910843.42090000014</v>
      </c>
      <c r="AJ244" s="229" t="s">
        <v>946</v>
      </c>
      <c r="AK244" s="229">
        <v>25031</v>
      </c>
    </row>
    <row r="245" spans="1:38" x14ac:dyDescent="0.2">
      <c r="A245" s="204">
        <f t="shared" si="44"/>
        <v>39326</v>
      </c>
      <c r="B245" s="32">
        <v>24728.92</v>
      </c>
      <c r="E245" s="227">
        <f t="shared" si="45"/>
        <v>39691</v>
      </c>
      <c r="F245" s="228">
        <v>21027.919999999998</v>
      </c>
      <c r="G245" s="32">
        <f>SUM(F215:F245)</f>
        <v>775707.75</v>
      </c>
      <c r="H245" s="229" t="s">
        <v>597</v>
      </c>
      <c r="L245" s="242">
        <f>SUM(L214:L244)</f>
        <v>796627.77060000016</v>
      </c>
      <c r="M245" s="204">
        <f t="shared" si="46"/>
        <v>240</v>
      </c>
      <c r="N245" s="32">
        <v>25422.5926</v>
      </c>
      <c r="Q245" s="204">
        <f t="shared" si="47"/>
        <v>40422</v>
      </c>
      <c r="R245" s="32">
        <v>29125.920700000002</v>
      </c>
      <c r="U245" s="204">
        <f t="shared" si="48"/>
        <v>40787</v>
      </c>
      <c r="V245" s="260">
        <v>30513.8514</v>
      </c>
      <c r="Y245" s="204">
        <f t="shared" si="49"/>
        <v>41153</v>
      </c>
      <c r="Z245" s="260">
        <v>25193.456699999995</v>
      </c>
      <c r="AC245" s="204">
        <f t="shared" si="42"/>
        <v>41518</v>
      </c>
      <c r="AD245" s="57">
        <v>22829.054799999998</v>
      </c>
      <c r="AG245" s="204">
        <f t="shared" si="43"/>
        <v>41883</v>
      </c>
      <c r="AH245" s="57">
        <v>29240.188400000003</v>
      </c>
    </row>
    <row r="246" spans="1:38" x14ac:dyDescent="0.2">
      <c r="A246" s="204">
        <f t="shared" si="44"/>
        <v>39327</v>
      </c>
      <c r="B246" s="32">
        <v>21960.37</v>
      </c>
      <c r="E246" s="204">
        <f t="shared" si="45"/>
        <v>39692</v>
      </c>
      <c r="F246" s="32">
        <v>23668.25</v>
      </c>
      <c r="M246" s="204">
        <f t="shared" si="46"/>
        <v>241</v>
      </c>
      <c r="N246" s="32">
        <v>26414.021000000001</v>
      </c>
      <c r="Q246" s="204">
        <f t="shared" si="47"/>
        <v>40423</v>
      </c>
      <c r="R246" s="32">
        <v>29833.462200000005</v>
      </c>
      <c r="U246" s="204">
        <f t="shared" si="48"/>
        <v>40788</v>
      </c>
      <c r="V246" s="260">
        <v>30179.21</v>
      </c>
      <c r="Y246" s="204">
        <f t="shared" si="49"/>
        <v>41154</v>
      </c>
      <c r="Z246" s="260">
        <v>23148.754200000003</v>
      </c>
      <c r="AC246" s="204">
        <f t="shared" si="42"/>
        <v>41519</v>
      </c>
      <c r="AD246" s="57">
        <v>27117.655100000004</v>
      </c>
      <c r="AG246" s="204">
        <f t="shared" si="43"/>
        <v>41884</v>
      </c>
      <c r="AH246" s="57">
        <v>30174.332699999999</v>
      </c>
    </row>
    <row r="247" spans="1:38" x14ac:dyDescent="0.2">
      <c r="A247" s="204">
        <f t="shared" si="44"/>
        <v>39328</v>
      </c>
      <c r="B247" s="32">
        <v>24827.464999999997</v>
      </c>
      <c r="E247" s="204">
        <f t="shared" si="45"/>
        <v>39693</v>
      </c>
      <c r="F247" s="32">
        <v>23908.97</v>
      </c>
      <c r="M247" s="204">
        <f t="shared" si="46"/>
        <v>242</v>
      </c>
      <c r="N247" s="32">
        <v>26378.660000000003</v>
      </c>
      <c r="Q247" s="204">
        <f t="shared" si="47"/>
        <v>40424</v>
      </c>
      <c r="R247" s="32">
        <v>29250.521499999995</v>
      </c>
      <c r="U247" s="204">
        <f t="shared" si="48"/>
        <v>40789</v>
      </c>
      <c r="V247" s="260">
        <v>27549.666700000002</v>
      </c>
      <c r="W247" s="33"/>
      <c r="Y247" s="204">
        <f t="shared" si="49"/>
        <v>41155</v>
      </c>
      <c r="Z247" s="260">
        <v>27445.279100000011</v>
      </c>
      <c r="AA247" s="33"/>
      <c r="AC247" s="204">
        <f t="shared" si="42"/>
        <v>41520</v>
      </c>
      <c r="AD247" s="57">
        <v>29526.578000000001</v>
      </c>
      <c r="AE247" s="33"/>
      <c r="AG247" s="204">
        <f t="shared" si="43"/>
        <v>41885</v>
      </c>
      <c r="AH247" s="57">
        <v>29291.144299999996</v>
      </c>
      <c r="AI247" s="33"/>
    </row>
    <row r="248" spans="1:38" x14ac:dyDescent="0.2">
      <c r="A248" s="204">
        <f t="shared" si="44"/>
        <v>39329</v>
      </c>
      <c r="B248" s="32">
        <v>24430.544999999995</v>
      </c>
      <c r="E248" s="204">
        <f t="shared" si="45"/>
        <v>39694</v>
      </c>
      <c r="F248" s="32">
        <v>24839.62</v>
      </c>
      <c r="M248" s="204">
        <f t="shared" si="46"/>
        <v>243</v>
      </c>
      <c r="N248" s="32">
        <v>27007.044700000006</v>
      </c>
      <c r="Q248" s="204">
        <f t="shared" si="47"/>
        <v>40425</v>
      </c>
      <c r="R248" s="32">
        <v>27728.972399999988</v>
      </c>
      <c r="U248" s="204">
        <f t="shared" si="48"/>
        <v>40790</v>
      </c>
      <c r="V248" s="260">
        <v>25170.770100000002</v>
      </c>
      <c r="Y248" s="204">
        <f t="shared" si="49"/>
        <v>41156</v>
      </c>
      <c r="Z248" s="260">
        <v>28137.301299999992</v>
      </c>
      <c r="AC248" s="204">
        <f t="shared" si="42"/>
        <v>41521</v>
      </c>
      <c r="AD248" s="57">
        <v>30347.044300000001</v>
      </c>
      <c r="AG248" s="204">
        <f t="shared" si="43"/>
        <v>41886</v>
      </c>
      <c r="AH248" s="57">
        <v>28674.687500000011</v>
      </c>
    </row>
    <row r="249" spans="1:38" x14ac:dyDescent="0.2">
      <c r="A249" s="204">
        <f t="shared" si="44"/>
        <v>39330</v>
      </c>
      <c r="B249" s="32">
        <v>25520.994999999999</v>
      </c>
      <c r="E249" s="204">
        <f t="shared" si="45"/>
        <v>39695</v>
      </c>
      <c r="F249" s="32">
        <v>26082.02</v>
      </c>
      <c r="M249" s="204">
        <f t="shared" si="46"/>
        <v>244</v>
      </c>
      <c r="N249" s="32">
        <v>24657.603999999999</v>
      </c>
      <c r="Q249" s="204">
        <f t="shared" si="47"/>
        <v>40426</v>
      </c>
      <c r="R249" s="32">
        <v>23837.777300000002</v>
      </c>
      <c r="U249" s="204">
        <f t="shared" si="48"/>
        <v>40791</v>
      </c>
      <c r="V249" s="260">
        <v>28296.922500000001</v>
      </c>
      <c r="Y249" s="204">
        <f t="shared" si="49"/>
        <v>41157</v>
      </c>
      <c r="Z249" s="260">
        <v>29179.557900000014</v>
      </c>
      <c r="AC249" s="204">
        <f t="shared" si="42"/>
        <v>41522</v>
      </c>
      <c r="AD249" s="57">
        <v>30389.444399999997</v>
      </c>
      <c r="AG249" s="204">
        <f t="shared" si="43"/>
        <v>41887</v>
      </c>
      <c r="AH249" s="57">
        <v>28707.4107</v>
      </c>
    </row>
    <row r="250" spans="1:38" x14ac:dyDescent="0.2">
      <c r="A250" s="204">
        <f t="shared" si="44"/>
        <v>39331</v>
      </c>
      <c r="B250" s="32">
        <v>24689.33</v>
      </c>
      <c r="E250" s="204">
        <f t="shared" si="45"/>
        <v>39696</v>
      </c>
      <c r="F250" s="32">
        <v>27390.42</v>
      </c>
      <c r="M250" s="204">
        <f t="shared" si="46"/>
        <v>245</v>
      </c>
      <c r="N250" s="32">
        <v>21799.796000000002</v>
      </c>
      <c r="Q250" s="204">
        <f t="shared" si="47"/>
        <v>40427</v>
      </c>
      <c r="R250" s="32">
        <v>26466.942799999993</v>
      </c>
      <c r="U250" s="204">
        <f t="shared" si="48"/>
        <v>40792</v>
      </c>
      <c r="V250" s="260">
        <v>28135.817200000001</v>
      </c>
      <c r="Y250" s="204">
        <f t="shared" si="49"/>
        <v>41158</v>
      </c>
      <c r="Z250" s="260">
        <v>28981.390299999995</v>
      </c>
      <c r="AC250" s="204">
        <f t="shared" si="42"/>
        <v>41523</v>
      </c>
      <c r="AD250" s="57">
        <v>28668.711400000011</v>
      </c>
      <c r="AG250" s="204">
        <f t="shared" si="43"/>
        <v>41888</v>
      </c>
      <c r="AH250" s="57">
        <v>26860.585100000011</v>
      </c>
    </row>
    <row r="251" spans="1:38" x14ac:dyDescent="0.2">
      <c r="A251" s="204">
        <f t="shared" si="44"/>
        <v>39332</v>
      </c>
      <c r="B251" s="32">
        <v>24282.645</v>
      </c>
      <c r="E251" s="204">
        <f t="shared" si="45"/>
        <v>39697</v>
      </c>
      <c r="F251" s="32">
        <v>26594.82</v>
      </c>
      <c r="M251" s="204">
        <f t="shared" si="46"/>
        <v>246</v>
      </c>
      <c r="N251" s="32">
        <v>25798.079400000002</v>
      </c>
      <c r="Q251" s="204">
        <f t="shared" si="47"/>
        <v>40428</v>
      </c>
      <c r="R251" s="32">
        <v>25736.166700000002</v>
      </c>
      <c r="U251" s="204">
        <f t="shared" si="48"/>
        <v>40793</v>
      </c>
      <c r="V251" s="260">
        <v>27549.978900000002</v>
      </c>
      <c r="Y251" s="204">
        <f t="shared" si="49"/>
        <v>41159</v>
      </c>
      <c r="Z251" s="260">
        <v>28430.139599999999</v>
      </c>
      <c r="AC251" s="204">
        <f t="shared" si="42"/>
        <v>41524</v>
      </c>
      <c r="AD251" s="57">
        <v>27070.930399999997</v>
      </c>
      <c r="AG251" s="204">
        <f t="shared" si="43"/>
        <v>41889</v>
      </c>
      <c r="AH251" s="57">
        <v>24194.420599999998</v>
      </c>
    </row>
    <row r="252" spans="1:38" x14ac:dyDescent="0.2">
      <c r="A252" s="204">
        <f t="shared" si="44"/>
        <v>39333</v>
      </c>
      <c r="B252" s="32">
        <v>22384.504999999997</v>
      </c>
      <c r="E252" s="204">
        <f t="shared" si="45"/>
        <v>39698</v>
      </c>
      <c r="F252" s="32">
        <v>23448.13</v>
      </c>
      <c r="M252" s="204">
        <f t="shared" si="46"/>
        <v>247</v>
      </c>
      <c r="N252" s="32">
        <v>27449.419899999997</v>
      </c>
      <c r="Q252" s="204">
        <f t="shared" si="47"/>
        <v>40429</v>
      </c>
      <c r="R252" s="32">
        <v>25725.142000000003</v>
      </c>
      <c r="U252" s="204">
        <f t="shared" si="48"/>
        <v>40794</v>
      </c>
      <c r="V252" s="260">
        <v>27119.6266</v>
      </c>
      <c r="Y252" s="204">
        <f t="shared" si="49"/>
        <v>41160</v>
      </c>
      <c r="Z252" s="260">
        <v>26382.988000000005</v>
      </c>
      <c r="AC252" s="204">
        <f t="shared" si="42"/>
        <v>41525</v>
      </c>
      <c r="AD252" s="57">
        <v>23680.895200000003</v>
      </c>
      <c r="AG252" s="204">
        <f t="shared" si="43"/>
        <v>41890</v>
      </c>
      <c r="AH252" s="57">
        <v>27650.525699999998</v>
      </c>
    </row>
    <row r="253" spans="1:38" x14ac:dyDescent="0.2">
      <c r="A253" s="204">
        <f t="shared" si="44"/>
        <v>39334</v>
      </c>
      <c r="B253" s="32">
        <v>20106.875000000004</v>
      </c>
      <c r="E253" s="204">
        <f t="shared" si="45"/>
        <v>39699</v>
      </c>
      <c r="F253" s="32">
        <v>25859.68</v>
      </c>
      <c r="M253" s="204">
        <f t="shared" si="46"/>
        <v>248</v>
      </c>
      <c r="N253" s="32">
        <v>27972.8001</v>
      </c>
      <c r="Q253" s="204">
        <f t="shared" si="47"/>
        <v>40430</v>
      </c>
      <c r="R253" s="32">
        <v>25372.414699999994</v>
      </c>
      <c r="U253" s="204">
        <f t="shared" si="48"/>
        <v>40795</v>
      </c>
      <c r="V253" s="260">
        <v>26690.385200000001</v>
      </c>
      <c r="Y253" s="204">
        <f t="shared" si="49"/>
        <v>41161</v>
      </c>
      <c r="Z253" s="260">
        <v>24181.497999999996</v>
      </c>
      <c r="AC253" s="204">
        <f t="shared" si="42"/>
        <v>41526</v>
      </c>
      <c r="AD253" s="57">
        <v>27208.048299999999</v>
      </c>
      <c r="AG253" s="204">
        <f t="shared" si="43"/>
        <v>41891</v>
      </c>
      <c r="AH253" s="57">
        <v>29284.928700000004</v>
      </c>
    </row>
    <row r="254" spans="1:38" x14ac:dyDescent="0.2">
      <c r="A254" s="204">
        <f t="shared" si="44"/>
        <v>39335</v>
      </c>
      <c r="B254" s="32">
        <v>23550.89</v>
      </c>
      <c r="E254" s="204">
        <f t="shared" si="45"/>
        <v>39700</v>
      </c>
      <c r="F254" s="32">
        <v>25762.33</v>
      </c>
      <c r="M254" s="204">
        <f t="shared" si="46"/>
        <v>249</v>
      </c>
      <c r="N254" s="32">
        <v>27513.059000000005</v>
      </c>
      <c r="Q254" s="204">
        <f t="shared" si="47"/>
        <v>40431</v>
      </c>
      <c r="R254" s="32">
        <v>25082.042300000005</v>
      </c>
      <c r="U254" s="204">
        <f t="shared" si="48"/>
        <v>40796</v>
      </c>
      <c r="V254" s="260">
        <v>25295.743700000003</v>
      </c>
      <c r="Y254" s="204">
        <f t="shared" si="49"/>
        <v>41162</v>
      </c>
      <c r="Z254" s="260">
        <v>27462.435899999997</v>
      </c>
      <c r="AC254" s="204">
        <f t="shared" si="42"/>
        <v>41527</v>
      </c>
      <c r="AD254" s="57">
        <v>27929.950199999999</v>
      </c>
      <c r="AG254" s="204">
        <f t="shared" si="43"/>
        <v>41892</v>
      </c>
      <c r="AH254" s="57">
        <v>29113.689900000005</v>
      </c>
    </row>
    <row r="255" spans="1:38" x14ac:dyDescent="0.2">
      <c r="A255" s="204">
        <f t="shared" si="44"/>
        <v>39336</v>
      </c>
      <c r="B255" s="32">
        <v>24260.395000000004</v>
      </c>
      <c r="E255" s="204">
        <f t="shared" si="45"/>
        <v>39701</v>
      </c>
      <c r="F255" s="32">
        <v>25427.46</v>
      </c>
      <c r="M255" s="204">
        <f t="shared" si="46"/>
        <v>250</v>
      </c>
      <c r="N255" s="32">
        <v>27067.076399999998</v>
      </c>
      <c r="Q255" s="204">
        <f t="shared" si="47"/>
        <v>40432</v>
      </c>
      <c r="R255" s="32">
        <v>24218.981399999993</v>
      </c>
      <c r="U255" s="204">
        <f t="shared" si="48"/>
        <v>40797</v>
      </c>
      <c r="V255" s="260">
        <v>23097.336400000004</v>
      </c>
      <c r="Y255" s="204">
        <f t="shared" si="49"/>
        <v>41163</v>
      </c>
      <c r="Z255" s="260">
        <v>27295.181199999995</v>
      </c>
      <c r="AC255" s="204">
        <f t="shared" ref="AC255:AC318" si="50">+AC254+1</f>
        <v>41528</v>
      </c>
      <c r="AD255" s="57">
        <v>27966.613799999996</v>
      </c>
      <c r="AG255" s="204">
        <f t="shared" ref="AG255:AG318" si="51">+AG254+1</f>
        <v>41893</v>
      </c>
      <c r="AH255" s="57">
        <v>28849.468899999996</v>
      </c>
    </row>
    <row r="256" spans="1:38" x14ac:dyDescent="0.2">
      <c r="A256" s="204">
        <f t="shared" si="44"/>
        <v>39337</v>
      </c>
      <c r="B256" s="32">
        <v>24623.360000000001</v>
      </c>
      <c r="E256" s="204">
        <f t="shared" si="45"/>
        <v>39702</v>
      </c>
      <c r="F256" s="32">
        <v>26183.59</v>
      </c>
      <c r="M256" s="204">
        <f t="shared" si="46"/>
        <v>251</v>
      </c>
      <c r="N256" s="32">
        <v>24566.317999999999</v>
      </c>
      <c r="Q256" s="204">
        <f t="shared" si="47"/>
        <v>40433</v>
      </c>
      <c r="R256" s="32">
        <v>22550.607800000002</v>
      </c>
      <c r="U256" s="204">
        <f t="shared" si="48"/>
        <v>40798</v>
      </c>
      <c r="V256" s="260">
        <v>26489.710500000001</v>
      </c>
      <c r="Y256" s="204">
        <f t="shared" si="49"/>
        <v>41164</v>
      </c>
      <c r="Z256" s="260">
        <v>26858.410700000011</v>
      </c>
      <c r="AC256" s="204">
        <f t="shared" si="50"/>
        <v>41529</v>
      </c>
      <c r="AD256" s="57">
        <v>27565.057700000001</v>
      </c>
      <c r="AG256" s="204">
        <f t="shared" si="51"/>
        <v>41894</v>
      </c>
      <c r="AH256" s="57">
        <v>28401.166600000008</v>
      </c>
    </row>
    <row r="257" spans="1:34" x14ac:dyDescent="0.2">
      <c r="A257" s="204">
        <f t="shared" si="44"/>
        <v>39338</v>
      </c>
      <c r="B257" s="32">
        <v>24777.85</v>
      </c>
      <c r="E257" s="204">
        <f t="shared" si="45"/>
        <v>39703</v>
      </c>
      <c r="F257" s="32">
        <v>26232.93</v>
      </c>
      <c r="M257" s="204">
        <f t="shared" si="46"/>
        <v>252</v>
      </c>
      <c r="N257" s="32">
        <v>21830.067000000003</v>
      </c>
      <c r="Q257" s="204">
        <f t="shared" si="47"/>
        <v>40434</v>
      </c>
      <c r="R257" s="32">
        <v>27614.759599999998</v>
      </c>
      <c r="U257" s="204">
        <f t="shared" si="48"/>
        <v>40799</v>
      </c>
      <c r="V257" s="260">
        <v>26938.339400000001</v>
      </c>
      <c r="Y257" s="204">
        <f t="shared" si="49"/>
        <v>41165</v>
      </c>
      <c r="Z257" s="260">
        <v>26484.096400000006</v>
      </c>
      <c r="AC257" s="204">
        <f t="shared" si="50"/>
        <v>41530</v>
      </c>
      <c r="AD257" s="57">
        <v>27642.779199999997</v>
      </c>
      <c r="AG257" s="204">
        <f t="shared" si="51"/>
        <v>41895</v>
      </c>
      <c r="AH257" s="57">
        <v>27200.395700000012</v>
      </c>
    </row>
    <row r="258" spans="1:34" x14ac:dyDescent="0.2">
      <c r="A258" s="204">
        <f t="shared" si="44"/>
        <v>39339</v>
      </c>
      <c r="B258" s="32">
        <v>24581.56</v>
      </c>
      <c r="E258" s="204">
        <f t="shared" si="45"/>
        <v>39704</v>
      </c>
      <c r="F258" s="32">
        <v>25429.63</v>
      </c>
      <c r="M258" s="204">
        <f t="shared" si="46"/>
        <v>253</v>
      </c>
      <c r="N258" s="32">
        <v>24844.119299999998</v>
      </c>
      <c r="Q258" s="204">
        <f t="shared" si="47"/>
        <v>40435</v>
      </c>
      <c r="R258" s="32">
        <v>28449.519699999997</v>
      </c>
      <c r="U258" s="204">
        <f t="shared" si="48"/>
        <v>40800</v>
      </c>
      <c r="V258" s="260">
        <v>27688.840700000001</v>
      </c>
      <c r="Y258" s="204">
        <f t="shared" si="49"/>
        <v>41166</v>
      </c>
      <c r="Z258" s="260">
        <v>26112.047499999997</v>
      </c>
      <c r="AC258" s="204">
        <f t="shared" si="50"/>
        <v>41531</v>
      </c>
      <c r="AD258" s="57">
        <v>27927.102599999998</v>
      </c>
      <c r="AG258" s="204">
        <f t="shared" si="51"/>
        <v>41896</v>
      </c>
      <c r="AH258" s="57">
        <v>25934.604500000005</v>
      </c>
    </row>
    <row r="259" spans="1:34" x14ac:dyDescent="0.2">
      <c r="A259" s="204">
        <f t="shared" ref="A259:A322" si="52">+A258+1</f>
        <v>39340</v>
      </c>
      <c r="B259" s="32">
        <v>23749.35</v>
      </c>
      <c r="E259" s="204">
        <f t="shared" ref="E259:E322" si="53">+E258+1</f>
        <v>39705</v>
      </c>
      <c r="F259" s="32">
        <v>23247.96</v>
      </c>
      <c r="M259" s="204">
        <f t="shared" ref="M259:M322" si="54">+M258+1</f>
        <v>254</v>
      </c>
      <c r="N259" s="32">
        <v>24880.656999999999</v>
      </c>
      <c r="Q259" s="204">
        <f t="shared" ref="Q259:Q322" si="55">+Q258+1</f>
        <v>40436</v>
      </c>
      <c r="R259" s="32">
        <v>26810.779500000004</v>
      </c>
      <c r="U259" s="204">
        <f t="shared" ref="U259:U322" si="56">+U258+1</f>
        <v>40801</v>
      </c>
      <c r="V259" s="260">
        <v>27375.536499999995</v>
      </c>
      <c r="Y259" s="204">
        <f t="shared" ref="Y259:Y322" si="57">+Y258+1</f>
        <v>41167</v>
      </c>
      <c r="Z259" s="260">
        <v>24736.356499999994</v>
      </c>
      <c r="AC259" s="204">
        <f t="shared" si="50"/>
        <v>41532</v>
      </c>
      <c r="AD259" s="57">
        <v>26999.643100000008</v>
      </c>
      <c r="AG259" s="204">
        <f t="shared" si="51"/>
        <v>41897</v>
      </c>
      <c r="AH259" s="57">
        <v>28831.901500000011</v>
      </c>
    </row>
    <row r="260" spans="1:34" x14ac:dyDescent="0.2">
      <c r="A260" s="204">
        <f t="shared" si="52"/>
        <v>39341</v>
      </c>
      <c r="B260" s="32">
        <v>21690.35</v>
      </c>
      <c r="E260" s="204">
        <f t="shared" si="53"/>
        <v>39706</v>
      </c>
      <c r="F260" s="32">
        <v>26167.33</v>
      </c>
      <c r="M260" s="204">
        <f t="shared" si="54"/>
        <v>255</v>
      </c>
      <c r="N260" s="32">
        <v>25041.064200000001</v>
      </c>
      <c r="Q260" s="204">
        <f t="shared" si="55"/>
        <v>40437</v>
      </c>
      <c r="R260" s="32">
        <v>26327.9362</v>
      </c>
      <c r="U260" s="204">
        <f t="shared" si="56"/>
        <v>40802</v>
      </c>
      <c r="V260" s="260">
        <v>26655.7965</v>
      </c>
      <c r="Y260" s="204">
        <f t="shared" si="57"/>
        <v>41168</v>
      </c>
      <c r="Z260" s="260">
        <v>22642.777899999994</v>
      </c>
      <c r="AC260" s="204">
        <f t="shared" si="50"/>
        <v>41533</v>
      </c>
      <c r="AD260" s="57">
        <v>32093.755200000003</v>
      </c>
      <c r="AG260" s="204">
        <f t="shared" si="51"/>
        <v>41898</v>
      </c>
      <c r="AH260" s="57">
        <v>28916.011799999997</v>
      </c>
    </row>
    <row r="261" spans="1:34" x14ac:dyDescent="0.2">
      <c r="A261" s="204">
        <f t="shared" si="52"/>
        <v>39342</v>
      </c>
      <c r="B261" s="32">
        <v>24618.674999999999</v>
      </c>
      <c r="E261" s="204">
        <f t="shared" si="53"/>
        <v>39707</v>
      </c>
      <c r="F261" s="32">
        <v>26458.4375</v>
      </c>
      <c r="M261" s="204">
        <f t="shared" si="54"/>
        <v>256</v>
      </c>
      <c r="N261" s="32">
        <v>26223.567600000002</v>
      </c>
      <c r="Q261" s="204">
        <f t="shared" si="55"/>
        <v>40438</v>
      </c>
      <c r="R261" s="32">
        <v>26914.917200000004</v>
      </c>
      <c r="U261" s="204">
        <f t="shared" si="56"/>
        <v>40803</v>
      </c>
      <c r="V261" s="260">
        <v>25430.7965</v>
      </c>
      <c r="Y261" s="204">
        <f t="shared" si="57"/>
        <v>41169</v>
      </c>
      <c r="Z261" s="260">
        <v>26830.821299999996</v>
      </c>
      <c r="AC261" s="204">
        <f t="shared" si="50"/>
        <v>41534</v>
      </c>
      <c r="AD261" s="57">
        <v>33750.222400000013</v>
      </c>
      <c r="AG261" s="204">
        <f t="shared" si="51"/>
        <v>41899</v>
      </c>
      <c r="AH261" s="57">
        <v>28719.7582</v>
      </c>
    </row>
    <row r="262" spans="1:34" x14ac:dyDescent="0.2">
      <c r="A262" s="204">
        <f t="shared" si="52"/>
        <v>39343</v>
      </c>
      <c r="B262" s="32">
        <v>25949.535</v>
      </c>
      <c r="E262" s="204">
        <f t="shared" si="53"/>
        <v>39708</v>
      </c>
      <c r="F262" s="32">
        <v>25560.842500000002</v>
      </c>
      <c r="M262" s="204">
        <f t="shared" si="54"/>
        <v>257</v>
      </c>
      <c r="N262" s="32">
        <v>26765.0013</v>
      </c>
      <c r="Q262" s="204">
        <f t="shared" si="55"/>
        <v>40439</v>
      </c>
      <c r="R262" s="32">
        <v>24798.909099999997</v>
      </c>
      <c r="U262" s="204">
        <f t="shared" si="56"/>
        <v>40804</v>
      </c>
      <c r="V262" s="260">
        <v>23796.323700000001</v>
      </c>
      <c r="Y262" s="204">
        <f t="shared" si="57"/>
        <v>41170</v>
      </c>
      <c r="Z262" s="260">
        <v>28610.628200000003</v>
      </c>
      <c r="AC262" s="204">
        <f t="shared" si="50"/>
        <v>41535</v>
      </c>
      <c r="AD262" s="57">
        <v>31687.874499999994</v>
      </c>
      <c r="AG262" s="204">
        <f t="shared" si="51"/>
        <v>41900</v>
      </c>
      <c r="AH262" s="57">
        <v>27851.477800000011</v>
      </c>
    </row>
    <row r="263" spans="1:34" x14ac:dyDescent="0.2">
      <c r="A263" s="204">
        <f t="shared" si="52"/>
        <v>39344</v>
      </c>
      <c r="B263" s="32">
        <v>25768.55</v>
      </c>
      <c r="E263" s="204">
        <f t="shared" si="53"/>
        <v>39709</v>
      </c>
      <c r="F263" s="32">
        <v>25268.224999999995</v>
      </c>
      <c r="M263" s="204">
        <f t="shared" si="54"/>
        <v>258</v>
      </c>
      <c r="N263" s="32">
        <v>25150.138900000002</v>
      </c>
      <c r="Q263" s="204">
        <f t="shared" si="55"/>
        <v>40440</v>
      </c>
      <c r="R263" s="32">
        <v>21759.062400000003</v>
      </c>
      <c r="U263" s="204">
        <f t="shared" si="56"/>
        <v>40805</v>
      </c>
      <c r="V263" s="260">
        <v>26820.219000000001</v>
      </c>
      <c r="Y263" s="204">
        <f t="shared" si="57"/>
        <v>41171</v>
      </c>
      <c r="Z263" s="260">
        <v>26867.637699999999</v>
      </c>
      <c r="AC263" s="204">
        <f t="shared" si="50"/>
        <v>41536</v>
      </c>
      <c r="AD263" s="57">
        <v>29715.555800000009</v>
      </c>
      <c r="AG263" s="204">
        <f t="shared" si="51"/>
        <v>41901</v>
      </c>
      <c r="AH263" s="57">
        <v>27521.761299999995</v>
      </c>
    </row>
    <row r="264" spans="1:34" x14ac:dyDescent="0.2">
      <c r="A264" s="204">
        <f t="shared" si="52"/>
        <v>39345</v>
      </c>
      <c r="B264" s="32">
        <v>24577.07</v>
      </c>
      <c r="E264" s="204">
        <f t="shared" si="53"/>
        <v>39710</v>
      </c>
      <c r="F264" s="32">
        <v>25110.0625</v>
      </c>
      <c r="M264" s="204">
        <f t="shared" si="54"/>
        <v>259</v>
      </c>
      <c r="N264" s="32">
        <v>21785.305799999998</v>
      </c>
      <c r="Q264" s="204">
        <f t="shared" si="55"/>
        <v>40441</v>
      </c>
      <c r="R264" s="32">
        <v>24923.414499999999</v>
      </c>
      <c r="U264" s="204">
        <f t="shared" si="56"/>
        <v>40806</v>
      </c>
      <c r="V264" s="260">
        <v>26680.687400000003</v>
      </c>
      <c r="Y264" s="204">
        <f t="shared" si="57"/>
        <v>41172</v>
      </c>
      <c r="Z264" s="260">
        <v>27276.235499999995</v>
      </c>
      <c r="AC264" s="204">
        <f t="shared" si="50"/>
        <v>41537</v>
      </c>
      <c r="AD264" s="57">
        <v>29203.983200000002</v>
      </c>
      <c r="AG264" s="204">
        <f t="shared" si="51"/>
        <v>41902</v>
      </c>
      <c r="AH264" s="57">
        <v>26005.810599999997</v>
      </c>
    </row>
    <row r="265" spans="1:34" x14ac:dyDescent="0.2">
      <c r="A265" s="204">
        <f t="shared" si="52"/>
        <v>39346</v>
      </c>
      <c r="B265" s="32">
        <v>24530.67</v>
      </c>
      <c r="E265" s="204">
        <f t="shared" si="53"/>
        <v>39711</v>
      </c>
      <c r="F265" s="32">
        <v>24051.217500000002</v>
      </c>
      <c r="M265" s="204">
        <f t="shared" si="54"/>
        <v>260</v>
      </c>
      <c r="N265" s="32">
        <v>24403.471999999998</v>
      </c>
      <c r="Q265" s="204">
        <f t="shared" si="55"/>
        <v>40442</v>
      </c>
      <c r="R265" s="32">
        <v>25181.940299999998</v>
      </c>
      <c r="U265" s="204">
        <f t="shared" si="56"/>
        <v>40807</v>
      </c>
      <c r="V265" s="260">
        <v>26194.480100000001</v>
      </c>
      <c r="Y265" s="204">
        <f t="shared" si="57"/>
        <v>41173</v>
      </c>
      <c r="Z265" s="260">
        <v>27432.076200000003</v>
      </c>
      <c r="AC265" s="204">
        <f t="shared" si="50"/>
        <v>41538</v>
      </c>
      <c r="AD265" s="57">
        <v>27134.911300000007</v>
      </c>
      <c r="AG265" s="204">
        <f t="shared" si="51"/>
        <v>41903</v>
      </c>
      <c r="AH265" s="57">
        <v>23499.746799999997</v>
      </c>
    </row>
    <row r="266" spans="1:34" x14ac:dyDescent="0.2">
      <c r="A266" s="204">
        <f t="shared" si="52"/>
        <v>39347</v>
      </c>
      <c r="B266" s="32">
        <v>22972.71</v>
      </c>
      <c r="E266" s="204">
        <f t="shared" si="53"/>
        <v>39712</v>
      </c>
      <c r="F266" s="32">
        <v>22170.880000000001</v>
      </c>
      <c r="M266" s="204">
        <f t="shared" si="54"/>
        <v>261</v>
      </c>
      <c r="N266" s="32">
        <v>25374.744300000002</v>
      </c>
      <c r="Q266" s="204">
        <f t="shared" si="55"/>
        <v>40443</v>
      </c>
      <c r="R266" s="32">
        <v>25178.191199999997</v>
      </c>
      <c r="U266" s="204">
        <f t="shared" si="56"/>
        <v>40808</v>
      </c>
      <c r="V266" s="260">
        <v>27171.304500000002</v>
      </c>
      <c r="Y266" s="204">
        <f t="shared" si="57"/>
        <v>41174</v>
      </c>
      <c r="Z266" s="260">
        <v>25549.602200000001</v>
      </c>
      <c r="AC266" s="204">
        <f t="shared" si="50"/>
        <v>41539</v>
      </c>
      <c r="AD266" s="57">
        <v>25848.844000000005</v>
      </c>
      <c r="AG266" s="204">
        <f t="shared" si="51"/>
        <v>41904</v>
      </c>
      <c r="AH266" s="57">
        <v>27131.1757</v>
      </c>
    </row>
    <row r="267" spans="1:34" x14ac:dyDescent="0.2">
      <c r="A267" s="204">
        <f t="shared" si="52"/>
        <v>39348</v>
      </c>
      <c r="B267" s="32">
        <v>21365.535000000003</v>
      </c>
      <c r="E267" s="204">
        <f t="shared" si="53"/>
        <v>39713</v>
      </c>
      <c r="F267" s="32">
        <v>24416.82</v>
      </c>
      <c r="M267" s="204">
        <f t="shared" si="54"/>
        <v>262</v>
      </c>
      <c r="N267" s="32">
        <v>25962.814399999999</v>
      </c>
      <c r="Q267" s="204">
        <f t="shared" si="55"/>
        <v>40444</v>
      </c>
      <c r="R267" s="32">
        <v>25158.592000000004</v>
      </c>
      <c r="U267" s="204">
        <f t="shared" si="56"/>
        <v>40809</v>
      </c>
      <c r="V267" s="260">
        <v>27542.149700000002</v>
      </c>
      <c r="Y267" s="204">
        <f t="shared" si="57"/>
        <v>41175</v>
      </c>
      <c r="Z267" s="260">
        <v>23403.095600000001</v>
      </c>
      <c r="AC267" s="204">
        <f t="shared" si="50"/>
        <v>41540</v>
      </c>
      <c r="AD267" s="57">
        <v>30258.839200000002</v>
      </c>
      <c r="AG267" s="204">
        <f t="shared" si="51"/>
        <v>41905</v>
      </c>
      <c r="AH267" s="57">
        <v>27591.051299999992</v>
      </c>
    </row>
    <row r="268" spans="1:34" x14ac:dyDescent="0.2">
      <c r="A268" s="204">
        <f t="shared" si="52"/>
        <v>39349</v>
      </c>
      <c r="B268" s="32">
        <v>25636.1</v>
      </c>
      <c r="E268" s="204">
        <f t="shared" si="53"/>
        <v>39714</v>
      </c>
      <c r="F268" s="32">
        <v>24377.892500000002</v>
      </c>
      <c r="M268" s="204">
        <f t="shared" si="54"/>
        <v>263</v>
      </c>
      <c r="N268" s="32">
        <v>25774.057900000003</v>
      </c>
      <c r="Q268" s="204">
        <f t="shared" si="55"/>
        <v>40445</v>
      </c>
      <c r="R268" s="32">
        <v>25405.287099999994</v>
      </c>
      <c r="U268" s="204">
        <f t="shared" si="56"/>
        <v>40810</v>
      </c>
      <c r="V268" s="260">
        <v>25096.124900000006</v>
      </c>
      <c r="Y268" s="204">
        <f t="shared" si="57"/>
        <v>41176</v>
      </c>
      <c r="Z268" s="260">
        <v>27896.525799999999</v>
      </c>
      <c r="AC268" s="204">
        <f t="shared" si="50"/>
        <v>41541</v>
      </c>
      <c r="AD268" s="57">
        <v>31121.999899999999</v>
      </c>
      <c r="AG268" s="204">
        <f t="shared" si="51"/>
        <v>41906</v>
      </c>
      <c r="AH268" s="57">
        <v>27226.259900000001</v>
      </c>
    </row>
    <row r="269" spans="1:34" x14ac:dyDescent="0.2">
      <c r="A269" s="204">
        <f t="shared" si="52"/>
        <v>39350</v>
      </c>
      <c r="B269" s="32">
        <v>25452.925000000003</v>
      </c>
      <c r="E269" s="204">
        <f t="shared" si="53"/>
        <v>39715</v>
      </c>
      <c r="F269" s="32">
        <v>24048.59</v>
      </c>
      <c r="M269" s="204">
        <f t="shared" si="54"/>
        <v>264</v>
      </c>
      <c r="N269" s="32">
        <v>25524.124299999999</v>
      </c>
      <c r="Q269" s="204">
        <f t="shared" si="55"/>
        <v>40446</v>
      </c>
      <c r="R269" s="32">
        <v>23555.891800000001</v>
      </c>
      <c r="U269" s="204">
        <f t="shared" si="56"/>
        <v>40811</v>
      </c>
      <c r="V269" s="260">
        <v>22199.462299999996</v>
      </c>
      <c r="Y269" s="204">
        <f t="shared" si="57"/>
        <v>41177</v>
      </c>
      <c r="Z269" s="260">
        <v>30207.584700000003</v>
      </c>
      <c r="AC269" s="204">
        <f t="shared" si="50"/>
        <v>41542</v>
      </c>
      <c r="AD269" s="57">
        <v>29315.378699999997</v>
      </c>
      <c r="AG269" s="204">
        <f t="shared" si="51"/>
        <v>41907</v>
      </c>
      <c r="AH269" s="57">
        <v>27562.939399999996</v>
      </c>
    </row>
    <row r="270" spans="1:34" x14ac:dyDescent="0.2">
      <c r="A270" s="204">
        <f t="shared" si="52"/>
        <v>39351</v>
      </c>
      <c r="B270" s="32">
        <v>25180.225000000002</v>
      </c>
      <c r="E270" s="204">
        <f t="shared" si="53"/>
        <v>39716</v>
      </c>
      <c r="F270" s="32">
        <v>23862.585000000006</v>
      </c>
      <c r="M270" s="204">
        <f t="shared" si="54"/>
        <v>265</v>
      </c>
      <c r="N270" s="32">
        <v>23493.897400000002</v>
      </c>
      <c r="Q270" s="204">
        <f t="shared" si="55"/>
        <v>40447</v>
      </c>
      <c r="R270" s="32">
        <v>20952.1361</v>
      </c>
      <c r="U270" s="204">
        <f t="shared" si="56"/>
        <v>40812</v>
      </c>
      <c r="V270" s="260">
        <v>25611.861800000002</v>
      </c>
      <c r="Y270" s="204">
        <f t="shared" si="57"/>
        <v>41178</v>
      </c>
      <c r="Z270" s="260">
        <v>29652.520599999996</v>
      </c>
      <c r="AC270" s="204">
        <f t="shared" si="50"/>
        <v>41543</v>
      </c>
      <c r="AD270" s="57">
        <v>29086.498600000003</v>
      </c>
      <c r="AG270" s="204">
        <f t="shared" si="51"/>
        <v>41908</v>
      </c>
      <c r="AH270" s="57">
        <v>27463.116599999998</v>
      </c>
    </row>
    <row r="271" spans="1:34" x14ac:dyDescent="0.2">
      <c r="A271" s="204">
        <f t="shared" si="52"/>
        <v>39352</v>
      </c>
      <c r="B271" s="32">
        <v>24007.945</v>
      </c>
      <c r="E271" s="204">
        <f t="shared" si="53"/>
        <v>39717</v>
      </c>
      <c r="F271" s="32">
        <v>24030.49</v>
      </c>
      <c r="M271" s="204">
        <f t="shared" si="54"/>
        <v>266</v>
      </c>
      <c r="N271" s="32">
        <v>22440.107100000001</v>
      </c>
      <c r="Q271" s="204">
        <f t="shared" si="55"/>
        <v>40448</v>
      </c>
      <c r="R271" s="32">
        <v>24469.175099999997</v>
      </c>
      <c r="U271" s="204">
        <f t="shared" si="56"/>
        <v>40813</v>
      </c>
      <c r="V271" s="260">
        <v>25646.617299999998</v>
      </c>
      <c r="Y271" s="204">
        <f t="shared" si="57"/>
        <v>41179</v>
      </c>
      <c r="Z271" s="260">
        <v>28838.959699999992</v>
      </c>
      <c r="AC271" s="204">
        <f t="shared" si="50"/>
        <v>41544</v>
      </c>
      <c r="AD271" s="57">
        <v>28542.782800000001</v>
      </c>
      <c r="AG271" s="204">
        <f t="shared" si="51"/>
        <v>41909</v>
      </c>
      <c r="AH271" s="57">
        <v>26027.786400000001</v>
      </c>
    </row>
    <row r="272" spans="1:34" x14ac:dyDescent="0.2">
      <c r="A272" s="204">
        <f t="shared" si="52"/>
        <v>39353</v>
      </c>
      <c r="B272" s="32">
        <v>23683.57</v>
      </c>
      <c r="E272" s="204">
        <f t="shared" si="53"/>
        <v>39718</v>
      </c>
      <c r="F272" s="32">
        <v>22447.14</v>
      </c>
      <c r="M272" s="204">
        <f t="shared" si="54"/>
        <v>267</v>
      </c>
      <c r="N272" s="32">
        <v>26462.557099999998</v>
      </c>
      <c r="Q272" s="204">
        <f t="shared" si="55"/>
        <v>40449</v>
      </c>
      <c r="R272" s="32">
        <v>25814.740899999993</v>
      </c>
      <c r="U272" s="204">
        <f t="shared" si="56"/>
        <v>40814</v>
      </c>
      <c r="V272" s="260">
        <v>25703.232599999999</v>
      </c>
      <c r="Y272" s="204">
        <f t="shared" si="57"/>
        <v>41180</v>
      </c>
      <c r="Z272" s="260">
        <v>27420.188999999995</v>
      </c>
      <c r="AC272" s="204">
        <f t="shared" si="50"/>
        <v>41545</v>
      </c>
      <c r="AD272" s="57">
        <v>26578.091199999999</v>
      </c>
      <c r="AG272" s="204">
        <f t="shared" si="51"/>
        <v>41910</v>
      </c>
      <c r="AH272" s="57">
        <v>23838.945699999989</v>
      </c>
    </row>
    <row r="273" spans="1:40" x14ac:dyDescent="0.2">
      <c r="A273" s="204">
        <f t="shared" si="52"/>
        <v>39354</v>
      </c>
      <c r="B273" s="32">
        <v>22169.43</v>
      </c>
      <c r="E273" s="204">
        <f t="shared" si="53"/>
        <v>39719</v>
      </c>
      <c r="F273" s="32">
        <v>20158.96</v>
      </c>
      <c r="M273" s="204">
        <f t="shared" si="54"/>
        <v>268</v>
      </c>
      <c r="N273" s="32">
        <v>26727.152000000002</v>
      </c>
      <c r="Q273" s="204">
        <f t="shared" si="55"/>
        <v>40450</v>
      </c>
      <c r="R273" s="32">
        <v>26040.620799999997</v>
      </c>
      <c r="U273" s="204">
        <f t="shared" si="56"/>
        <v>40815</v>
      </c>
      <c r="V273" s="260">
        <v>26307.626000000004</v>
      </c>
      <c r="Y273" s="204">
        <f t="shared" si="57"/>
        <v>41181</v>
      </c>
      <c r="Z273" s="260">
        <v>25813.423199999994</v>
      </c>
      <c r="AC273" s="204">
        <f t="shared" si="50"/>
        <v>41546</v>
      </c>
      <c r="AD273" s="57">
        <v>25356.104799999994</v>
      </c>
      <c r="AG273" s="204">
        <f t="shared" si="51"/>
        <v>41911</v>
      </c>
      <c r="AH273" s="57">
        <v>27032.462200000005</v>
      </c>
    </row>
    <row r="274" spans="1:40" x14ac:dyDescent="0.2">
      <c r="A274" s="227">
        <f t="shared" si="52"/>
        <v>39355</v>
      </c>
      <c r="B274" s="228">
        <v>19444.145</v>
      </c>
      <c r="C274" s="32">
        <f>SUM(B245:B274)</f>
        <v>715522.48999999987</v>
      </c>
      <c r="D274" s="229" t="s">
        <v>598</v>
      </c>
      <c r="E274" s="204">
        <f t="shared" si="53"/>
        <v>39720</v>
      </c>
      <c r="F274" s="32">
        <v>23633.837499999998</v>
      </c>
      <c r="M274" s="227">
        <f t="shared" si="54"/>
        <v>269</v>
      </c>
      <c r="N274" s="228">
        <v>26322.116900000001</v>
      </c>
      <c r="O274" s="32">
        <f>SUM(N245:N274)</f>
        <v>761051.43560000008</v>
      </c>
      <c r="P274" s="229" t="s">
        <v>599</v>
      </c>
      <c r="Q274" s="227">
        <f t="shared" si="55"/>
        <v>40451</v>
      </c>
      <c r="R274" s="228">
        <v>26234.785600000003</v>
      </c>
      <c r="S274" s="32">
        <f>SUM(R245:R274)</f>
        <v>770519.61089999997</v>
      </c>
      <c r="T274" s="229" t="s">
        <v>600</v>
      </c>
      <c r="U274" s="227">
        <f t="shared" si="56"/>
        <v>40816</v>
      </c>
      <c r="V274" s="260">
        <v>25818.721799999999</v>
      </c>
      <c r="W274" s="32">
        <f>SUM(V245:V274)</f>
        <v>794767.13990000007</v>
      </c>
      <c r="X274" s="230">
        <v>40787</v>
      </c>
      <c r="Y274" s="227">
        <f t="shared" si="57"/>
        <v>41182</v>
      </c>
      <c r="Z274" s="260">
        <v>22991.701399999998</v>
      </c>
      <c r="AA274" s="32">
        <f>SUM(Z245:Z274)</f>
        <v>801462.67229999986</v>
      </c>
      <c r="AB274" s="230">
        <v>41153</v>
      </c>
      <c r="AC274" s="204">
        <f t="shared" si="50"/>
        <v>41547</v>
      </c>
      <c r="AD274" s="228">
        <v>29343.771400000001</v>
      </c>
      <c r="AE274" s="32">
        <f>SUM(AD245:AD274)</f>
        <v>851908.12150000024</v>
      </c>
      <c r="AF274" s="230">
        <v>41518</v>
      </c>
      <c r="AG274" s="204">
        <f t="shared" si="51"/>
        <v>41912</v>
      </c>
      <c r="AH274" s="228">
        <v>27363.692999999999</v>
      </c>
      <c r="AI274" s="32">
        <f>SUM(AH245:AH274)</f>
        <v>826161.44749999978</v>
      </c>
      <c r="AJ274" s="230">
        <v>41883</v>
      </c>
      <c r="AK274" s="230"/>
    </row>
    <row r="275" spans="1:40" x14ac:dyDescent="0.2">
      <c r="A275" s="204">
        <f t="shared" si="52"/>
        <v>39356</v>
      </c>
      <c r="B275" s="32">
        <v>23436.775000000001</v>
      </c>
      <c r="E275" s="227">
        <f t="shared" si="53"/>
        <v>39721</v>
      </c>
      <c r="F275" s="228">
        <v>25072.052499999994</v>
      </c>
      <c r="G275" s="32">
        <f>SUM(F246:F275)</f>
        <v>740911.17249999987</v>
      </c>
      <c r="H275" s="229" t="s">
        <v>601</v>
      </c>
      <c r="M275" s="204">
        <f t="shared" si="54"/>
        <v>270</v>
      </c>
      <c r="N275" s="32">
        <v>27298.852400000003</v>
      </c>
      <c r="Q275" s="204">
        <f t="shared" si="55"/>
        <v>40452</v>
      </c>
      <c r="R275" s="32">
        <v>26369.786099999994</v>
      </c>
      <c r="U275" s="204">
        <f t="shared" si="56"/>
        <v>40817</v>
      </c>
      <c r="V275" s="260">
        <v>24262.528300000002</v>
      </c>
      <c r="Y275" s="204">
        <f t="shared" si="57"/>
        <v>41183</v>
      </c>
      <c r="Z275" s="260">
        <v>26498.1191</v>
      </c>
      <c r="AC275" s="204">
        <f t="shared" si="50"/>
        <v>41548</v>
      </c>
      <c r="AD275" s="32">
        <v>29261.955300000005</v>
      </c>
      <c r="AG275" s="204">
        <f t="shared" si="51"/>
        <v>41913</v>
      </c>
      <c r="AH275">
        <v>27989.247100000001</v>
      </c>
    </row>
    <row r="276" spans="1:40" x14ac:dyDescent="0.2">
      <c r="A276" s="204">
        <f t="shared" si="52"/>
        <v>39357</v>
      </c>
      <c r="B276" s="32">
        <v>23956.764999999996</v>
      </c>
      <c r="E276" s="204">
        <f t="shared" si="53"/>
        <v>39722</v>
      </c>
      <c r="F276" s="32">
        <v>25206.822499999998</v>
      </c>
      <c r="M276" s="204">
        <f t="shared" si="54"/>
        <v>271</v>
      </c>
      <c r="N276" s="32">
        <v>26097.936600000001</v>
      </c>
      <c r="Q276" s="204">
        <f t="shared" si="55"/>
        <v>40453</v>
      </c>
      <c r="R276" s="32">
        <v>23973.965299999996</v>
      </c>
      <c r="U276" s="204">
        <f t="shared" si="56"/>
        <v>40818</v>
      </c>
      <c r="V276" s="260">
        <v>20882.588100000001</v>
      </c>
      <c r="Y276" s="204">
        <f t="shared" si="57"/>
        <v>41184</v>
      </c>
      <c r="Z276" s="260">
        <v>28089.785899999995</v>
      </c>
      <c r="AC276" s="204">
        <f t="shared" si="50"/>
        <v>41549</v>
      </c>
      <c r="AD276" s="32">
        <v>28762.812400000003</v>
      </c>
      <c r="AG276" s="204">
        <f t="shared" si="51"/>
        <v>41914</v>
      </c>
      <c r="AH276" s="32">
        <v>28489.642399999993</v>
      </c>
    </row>
    <row r="277" spans="1:40" x14ac:dyDescent="0.2">
      <c r="A277" s="204">
        <f t="shared" si="52"/>
        <v>39358</v>
      </c>
      <c r="B277" s="32">
        <v>24029.965</v>
      </c>
      <c r="E277" s="204">
        <f t="shared" si="53"/>
        <v>39723</v>
      </c>
      <c r="F277" s="32">
        <v>24475.794999999998</v>
      </c>
      <c r="M277" s="204">
        <f t="shared" si="54"/>
        <v>272</v>
      </c>
      <c r="N277" s="32">
        <v>23419.340599999996</v>
      </c>
      <c r="Q277" s="204">
        <f t="shared" si="55"/>
        <v>40454</v>
      </c>
      <c r="R277" s="32">
        <v>20263.917199999996</v>
      </c>
      <c r="U277" s="204">
        <f t="shared" si="56"/>
        <v>40819</v>
      </c>
      <c r="V277" s="260">
        <v>26367.610500000003</v>
      </c>
      <c r="Y277" s="204">
        <f t="shared" si="57"/>
        <v>41185</v>
      </c>
      <c r="Z277" s="260">
        <v>27984.783600000006</v>
      </c>
      <c r="AC277" s="204">
        <f t="shared" si="50"/>
        <v>41550</v>
      </c>
      <c r="AD277" s="32">
        <v>28282.723399999999</v>
      </c>
      <c r="AG277" s="204">
        <f t="shared" si="51"/>
        <v>41915</v>
      </c>
      <c r="AH277" s="32">
        <v>28294.5285</v>
      </c>
      <c r="AJ277" s="422"/>
      <c r="AK277" s="422"/>
      <c r="AL277" s="422"/>
    </row>
    <row r="278" spans="1:40" x14ac:dyDescent="0.2">
      <c r="A278" s="204">
        <f t="shared" si="52"/>
        <v>39359</v>
      </c>
      <c r="B278" s="32">
        <v>23912.994999999999</v>
      </c>
      <c r="E278" s="204">
        <f t="shared" si="53"/>
        <v>39724</v>
      </c>
      <c r="F278" s="32">
        <v>23638.607500000002</v>
      </c>
      <c r="M278" s="204">
        <f t="shared" si="54"/>
        <v>273</v>
      </c>
      <c r="N278" s="32">
        <v>19843.798999999999</v>
      </c>
      <c r="Q278" s="204">
        <f t="shared" si="55"/>
        <v>40455</v>
      </c>
      <c r="R278" s="32">
        <v>24355.7091</v>
      </c>
      <c r="U278" s="204">
        <f t="shared" si="56"/>
        <v>40820</v>
      </c>
      <c r="V278" s="260">
        <v>27141.763500000001</v>
      </c>
      <c r="Y278" s="204">
        <f t="shared" si="57"/>
        <v>41186</v>
      </c>
      <c r="Z278" s="260">
        <v>27198.112300000001</v>
      </c>
      <c r="AC278" s="204">
        <f t="shared" si="50"/>
        <v>41551</v>
      </c>
      <c r="AD278" s="32">
        <v>28187.281999999996</v>
      </c>
      <c r="AG278" s="204">
        <f t="shared" si="51"/>
        <v>41916</v>
      </c>
      <c r="AH278" s="32">
        <v>26709.213599999995</v>
      </c>
      <c r="AJ278" s="32"/>
    </row>
    <row r="279" spans="1:40" x14ac:dyDescent="0.2">
      <c r="A279" s="204">
        <f t="shared" si="52"/>
        <v>39360</v>
      </c>
      <c r="B279" s="32">
        <v>24628.294999999998</v>
      </c>
      <c r="E279" s="204">
        <f t="shared" si="53"/>
        <v>39725</v>
      </c>
      <c r="F279" s="32">
        <v>22313.73</v>
      </c>
      <c r="M279" s="204">
        <f t="shared" si="54"/>
        <v>274</v>
      </c>
      <c r="N279" s="32">
        <v>24061.193999999996</v>
      </c>
      <c r="Q279" s="204">
        <f t="shared" si="55"/>
        <v>40456</v>
      </c>
      <c r="R279" s="32">
        <v>24582.066800000008</v>
      </c>
      <c r="U279" s="204">
        <f t="shared" si="56"/>
        <v>40821</v>
      </c>
      <c r="V279" s="260">
        <v>26319.455900000001</v>
      </c>
      <c r="Y279" s="204">
        <f t="shared" si="57"/>
        <v>41187</v>
      </c>
      <c r="Z279" s="260">
        <v>26857.350699999995</v>
      </c>
      <c r="AC279" s="204">
        <f t="shared" si="50"/>
        <v>41552</v>
      </c>
      <c r="AD279" s="32">
        <v>26292.560299999997</v>
      </c>
      <c r="AG279" s="204">
        <f t="shared" si="51"/>
        <v>41917</v>
      </c>
      <c r="AH279" s="32">
        <v>22974.785100000012</v>
      </c>
      <c r="AL279" s="422"/>
      <c r="AM279" s="422"/>
      <c r="AN279" s="422"/>
    </row>
    <row r="280" spans="1:40" x14ac:dyDescent="0.2">
      <c r="A280" s="204">
        <f t="shared" si="52"/>
        <v>39361</v>
      </c>
      <c r="B280" s="32">
        <v>22599.9</v>
      </c>
      <c r="E280" s="204">
        <f t="shared" si="53"/>
        <v>39726</v>
      </c>
      <c r="F280" s="32">
        <v>19055.400000000001</v>
      </c>
      <c r="M280" s="204">
        <f t="shared" si="54"/>
        <v>275</v>
      </c>
      <c r="N280" s="32">
        <v>24178.233800000002</v>
      </c>
      <c r="Q280" s="204">
        <f t="shared" si="55"/>
        <v>40457</v>
      </c>
      <c r="R280" s="32">
        <v>24489.666900000007</v>
      </c>
      <c r="U280" s="204">
        <f t="shared" si="56"/>
        <v>40822</v>
      </c>
      <c r="V280" s="260">
        <v>26009.8393</v>
      </c>
      <c r="Y280" s="204">
        <f t="shared" si="57"/>
        <v>41188</v>
      </c>
      <c r="Z280" s="260">
        <v>24989.079600000001</v>
      </c>
      <c r="AC280" s="204">
        <f t="shared" si="50"/>
        <v>41553</v>
      </c>
      <c r="AD280" s="32">
        <v>22277.621399999989</v>
      </c>
      <c r="AG280" s="204">
        <f t="shared" si="51"/>
        <v>41918</v>
      </c>
      <c r="AH280" s="32">
        <v>27036.714100000008</v>
      </c>
    </row>
    <row r="281" spans="1:40" x14ac:dyDescent="0.2">
      <c r="A281" s="204">
        <f t="shared" si="52"/>
        <v>39362</v>
      </c>
      <c r="B281" s="32">
        <v>19103.275000000001</v>
      </c>
      <c r="E281" s="204">
        <f t="shared" si="53"/>
        <v>39727</v>
      </c>
      <c r="F281" s="32">
        <v>23032.959999999999</v>
      </c>
      <c r="M281" s="204">
        <f t="shared" si="54"/>
        <v>276</v>
      </c>
      <c r="N281" s="32">
        <v>24717.923200000005</v>
      </c>
      <c r="Q281" s="204">
        <f t="shared" si="55"/>
        <v>40458</v>
      </c>
      <c r="R281" s="32">
        <v>22718.944800000001</v>
      </c>
      <c r="U281" s="204">
        <f t="shared" si="56"/>
        <v>40823</v>
      </c>
      <c r="V281" s="260">
        <v>26963.014999999996</v>
      </c>
      <c r="Y281" s="204">
        <f t="shared" si="57"/>
        <v>41189</v>
      </c>
      <c r="Z281" s="260">
        <v>22310.295899999997</v>
      </c>
      <c r="AC281" s="204">
        <f t="shared" si="50"/>
        <v>41554</v>
      </c>
      <c r="AD281" s="32">
        <v>26271.651000000009</v>
      </c>
      <c r="AG281" s="204">
        <f t="shared" si="51"/>
        <v>41919</v>
      </c>
      <c r="AH281" s="32">
        <v>27153.154999999999</v>
      </c>
    </row>
    <row r="282" spans="1:40" x14ac:dyDescent="0.2">
      <c r="A282" s="204">
        <f t="shared" si="52"/>
        <v>39363</v>
      </c>
      <c r="B282" s="32">
        <v>23355.534999999996</v>
      </c>
      <c r="E282" s="204">
        <f t="shared" si="53"/>
        <v>39728</v>
      </c>
      <c r="F282" s="32">
        <v>23815.834999999999</v>
      </c>
      <c r="M282" s="204">
        <f t="shared" si="54"/>
        <v>277</v>
      </c>
      <c r="N282" s="32">
        <v>24916.449199999999</v>
      </c>
      <c r="Q282" s="204">
        <f t="shared" si="55"/>
        <v>40459</v>
      </c>
      <c r="R282" s="32">
        <v>24344.577100000002</v>
      </c>
      <c r="U282" s="204">
        <f t="shared" si="56"/>
        <v>40824</v>
      </c>
      <c r="V282" s="260">
        <v>24849.306899999996</v>
      </c>
      <c r="Y282" s="204">
        <f t="shared" si="57"/>
        <v>41190</v>
      </c>
      <c r="Z282" s="260">
        <v>27067.435099999999</v>
      </c>
      <c r="AC282" s="204">
        <f t="shared" si="50"/>
        <v>41555</v>
      </c>
      <c r="AD282" s="32">
        <v>26373.528600000001</v>
      </c>
      <c r="AG282" s="204">
        <f t="shared" si="51"/>
        <v>41920</v>
      </c>
      <c r="AH282" s="32">
        <v>27378.865500000004</v>
      </c>
    </row>
    <row r="283" spans="1:40" x14ac:dyDescent="0.2">
      <c r="A283" s="204">
        <f t="shared" si="52"/>
        <v>39364</v>
      </c>
      <c r="B283" s="32">
        <v>24686.304999999997</v>
      </c>
      <c r="E283" s="204">
        <f t="shared" si="53"/>
        <v>39729</v>
      </c>
      <c r="F283" s="32">
        <v>24381.282500000001</v>
      </c>
      <c r="M283" s="204">
        <f t="shared" si="54"/>
        <v>278</v>
      </c>
      <c r="N283" s="32">
        <v>24894.106299999999</v>
      </c>
      <c r="Q283" s="204">
        <f t="shared" si="55"/>
        <v>40460</v>
      </c>
      <c r="R283" s="32">
        <v>23238.696599999999</v>
      </c>
      <c r="U283" s="204">
        <f t="shared" si="56"/>
        <v>40825</v>
      </c>
      <c r="V283" s="260">
        <v>22354.131999999998</v>
      </c>
      <c r="Y283" s="204">
        <f t="shared" si="57"/>
        <v>41191</v>
      </c>
      <c r="Z283" s="260">
        <v>27243.838</v>
      </c>
      <c r="AC283" s="204">
        <f t="shared" si="50"/>
        <v>41556</v>
      </c>
      <c r="AD283" s="32">
        <v>26409.843399999998</v>
      </c>
      <c r="AG283" s="204">
        <f t="shared" si="51"/>
        <v>41921</v>
      </c>
      <c r="AH283" s="32">
        <v>27690.260999999995</v>
      </c>
    </row>
    <row r="284" spans="1:40" x14ac:dyDescent="0.2">
      <c r="A284" s="204">
        <f t="shared" si="52"/>
        <v>39365</v>
      </c>
      <c r="B284" s="32">
        <v>24391.685000000001</v>
      </c>
      <c r="E284" s="204">
        <f t="shared" si="53"/>
        <v>39730</v>
      </c>
      <c r="F284" s="32">
        <v>23744.6</v>
      </c>
      <c r="M284" s="204">
        <f t="shared" si="54"/>
        <v>279</v>
      </c>
      <c r="N284" s="32">
        <v>23132.373500000005</v>
      </c>
      <c r="Q284" s="204">
        <f t="shared" si="55"/>
        <v>40461</v>
      </c>
      <c r="R284" s="32">
        <v>20660.320499999998</v>
      </c>
      <c r="U284" s="204">
        <f t="shared" si="56"/>
        <v>40826</v>
      </c>
      <c r="V284" s="260">
        <v>24960.790800000006</v>
      </c>
      <c r="Y284" s="204">
        <f t="shared" si="57"/>
        <v>41192</v>
      </c>
      <c r="Z284" s="260">
        <v>27586.906799999993</v>
      </c>
      <c r="AC284" s="204">
        <f t="shared" si="50"/>
        <v>41557</v>
      </c>
      <c r="AD284" s="32">
        <v>26545.882999999991</v>
      </c>
      <c r="AG284" s="204">
        <f t="shared" si="51"/>
        <v>41922</v>
      </c>
      <c r="AH284" s="32">
        <v>27237.156500000001</v>
      </c>
    </row>
    <row r="285" spans="1:40" x14ac:dyDescent="0.2">
      <c r="A285" s="204">
        <f t="shared" si="52"/>
        <v>39366</v>
      </c>
      <c r="B285" s="32">
        <v>25190.205000000002</v>
      </c>
      <c r="E285" s="204">
        <f t="shared" si="53"/>
        <v>39731</v>
      </c>
      <c r="F285" s="32">
        <v>23875.52</v>
      </c>
      <c r="M285" s="204">
        <f t="shared" si="54"/>
        <v>280</v>
      </c>
      <c r="N285" s="32">
        <v>21055.017600000003</v>
      </c>
      <c r="Q285" s="204">
        <f t="shared" si="55"/>
        <v>40462</v>
      </c>
      <c r="R285" s="32">
        <v>23343.897199999999</v>
      </c>
      <c r="U285" s="204">
        <f t="shared" si="56"/>
        <v>40827</v>
      </c>
      <c r="V285" s="260">
        <v>25867.515800000012</v>
      </c>
      <c r="Y285" s="204">
        <f t="shared" si="57"/>
        <v>41193</v>
      </c>
      <c r="Z285" s="260">
        <v>27015.321599999996</v>
      </c>
      <c r="AC285" s="204">
        <f t="shared" si="50"/>
        <v>41558</v>
      </c>
      <c r="AD285" s="32">
        <v>26761.055199999992</v>
      </c>
      <c r="AG285" s="204">
        <f t="shared" si="51"/>
        <v>41923</v>
      </c>
      <c r="AH285" s="32">
        <v>25382.8609</v>
      </c>
    </row>
    <row r="286" spans="1:40" x14ac:dyDescent="0.2">
      <c r="A286" s="204">
        <f t="shared" si="52"/>
        <v>39367</v>
      </c>
      <c r="B286" s="32">
        <v>26028.66</v>
      </c>
      <c r="E286" s="204">
        <f t="shared" si="53"/>
        <v>39732</v>
      </c>
      <c r="F286" s="32">
        <v>22395.21</v>
      </c>
      <c r="M286" s="204">
        <f t="shared" si="54"/>
        <v>281</v>
      </c>
      <c r="N286" s="32">
        <v>23624.905299999999</v>
      </c>
      <c r="Q286" s="204">
        <f t="shared" si="55"/>
        <v>40463</v>
      </c>
      <c r="R286" s="32">
        <v>24338.0412</v>
      </c>
      <c r="U286" s="204">
        <f t="shared" si="56"/>
        <v>40828</v>
      </c>
      <c r="V286" s="260">
        <v>26238.697100000005</v>
      </c>
      <c r="Y286" s="204">
        <f t="shared" si="57"/>
        <v>41194</v>
      </c>
      <c r="Z286" s="260">
        <v>26500.6129</v>
      </c>
      <c r="AC286" s="204">
        <f t="shared" si="50"/>
        <v>41559</v>
      </c>
      <c r="AD286" s="32">
        <v>25015.809400000002</v>
      </c>
      <c r="AG286" s="204">
        <f t="shared" si="51"/>
        <v>41924</v>
      </c>
      <c r="AH286" s="32">
        <v>22792.569000000007</v>
      </c>
    </row>
    <row r="287" spans="1:40" x14ac:dyDescent="0.2">
      <c r="A287" s="204">
        <f t="shared" si="52"/>
        <v>39368</v>
      </c>
      <c r="B287" s="32">
        <v>23382.09</v>
      </c>
      <c r="E287" s="204">
        <f t="shared" si="53"/>
        <v>39733</v>
      </c>
      <c r="F287" s="32">
        <v>20104.54</v>
      </c>
      <c r="M287" s="204">
        <f t="shared" si="54"/>
        <v>282</v>
      </c>
      <c r="N287" s="32">
        <v>24564.504300000001</v>
      </c>
      <c r="Q287" s="204">
        <f t="shared" si="55"/>
        <v>40464</v>
      </c>
      <c r="R287" s="32">
        <v>24867.987400000002</v>
      </c>
      <c r="U287" s="204">
        <f t="shared" si="56"/>
        <v>40829</v>
      </c>
      <c r="V287" s="260">
        <v>26003.709400000003</v>
      </c>
      <c r="Y287" s="204">
        <f t="shared" si="57"/>
        <v>41195</v>
      </c>
      <c r="Z287" s="260">
        <v>24244.023499999988</v>
      </c>
      <c r="AC287" s="204">
        <f t="shared" si="50"/>
        <v>41560</v>
      </c>
      <c r="AD287" s="32">
        <v>22944.627500000006</v>
      </c>
      <c r="AG287" s="204">
        <f t="shared" si="51"/>
        <v>41925</v>
      </c>
      <c r="AH287" s="32">
        <v>26530.105</v>
      </c>
    </row>
    <row r="288" spans="1:40" x14ac:dyDescent="0.2">
      <c r="A288" s="204">
        <f t="shared" si="52"/>
        <v>39369</v>
      </c>
      <c r="B288" s="32">
        <v>20375.014999999996</v>
      </c>
      <c r="E288" s="204">
        <f t="shared" si="53"/>
        <v>39734</v>
      </c>
      <c r="F288" s="32">
        <v>23675.327499999999</v>
      </c>
      <c r="M288" s="204">
        <f t="shared" si="54"/>
        <v>283</v>
      </c>
      <c r="N288" s="32">
        <v>25407.924099999997</v>
      </c>
      <c r="Q288" s="204">
        <f t="shared" si="55"/>
        <v>40465</v>
      </c>
      <c r="R288" s="32">
        <v>25084.783499999998</v>
      </c>
      <c r="U288" s="204">
        <f t="shared" si="56"/>
        <v>40830</v>
      </c>
      <c r="V288" s="260">
        <v>25870.841899999999</v>
      </c>
      <c r="Y288" s="204">
        <f t="shared" si="57"/>
        <v>41196</v>
      </c>
      <c r="Z288" s="260">
        <v>21566.308500000003</v>
      </c>
      <c r="AC288" s="204">
        <f t="shared" si="50"/>
        <v>41561</v>
      </c>
      <c r="AD288" s="32">
        <v>26503.250500000006</v>
      </c>
      <c r="AG288" s="204">
        <f t="shared" si="51"/>
        <v>41926</v>
      </c>
      <c r="AH288" s="32">
        <v>26944.642900000003</v>
      </c>
    </row>
    <row r="289" spans="1:34" x14ac:dyDescent="0.2">
      <c r="A289" s="204">
        <f t="shared" si="52"/>
        <v>39370</v>
      </c>
      <c r="B289" s="32">
        <v>22858.37</v>
      </c>
      <c r="E289" s="204">
        <f t="shared" si="53"/>
        <v>39735</v>
      </c>
      <c r="F289" s="32">
        <v>24411.002500000002</v>
      </c>
      <c r="M289" s="204">
        <f t="shared" si="54"/>
        <v>284</v>
      </c>
      <c r="N289" s="32">
        <v>25550.4771</v>
      </c>
      <c r="Q289" s="204">
        <f t="shared" si="55"/>
        <v>40466</v>
      </c>
      <c r="R289" s="32">
        <v>25173.612800000003</v>
      </c>
      <c r="U289" s="204">
        <f t="shared" si="56"/>
        <v>40831</v>
      </c>
      <c r="V289" s="260">
        <v>23845.378399999998</v>
      </c>
      <c r="Y289" s="204">
        <f t="shared" si="57"/>
        <v>41197</v>
      </c>
      <c r="Z289" s="260">
        <v>24529.908000000003</v>
      </c>
      <c r="AC289" s="204">
        <f t="shared" si="50"/>
        <v>41562</v>
      </c>
      <c r="AD289" s="32">
        <v>26608.519100000005</v>
      </c>
      <c r="AG289" s="204">
        <f t="shared" si="51"/>
        <v>41927</v>
      </c>
      <c r="AH289" s="32">
        <v>27033.724399999992</v>
      </c>
    </row>
    <row r="290" spans="1:34" x14ac:dyDescent="0.2">
      <c r="A290" s="204">
        <f t="shared" si="52"/>
        <v>39371</v>
      </c>
      <c r="B290" s="32">
        <v>23736.225000000006</v>
      </c>
      <c r="E290" s="204">
        <f t="shared" si="53"/>
        <v>39736</v>
      </c>
      <c r="F290" s="32">
        <v>24281.908000000003</v>
      </c>
      <c r="M290" s="204">
        <f t="shared" si="54"/>
        <v>285</v>
      </c>
      <c r="N290" s="32">
        <v>25223.754000000001</v>
      </c>
      <c r="Q290" s="204">
        <f t="shared" si="55"/>
        <v>40467</v>
      </c>
      <c r="R290" s="32">
        <v>23348.273900000004</v>
      </c>
      <c r="U290" s="204">
        <f t="shared" si="56"/>
        <v>40832</v>
      </c>
      <c r="V290" s="260">
        <v>21203.749700000004</v>
      </c>
      <c r="Y290" s="204">
        <f t="shared" si="57"/>
        <v>41198</v>
      </c>
      <c r="Z290" s="260">
        <v>25873.439000000002</v>
      </c>
      <c r="AC290" s="204">
        <f t="shared" si="50"/>
        <v>41563</v>
      </c>
      <c r="AD290" s="32">
        <v>26374.024499999996</v>
      </c>
      <c r="AG290" s="204">
        <f t="shared" si="51"/>
        <v>41928</v>
      </c>
      <c r="AH290" s="32">
        <v>27310.299799999997</v>
      </c>
    </row>
    <row r="291" spans="1:34" x14ac:dyDescent="0.2">
      <c r="A291" s="204">
        <f t="shared" si="52"/>
        <v>39372</v>
      </c>
      <c r="B291" s="32">
        <v>23507.759999999998</v>
      </c>
      <c r="E291" s="204">
        <f t="shared" si="53"/>
        <v>39737</v>
      </c>
      <c r="F291" s="32">
        <v>23855.68</v>
      </c>
      <c r="M291" s="204">
        <f t="shared" si="54"/>
        <v>286</v>
      </c>
      <c r="N291" s="32">
        <v>22966.831899999997</v>
      </c>
      <c r="Q291" s="204">
        <f t="shared" si="55"/>
        <v>40468</v>
      </c>
      <c r="R291" s="32">
        <v>21001.369399999996</v>
      </c>
      <c r="U291" s="204">
        <f t="shared" si="56"/>
        <v>40833</v>
      </c>
      <c r="V291" s="260">
        <v>24754.622900000002</v>
      </c>
      <c r="Y291" s="204">
        <f t="shared" si="57"/>
        <v>41199</v>
      </c>
      <c r="Z291" s="260">
        <v>26473.300999999999</v>
      </c>
      <c r="AC291" s="204">
        <f t="shared" si="50"/>
        <v>41564</v>
      </c>
      <c r="AD291" s="32">
        <v>26600.3436</v>
      </c>
      <c r="AG291" s="204">
        <f t="shared" si="51"/>
        <v>41929</v>
      </c>
      <c r="AH291" s="32">
        <v>26961.905100000004</v>
      </c>
    </row>
    <row r="292" spans="1:34" x14ac:dyDescent="0.2">
      <c r="A292" s="204">
        <f t="shared" si="52"/>
        <v>39373</v>
      </c>
      <c r="B292" s="32">
        <v>23154.45</v>
      </c>
      <c r="E292" s="204">
        <f t="shared" si="53"/>
        <v>39738</v>
      </c>
      <c r="F292" s="32">
        <v>23688.684999999998</v>
      </c>
      <c r="M292" s="204">
        <f t="shared" si="54"/>
        <v>287</v>
      </c>
      <c r="N292" s="32">
        <v>20453.890999999996</v>
      </c>
      <c r="Q292" s="204">
        <f t="shared" si="55"/>
        <v>40469</v>
      </c>
      <c r="R292" s="32">
        <v>24531.247900000002</v>
      </c>
      <c r="U292" s="204">
        <f t="shared" si="56"/>
        <v>40834</v>
      </c>
      <c r="V292" s="260">
        <v>25361.448500000002</v>
      </c>
      <c r="Y292" s="204">
        <f t="shared" si="57"/>
        <v>41200</v>
      </c>
      <c r="Z292" s="260">
        <v>26346.891699999996</v>
      </c>
      <c r="AC292" s="204">
        <f t="shared" si="50"/>
        <v>41565</v>
      </c>
      <c r="AD292" s="32">
        <v>26533.269400000005</v>
      </c>
      <c r="AG292" s="204">
        <f t="shared" si="51"/>
        <v>41930</v>
      </c>
      <c r="AH292" s="32">
        <v>25064.764599999988</v>
      </c>
    </row>
    <row r="293" spans="1:34" x14ac:dyDescent="0.2">
      <c r="A293" s="204">
        <f t="shared" si="52"/>
        <v>39374</v>
      </c>
      <c r="B293" s="32">
        <v>23259.72</v>
      </c>
      <c r="E293" s="204">
        <f t="shared" si="53"/>
        <v>39739</v>
      </c>
      <c r="F293" s="32">
        <v>22218.92</v>
      </c>
      <c r="M293" s="204">
        <f t="shared" si="54"/>
        <v>288</v>
      </c>
      <c r="N293" s="32">
        <v>23912.951499999999</v>
      </c>
      <c r="Q293" s="204">
        <f t="shared" si="55"/>
        <v>40470</v>
      </c>
      <c r="R293" s="32">
        <v>24848.4408</v>
      </c>
      <c r="U293" s="204">
        <f t="shared" si="56"/>
        <v>40835</v>
      </c>
      <c r="V293" s="260">
        <v>25435.323700000001</v>
      </c>
      <c r="Y293" s="204">
        <f t="shared" si="57"/>
        <v>41201</v>
      </c>
      <c r="Z293" s="260">
        <v>26406.636799999993</v>
      </c>
      <c r="AC293" s="204">
        <f t="shared" si="50"/>
        <v>41566</v>
      </c>
      <c r="AD293" s="32">
        <v>24686.712300000007</v>
      </c>
      <c r="AG293" s="204">
        <f t="shared" si="51"/>
        <v>41931</v>
      </c>
      <c r="AH293" s="32">
        <v>22277.472499999996</v>
      </c>
    </row>
    <row r="294" spans="1:34" x14ac:dyDescent="0.2">
      <c r="A294" s="204">
        <f t="shared" si="52"/>
        <v>39375</v>
      </c>
      <c r="B294" s="32">
        <v>21768.12</v>
      </c>
      <c r="E294" s="204">
        <f t="shared" si="53"/>
        <v>39740</v>
      </c>
      <c r="F294" s="32">
        <v>19721.73</v>
      </c>
      <c r="M294" s="204">
        <f t="shared" si="54"/>
        <v>289</v>
      </c>
      <c r="N294" s="32">
        <v>24282.530500000001</v>
      </c>
      <c r="Q294" s="204">
        <f t="shared" si="55"/>
        <v>40471</v>
      </c>
      <c r="R294" s="32">
        <v>24786.407500000001</v>
      </c>
      <c r="U294" s="204">
        <f t="shared" si="56"/>
        <v>40836</v>
      </c>
      <c r="V294" s="260">
        <v>25352.272100000002</v>
      </c>
      <c r="Y294" s="204">
        <f t="shared" si="57"/>
        <v>41202</v>
      </c>
      <c r="Z294" s="260">
        <v>24523.660400000001</v>
      </c>
      <c r="AC294" s="204">
        <f t="shared" si="50"/>
        <v>41567</v>
      </c>
      <c r="AD294" s="32">
        <v>22472.821</v>
      </c>
      <c r="AG294" s="204">
        <f t="shared" si="51"/>
        <v>41932</v>
      </c>
      <c r="AH294" s="32">
        <v>25857.841899999999</v>
      </c>
    </row>
    <row r="295" spans="1:34" x14ac:dyDescent="0.2">
      <c r="A295" s="204">
        <f t="shared" si="52"/>
        <v>39376</v>
      </c>
      <c r="B295" s="32">
        <v>19160.105</v>
      </c>
      <c r="E295" s="204">
        <f t="shared" si="53"/>
        <v>39741</v>
      </c>
      <c r="F295" s="32">
        <v>23197.715</v>
      </c>
      <c r="M295" s="204">
        <f t="shared" si="54"/>
        <v>290</v>
      </c>
      <c r="N295" s="32">
        <v>24480.547799999997</v>
      </c>
      <c r="Q295" s="204">
        <f t="shared" si="55"/>
        <v>40472</v>
      </c>
      <c r="R295" s="32">
        <v>24692.692599999998</v>
      </c>
      <c r="U295" s="204">
        <f t="shared" si="56"/>
        <v>40837</v>
      </c>
      <c r="V295" s="260">
        <v>25309.380100000002</v>
      </c>
      <c r="Y295" s="204">
        <f t="shared" si="57"/>
        <v>41203</v>
      </c>
      <c r="Z295" s="260">
        <v>21970.570000000003</v>
      </c>
      <c r="AC295" s="204">
        <f t="shared" si="50"/>
        <v>41568</v>
      </c>
      <c r="AD295" s="32">
        <v>25645.010900000001</v>
      </c>
      <c r="AG295" s="204">
        <f t="shared" si="51"/>
        <v>41933</v>
      </c>
      <c r="AH295" s="32">
        <v>26922.490199999997</v>
      </c>
    </row>
    <row r="296" spans="1:34" x14ac:dyDescent="0.2">
      <c r="A296" s="204">
        <f t="shared" si="52"/>
        <v>39377</v>
      </c>
      <c r="B296" s="32">
        <v>22535.025000000005</v>
      </c>
      <c r="E296" s="204">
        <f t="shared" si="53"/>
        <v>39742</v>
      </c>
      <c r="F296" s="32">
        <v>23951.65</v>
      </c>
      <c r="M296" s="204">
        <f t="shared" si="54"/>
        <v>291</v>
      </c>
      <c r="N296" s="32">
        <v>24017.722099999999</v>
      </c>
      <c r="Q296" s="204">
        <f t="shared" si="55"/>
        <v>40473</v>
      </c>
      <c r="R296" s="32">
        <v>24515.9503</v>
      </c>
      <c r="U296" s="204">
        <f t="shared" si="56"/>
        <v>40838</v>
      </c>
      <c r="V296" s="260">
        <v>23718.2474</v>
      </c>
      <c r="Y296" s="204">
        <f t="shared" si="57"/>
        <v>41204</v>
      </c>
      <c r="Z296" s="260">
        <v>26082.192599999998</v>
      </c>
      <c r="AC296" s="204">
        <f t="shared" si="50"/>
        <v>41569</v>
      </c>
      <c r="AD296" s="32">
        <v>26175.975500000011</v>
      </c>
      <c r="AG296" s="204">
        <f t="shared" si="51"/>
        <v>41934</v>
      </c>
      <c r="AH296" s="32">
        <v>27525.2968</v>
      </c>
    </row>
    <row r="297" spans="1:34" x14ac:dyDescent="0.2">
      <c r="A297" s="204">
        <f t="shared" si="52"/>
        <v>39378</v>
      </c>
      <c r="B297" s="32">
        <v>23445.094999999998</v>
      </c>
      <c r="E297" s="204">
        <f t="shared" si="53"/>
        <v>39743</v>
      </c>
      <c r="F297" s="32">
        <v>23124.917499999992</v>
      </c>
      <c r="M297" s="204">
        <f t="shared" si="54"/>
        <v>292</v>
      </c>
      <c r="N297" s="32">
        <v>24559.117899999997</v>
      </c>
      <c r="Q297" s="204">
        <f t="shared" si="55"/>
        <v>40474</v>
      </c>
      <c r="R297" s="32">
        <v>22896.938099999996</v>
      </c>
      <c r="U297" s="204">
        <f t="shared" si="56"/>
        <v>40839</v>
      </c>
      <c r="V297" s="260">
        <v>21375.050599999999</v>
      </c>
      <c r="Y297" s="204">
        <f t="shared" si="57"/>
        <v>41205</v>
      </c>
      <c r="Z297" s="260">
        <v>26570.572999999997</v>
      </c>
      <c r="AC297" s="204">
        <f t="shared" si="50"/>
        <v>41570</v>
      </c>
      <c r="AD297" s="32">
        <v>26502.522000000001</v>
      </c>
      <c r="AG297" s="204">
        <f t="shared" si="51"/>
        <v>41935</v>
      </c>
      <c r="AH297" s="32">
        <v>28279.949999999993</v>
      </c>
    </row>
    <row r="298" spans="1:34" x14ac:dyDescent="0.2">
      <c r="A298" s="204">
        <f t="shared" si="52"/>
        <v>39379</v>
      </c>
      <c r="B298" s="32">
        <v>23461.174999999999</v>
      </c>
      <c r="E298" s="204">
        <f t="shared" si="53"/>
        <v>39744</v>
      </c>
      <c r="F298" s="32">
        <v>23279.867500000004</v>
      </c>
      <c r="M298" s="204">
        <f t="shared" si="54"/>
        <v>293</v>
      </c>
      <c r="N298" s="32">
        <v>21725.249100000001</v>
      </c>
      <c r="Q298" s="204">
        <f t="shared" si="55"/>
        <v>40475</v>
      </c>
      <c r="R298" s="32">
        <v>20734.663000000004</v>
      </c>
      <c r="U298" s="204">
        <f t="shared" si="56"/>
        <v>40840</v>
      </c>
      <c r="V298" s="260">
        <v>24990.701800000003</v>
      </c>
      <c r="Y298" s="204">
        <f t="shared" si="57"/>
        <v>41206</v>
      </c>
      <c r="Z298" s="260">
        <v>26362.061999999998</v>
      </c>
      <c r="AC298" s="204">
        <f t="shared" si="50"/>
        <v>41571</v>
      </c>
      <c r="AD298" s="32">
        <v>26409.852600000006</v>
      </c>
      <c r="AG298" s="204">
        <f t="shared" si="51"/>
        <v>41936</v>
      </c>
      <c r="AH298" s="32">
        <v>28488.781999999999</v>
      </c>
    </row>
    <row r="299" spans="1:34" x14ac:dyDescent="0.2">
      <c r="A299" s="204">
        <f t="shared" si="52"/>
        <v>39380</v>
      </c>
      <c r="B299" s="32">
        <v>24020.334999999999</v>
      </c>
      <c r="E299" s="204">
        <f t="shared" si="53"/>
        <v>39745</v>
      </c>
      <c r="F299" s="32">
        <v>23472.262500000001</v>
      </c>
      <c r="M299" s="204">
        <f t="shared" si="54"/>
        <v>294</v>
      </c>
      <c r="N299" s="32">
        <v>19239.511599999998</v>
      </c>
      <c r="Q299" s="204">
        <f t="shared" si="55"/>
        <v>40476</v>
      </c>
      <c r="R299" s="32">
        <v>24330.559199999996</v>
      </c>
      <c r="U299" s="204">
        <f t="shared" si="56"/>
        <v>40841</v>
      </c>
      <c r="V299" s="260">
        <v>25585.250800000005</v>
      </c>
      <c r="Y299" s="204">
        <f t="shared" si="57"/>
        <v>41207</v>
      </c>
      <c r="Z299" s="260">
        <v>25886.200299999997</v>
      </c>
      <c r="AC299" s="204">
        <f t="shared" si="50"/>
        <v>41572</v>
      </c>
      <c r="AD299" s="32">
        <v>26583.317399999996</v>
      </c>
      <c r="AG299" s="204">
        <f t="shared" si="51"/>
        <v>41937</v>
      </c>
      <c r="AH299" s="32">
        <v>26293.412400000008</v>
      </c>
    </row>
    <row r="300" spans="1:34" x14ac:dyDescent="0.2">
      <c r="A300" s="204">
        <f t="shared" si="52"/>
        <v>39381</v>
      </c>
      <c r="B300" s="32">
        <v>23440.324999999997</v>
      </c>
      <c r="E300" s="204">
        <f t="shared" si="53"/>
        <v>39746</v>
      </c>
      <c r="F300" s="32">
        <v>22116.45</v>
      </c>
      <c r="M300" s="204">
        <f t="shared" si="54"/>
        <v>295</v>
      </c>
      <c r="N300" s="32">
        <v>23238.520100000002</v>
      </c>
      <c r="Q300" s="204">
        <f t="shared" si="55"/>
        <v>40477</v>
      </c>
      <c r="R300" s="32">
        <v>24789.690700000003</v>
      </c>
      <c r="U300" s="204">
        <f t="shared" si="56"/>
        <v>40842</v>
      </c>
      <c r="V300" s="260">
        <v>25483.469200000003</v>
      </c>
      <c r="Y300" s="204">
        <f t="shared" si="57"/>
        <v>41208</v>
      </c>
      <c r="Z300" s="260">
        <v>25886.667600000001</v>
      </c>
      <c r="AC300" s="204">
        <f t="shared" si="50"/>
        <v>41573</v>
      </c>
      <c r="AD300" s="32">
        <v>24775.085499999994</v>
      </c>
      <c r="AG300" s="204">
        <f t="shared" si="51"/>
        <v>41938</v>
      </c>
      <c r="AH300" s="32">
        <v>24225.092699999997</v>
      </c>
    </row>
    <row r="301" spans="1:34" x14ac:dyDescent="0.2">
      <c r="A301" s="204">
        <f t="shared" si="52"/>
        <v>39382</v>
      </c>
      <c r="B301" s="32">
        <v>21940.445</v>
      </c>
      <c r="E301" s="204">
        <f t="shared" si="53"/>
        <v>39747</v>
      </c>
      <c r="F301" s="32">
        <v>19771.29</v>
      </c>
      <c r="M301" s="204">
        <f t="shared" si="54"/>
        <v>296</v>
      </c>
      <c r="N301" s="32">
        <v>24095.1558</v>
      </c>
      <c r="Q301" s="204">
        <f t="shared" si="55"/>
        <v>40478</v>
      </c>
      <c r="R301" s="32">
        <v>25007.605800000001</v>
      </c>
      <c r="U301" s="204">
        <f t="shared" si="56"/>
        <v>40843</v>
      </c>
      <c r="V301" s="260">
        <v>25447.205600000001</v>
      </c>
      <c r="Y301" s="204">
        <f t="shared" si="57"/>
        <v>41209</v>
      </c>
      <c r="Z301" s="260">
        <v>24760.220599999997</v>
      </c>
      <c r="AC301" s="204">
        <f t="shared" si="50"/>
        <v>41574</v>
      </c>
      <c r="AD301" s="32">
        <v>22024.403299999998</v>
      </c>
      <c r="AG301" s="204">
        <f t="shared" si="51"/>
        <v>41939</v>
      </c>
      <c r="AH301" s="32">
        <v>29849.191499999997</v>
      </c>
    </row>
    <row r="302" spans="1:34" x14ac:dyDescent="0.2">
      <c r="A302" s="204">
        <f t="shared" si="52"/>
        <v>39383</v>
      </c>
      <c r="B302" s="32">
        <v>19517.055</v>
      </c>
      <c r="E302" s="204">
        <f t="shared" si="53"/>
        <v>39748</v>
      </c>
      <c r="F302" s="32">
        <v>22694.54</v>
      </c>
      <c r="M302" s="204">
        <f t="shared" si="54"/>
        <v>297</v>
      </c>
      <c r="N302" s="32">
        <v>24215.6227</v>
      </c>
      <c r="Q302" s="204">
        <f t="shared" si="55"/>
        <v>40479</v>
      </c>
      <c r="R302" s="32">
        <v>24738.3406</v>
      </c>
      <c r="U302" s="204">
        <f t="shared" si="56"/>
        <v>40844</v>
      </c>
      <c r="V302" s="260">
        <v>25100.570699999997</v>
      </c>
      <c r="Y302" s="204">
        <f t="shared" si="57"/>
        <v>41210</v>
      </c>
      <c r="Z302" s="260">
        <v>22313.5137</v>
      </c>
      <c r="AC302" s="204">
        <f t="shared" si="50"/>
        <v>41575</v>
      </c>
      <c r="AD302" s="32">
        <v>25671.475999999995</v>
      </c>
      <c r="AG302" s="204">
        <f t="shared" si="51"/>
        <v>41940</v>
      </c>
      <c r="AH302" s="32">
        <v>30064.694399999997</v>
      </c>
    </row>
    <row r="303" spans="1:34" x14ac:dyDescent="0.2">
      <c r="A303" s="204">
        <f t="shared" si="52"/>
        <v>39384</v>
      </c>
      <c r="B303" s="32">
        <v>23168.01</v>
      </c>
      <c r="E303" s="204">
        <f t="shared" si="53"/>
        <v>39749</v>
      </c>
      <c r="F303" s="32">
        <v>23195.919999999998</v>
      </c>
      <c r="M303" s="204">
        <f t="shared" si="54"/>
        <v>298</v>
      </c>
      <c r="N303" s="32">
        <v>25239.232900000003</v>
      </c>
      <c r="Q303" s="204">
        <f t="shared" si="55"/>
        <v>40480</v>
      </c>
      <c r="R303" s="32">
        <v>24744.584700000003</v>
      </c>
      <c r="U303" s="204">
        <f t="shared" si="56"/>
        <v>40845</v>
      </c>
      <c r="V303" s="260">
        <v>23406.972300000001</v>
      </c>
      <c r="Y303" s="204">
        <f t="shared" si="57"/>
        <v>41211</v>
      </c>
      <c r="Z303" s="260">
        <v>26330.739100000003</v>
      </c>
      <c r="AC303" s="204">
        <f t="shared" si="50"/>
        <v>41576</v>
      </c>
      <c r="AD303" s="32">
        <v>26049.80260000001</v>
      </c>
      <c r="AG303" s="204">
        <f t="shared" si="51"/>
        <v>41941</v>
      </c>
      <c r="AH303" s="32">
        <v>27954.207700000006</v>
      </c>
    </row>
    <row r="304" spans="1:34" x14ac:dyDescent="0.2">
      <c r="A304" s="204">
        <f t="shared" si="52"/>
        <v>39385</v>
      </c>
      <c r="B304" s="32">
        <v>23524.78</v>
      </c>
      <c r="E304" s="204">
        <f t="shared" si="53"/>
        <v>39750</v>
      </c>
      <c r="F304" s="32">
        <v>23194.105</v>
      </c>
      <c r="M304" s="204">
        <f t="shared" si="54"/>
        <v>299</v>
      </c>
      <c r="N304" s="32">
        <v>25753.930899999999</v>
      </c>
      <c r="Q304" s="204">
        <f t="shared" si="55"/>
        <v>40481</v>
      </c>
      <c r="R304" s="32">
        <v>22861.548599999998</v>
      </c>
      <c r="U304" s="204">
        <f t="shared" si="56"/>
        <v>40846</v>
      </c>
      <c r="V304" s="260">
        <v>20935.218999999997</v>
      </c>
      <c r="Y304" s="204">
        <f t="shared" si="57"/>
        <v>41212</v>
      </c>
      <c r="Z304" s="260">
        <v>26364.954899999997</v>
      </c>
      <c r="AC304" s="204">
        <f t="shared" si="50"/>
        <v>41577</v>
      </c>
      <c r="AD304" s="32">
        <v>26612.209500000001</v>
      </c>
      <c r="AG304" s="204">
        <f t="shared" si="51"/>
        <v>41942</v>
      </c>
      <c r="AH304" s="32">
        <v>26822.377600000003</v>
      </c>
    </row>
    <row r="305" spans="1:37" x14ac:dyDescent="0.2">
      <c r="A305" s="227">
        <f t="shared" si="52"/>
        <v>39386</v>
      </c>
      <c r="B305" s="228">
        <v>23587.46</v>
      </c>
      <c r="C305" s="32">
        <f>SUM(B275:B305)</f>
        <v>715161.91999999993</v>
      </c>
      <c r="D305" s="229" t="s">
        <v>602</v>
      </c>
      <c r="E305" s="204">
        <f t="shared" si="53"/>
        <v>39751</v>
      </c>
      <c r="F305" s="32">
        <v>23098.345000000001</v>
      </c>
      <c r="M305" s="227">
        <f t="shared" si="54"/>
        <v>300</v>
      </c>
      <c r="N305" s="228">
        <v>23065.208400000003</v>
      </c>
      <c r="O305" s="32">
        <f>SUM(N275:N305)</f>
        <v>739232.81519999995</v>
      </c>
      <c r="P305" s="229" t="s">
        <v>603</v>
      </c>
      <c r="Q305" s="227">
        <f t="shared" si="55"/>
        <v>40482</v>
      </c>
      <c r="R305" s="228">
        <v>20701.016000000003</v>
      </c>
      <c r="S305" s="32">
        <f>SUM(R275:R305)</f>
        <v>736335.30160000012</v>
      </c>
      <c r="T305" s="229" t="s">
        <v>604</v>
      </c>
      <c r="U305" s="227">
        <f t="shared" si="56"/>
        <v>40847</v>
      </c>
      <c r="V305" s="260">
        <v>24543.6198</v>
      </c>
      <c r="W305" s="32">
        <f>SUM(V276:V305)</f>
        <v>741677.74880000018</v>
      </c>
      <c r="X305" s="229" t="s">
        <v>619</v>
      </c>
      <c r="Y305" s="227">
        <f t="shared" si="57"/>
        <v>41213</v>
      </c>
      <c r="Z305" s="260">
        <v>25895.463400000001</v>
      </c>
      <c r="AA305" s="32">
        <f>SUM(Z276:Z305)</f>
        <v>771230.84849999996</v>
      </c>
      <c r="AB305" s="229" t="s">
        <v>837</v>
      </c>
      <c r="AC305" s="204">
        <f t="shared" si="50"/>
        <v>41578</v>
      </c>
      <c r="AD305" s="228">
        <v>26570.2631</v>
      </c>
      <c r="AE305" s="32">
        <f>SUM(AD276:AD305)</f>
        <v>776924.25640000007</v>
      </c>
      <c r="AF305" s="229" t="s">
        <v>839</v>
      </c>
      <c r="AG305" s="204">
        <f t="shared" si="51"/>
        <v>41943</v>
      </c>
      <c r="AH305" s="228">
        <v>26576.645699999997</v>
      </c>
      <c r="AI305" s="32">
        <f>SUM(AH276:AH305)</f>
        <v>802122.64879999997</v>
      </c>
      <c r="AJ305" s="229" t="s">
        <v>947</v>
      </c>
      <c r="AK305" s="229"/>
    </row>
    <row r="306" spans="1:37" x14ac:dyDescent="0.2">
      <c r="A306" s="204">
        <f t="shared" si="52"/>
        <v>39387</v>
      </c>
      <c r="B306" s="32">
        <v>22691.360000000001</v>
      </c>
      <c r="E306" s="227">
        <f t="shared" si="53"/>
        <v>39752</v>
      </c>
      <c r="F306" s="228">
        <v>23086.25</v>
      </c>
      <c r="G306" s="32">
        <f>SUM(F276:F306)</f>
        <v>712076.8679999999</v>
      </c>
      <c r="H306" s="229" t="s">
        <v>605</v>
      </c>
      <c r="M306" s="204">
        <f t="shared" si="54"/>
        <v>301</v>
      </c>
      <c r="N306" s="32">
        <v>20651.244200000001</v>
      </c>
      <c r="Q306" s="204">
        <f t="shared" si="55"/>
        <v>40483</v>
      </c>
      <c r="R306" s="32">
        <v>24015.203200000007</v>
      </c>
      <c r="U306" s="204">
        <f t="shared" si="56"/>
        <v>40848</v>
      </c>
      <c r="V306" s="260">
        <v>24855.765800000001</v>
      </c>
      <c r="Y306" s="204">
        <f t="shared" si="57"/>
        <v>41214</v>
      </c>
      <c r="Z306" s="260">
        <v>25964.660800000001</v>
      </c>
      <c r="AC306" s="204">
        <f t="shared" si="50"/>
        <v>41579</v>
      </c>
      <c r="AD306" s="26">
        <v>27149.348500000007</v>
      </c>
      <c r="AG306" s="204">
        <f t="shared" si="51"/>
        <v>41944</v>
      </c>
      <c r="AH306" s="26"/>
    </row>
    <row r="307" spans="1:37" x14ac:dyDescent="0.2">
      <c r="A307" s="204">
        <f t="shared" si="52"/>
        <v>39388</v>
      </c>
      <c r="B307" s="32">
        <v>21184.560000000001</v>
      </c>
      <c r="E307" s="204">
        <f t="shared" si="53"/>
        <v>39753</v>
      </c>
      <c r="F307" s="32">
        <v>21837.41</v>
      </c>
      <c r="M307" s="204">
        <f t="shared" si="54"/>
        <v>302</v>
      </c>
      <c r="N307" s="32">
        <v>22317.240599999997</v>
      </c>
      <c r="Q307" s="204">
        <f t="shared" si="55"/>
        <v>40484</v>
      </c>
      <c r="R307" s="32">
        <v>22429.245100000004</v>
      </c>
      <c r="U307" s="204">
        <f t="shared" si="56"/>
        <v>40849</v>
      </c>
      <c r="V307" s="260">
        <v>23146.208699999999</v>
      </c>
      <c r="Y307" s="204">
        <f t="shared" si="57"/>
        <v>41215</v>
      </c>
      <c r="Z307" s="260">
        <v>24035.527999999998</v>
      </c>
      <c r="AA307" s="32">
        <f>SUM(Z301:Z307)</f>
        <v>175665.08050000001</v>
      </c>
      <c r="AB307" s="33" t="s">
        <v>795</v>
      </c>
      <c r="AC307" s="204">
        <f t="shared" si="50"/>
        <v>41580</v>
      </c>
      <c r="AD307" s="32">
        <v>24437.909800000005</v>
      </c>
      <c r="AE307" s="32">
        <f>SUM(AD301:AD307)</f>
        <v>178515.41279999999</v>
      </c>
      <c r="AF307" s="33" t="s">
        <v>795</v>
      </c>
      <c r="AG307" s="204">
        <f t="shared" si="51"/>
        <v>41945</v>
      </c>
      <c r="AH307" s="32"/>
      <c r="AI307" s="32"/>
      <c r="AJ307" s="33"/>
      <c r="AK307" s="33"/>
    </row>
    <row r="308" spans="1:37" x14ac:dyDescent="0.2">
      <c r="A308" s="204">
        <f t="shared" si="52"/>
        <v>39389</v>
      </c>
      <c r="B308" s="32">
        <v>20992.66</v>
      </c>
      <c r="E308" s="204">
        <f t="shared" si="53"/>
        <v>39754</v>
      </c>
      <c r="F308" s="32">
        <v>19500.189999999999</v>
      </c>
      <c r="M308" s="204">
        <f t="shared" si="54"/>
        <v>303</v>
      </c>
      <c r="N308" s="32">
        <v>23995.426000000003</v>
      </c>
      <c r="Q308" s="204">
        <f t="shared" si="55"/>
        <v>40485</v>
      </c>
      <c r="R308" s="32">
        <v>24841.402299999994</v>
      </c>
      <c r="U308" s="204">
        <f t="shared" si="56"/>
        <v>40850</v>
      </c>
      <c r="V308" s="260">
        <v>25206.614600000001</v>
      </c>
      <c r="Y308" s="204">
        <f t="shared" si="57"/>
        <v>41216</v>
      </c>
      <c r="Z308" s="260">
        <v>24221.340399999997</v>
      </c>
      <c r="AC308" s="204">
        <f t="shared" si="50"/>
        <v>41581</v>
      </c>
      <c r="AD308" s="32">
        <v>22424.161900000006</v>
      </c>
      <c r="AG308" s="204">
        <f t="shared" si="51"/>
        <v>41946</v>
      </c>
      <c r="AH308" s="32"/>
    </row>
    <row r="309" spans="1:37" x14ac:dyDescent="0.2">
      <c r="A309" s="204">
        <f t="shared" si="52"/>
        <v>39390</v>
      </c>
      <c r="B309" s="32">
        <v>18414.07</v>
      </c>
      <c r="E309" s="204">
        <f t="shared" si="53"/>
        <v>39755</v>
      </c>
      <c r="F309" s="32">
        <v>23237.98</v>
      </c>
      <c r="M309" s="204">
        <f t="shared" si="54"/>
        <v>304</v>
      </c>
      <c r="N309" s="32">
        <v>24065.844600000004</v>
      </c>
      <c r="Q309" s="204">
        <f t="shared" si="55"/>
        <v>40486</v>
      </c>
      <c r="R309" s="32">
        <v>25047.821399999997</v>
      </c>
      <c r="U309" s="204">
        <f t="shared" si="56"/>
        <v>40851</v>
      </c>
      <c r="V309" s="260">
        <v>25645.241400000003</v>
      </c>
      <c r="Y309" s="204">
        <f t="shared" si="57"/>
        <v>41217</v>
      </c>
      <c r="Z309" s="260">
        <v>22159.580200000008</v>
      </c>
      <c r="AA309" s="32"/>
      <c r="AC309" s="204">
        <f t="shared" si="50"/>
        <v>41582</v>
      </c>
      <c r="AD309" s="32">
        <v>25730.079700000002</v>
      </c>
      <c r="AE309" s="32"/>
      <c r="AG309" s="204">
        <f t="shared" si="51"/>
        <v>41947</v>
      </c>
      <c r="AH309" s="32"/>
      <c r="AI309" s="32"/>
    </row>
    <row r="310" spans="1:37" x14ac:dyDescent="0.2">
      <c r="A310" s="204">
        <f t="shared" si="52"/>
        <v>39391</v>
      </c>
      <c r="B310" s="32">
        <v>22400.815000000002</v>
      </c>
      <c r="E310" s="204">
        <f t="shared" si="53"/>
        <v>39756</v>
      </c>
      <c r="F310" s="32">
        <v>24193.11</v>
      </c>
      <c r="M310" s="204">
        <f t="shared" si="54"/>
        <v>305</v>
      </c>
      <c r="N310" s="32">
        <v>24061.091599999996</v>
      </c>
      <c r="Q310" s="204">
        <f t="shared" si="55"/>
        <v>40487</v>
      </c>
      <c r="R310" s="32">
        <v>24988.087199999994</v>
      </c>
      <c r="U310" s="204">
        <f t="shared" si="56"/>
        <v>40852</v>
      </c>
      <c r="V310" s="260">
        <v>24174.481800000001</v>
      </c>
      <c r="Y310" s="204">
        <f t="shared" si="57"/>
        <v>41218</v>
      </c>
      <c r="Z310" s="260">
        <v>27074.411900000006</v>
      </c>
      <c r="AC310" s="204">
        <f t="shared" si="50"/>
        <v>41583</v>
      </c>
      <c r="AD310" s="32">
        <v>26468.841399999998</v>
      </c>
      <c r="AG310" s="204">
        <f t="shared" si="51"/>
        <v>41948</v>
      </c>
      <c r="AH310" s="32"/>
    </row>
    <row r="311" spans="1:37" x14ac:dyDescent="0.2">
      <c r="A311" s="204">
        <f t="shared" si="52"/>
        <v>39392</v>
      </c>
      <c r="B311" s="32">
        <v>23168.3</v>
      </c>
      <c r="E311" s="204">
        <f t="shared" si="53"/>
        <v>39757</v>
      </c>
      <c r="F311" s="32">
        <v>24899.117500000004</v>
      </c>
      <c r="M311" s="204">
        <f t="shared" si="54"/>
        <v>306</v>
      </c>
      <c r="N311" s="32">
        <v>24656.893100000001</v>
      </c>
      <c r="Q311" s="204">
        <f t="shared" si="55"/>
        <v>40488</v>
      </c>
      <c r="R311" s="32">
        <v>23114.242699999999</v>
      </c>
      <c r="U311" s="204">
        <f t="shared" si="56"/>
        <v>40853</v>
      </c>
      <c r="V311" s="260">
        <v>21351.340800000002</v>
      </c>
      <c r="Y311" s="204">
        <f t="shared" si="57"/>
        <v>41219</v>
      </c>
      <c r="Z311" s="260">
        <v>28961.062900000004</v>
      </c>
      <c r="AC311" s="204">
        <f t="shared" si="50"/>
        <v>41584</v>
      </c>
      <c r="AD311" s="32">
        <v>26498.420200000004</v>
      </c>
      <c r="AG311" s="204">
        <f t="shared" si="51"/>
        <v>41949</v>
      </c>
      <c r="AH311" s="32"/>
    </row>
    <row r="312" spans="1:37" x14ac:dyDescent="0.2">
      <c r="A312" s="204">
        <f t="shared" si="52"/>
        <v>39393</v>
      </c>
      <c r="B312" s="32">
        <v>23657.014999999996</v>
      </c>
      <c r="E312" s="204">
        <f t="shared" si="53"/>
        <v>39758</v>
      </c>
      <c r="F312" s="32">
        <v>24588.372500000001</v>
      </c>
      <c r="M312" s="204">
        <f t="shared" si="54"/>
        <v>307</v>
      </c>
      <c r="N312" s="32">
        <v>22169.861999999997</v>
      </c>
      <c r="Q312" s="204">
        <f t="shared" si="55"/>
        <v>40489</v>
      </c>
      <c r="R312" s="32">
        <v>21064.746500000001</v>
      </c>
      <c r="U312" s="204">
        <f t="shared" si="56"/>
        <v>40854</v>
      </c>
      <c r="V312" s="260">
        <v>25081.426799999997</v>
      </c>
      <c r="Y312" s="204">
        <f t="shared" si="57"/>
        <v>41220</v>
      </c>
      <c r="Z312" s="260">
        <v>30309.470399999998</v>
      </c>
      <c r="AC312" s="204">
        <f t="shared" si="50"/>
        <v>41585</v>
      </c>
      <c r="AD312" s="32">
        <v>26817.459299999995</v>
      </c>
      <c r="AG312" s="204">
        <f t="shared" si="51"/>
        <v>41950</v>
      </c>
      <c r="AH312" s="32"/>
    </row>
    <row r="313" spans="1:37" x14ac:dyDescent="0.2">
      <c r="A313" s="204">
        <f t="shared" si="52"/>
        <v>39394</v>
      </c>
      <c r="B313" s="32">
        <v>23694.424999999999</v>
      </c>
      <c r="E313" s="204">
        <f t="shared" si="53"/>
        <v>39759</v>
      </c>
      <c r="F313" s="32">
        <v>24410.975000000002</v>
      </c>
      <c r="M313" s="204">
        <f t="shared" si="54"/>
        <v>308</v>
      </c>
      <c r="N313" s="32">
        <v>19825.675899999998</v>
      </c>
      <c r="Q313" s="204">
        <f t="shared" si="55"/>
        <v>40490</v>
      </c>
      <c r="R313" s="32">
        <v>24910.566600000006</v>
      </c>
      <c r="U313" s="204">
        <f t="shared" si="56"/>
        <v>40855</v>
      </c>
      <c r="V313" s="260">
        <v>25718.273499999996</v>
      </c>
      <c r="Y313" s="204">
        <f t="shared" si="57"/>
        <v>41221</v>
      </c>
      <c r="Z313" s="260">
        <v>30199.036199999995</v>
      </c>
      <c r="AC313" s="204">
        <f t="shared" si="50"/>
        <v>41586</v>
      </c>
      <c r="AD313" s="32">
        <v>27138.020999999986</v>
      </c>
      <c r="AG313" s="204">
        <f t="shared" si="51"/>
        <v>41951</v>
      </c>
      <c r="AH313" s="32"/>
    </row>
    <row r="314" spans="1:37" x14ac:dyDescent="0.2">
      <c r="A314" s="204">
        <f t="shared" si="52"/>
        <v>39395</v>
      </c>
      <c r="B314" s="32">
        <v>24234.31</v>
      </c>
      <c r="E314" s="204">
        <f t="shared" si="53"/>
        <v>39760</v>
      </c>
      <c r="F314" s="32">
        <v>23148.21</v>
      </c>
      <c r="M314" s="204">
        <f t="shared" si="54"/>
        <v>309</v>
      </c>
      <c r="N314" s="32">
        <v>23235.894100000001</v>
      </c>
      <c r="Q314" s="204">
        <f t="shared" si="55"/>
        <v>40491</v>
      </c>
      <c r="R314" s="32">
        <v>24597.378499999999</v>
      </c>
      <c r="U314" s="204">
        <f t="shared" si="56"/>
        <v>40856</v>
      </c>
      <c r="V314" s="260">
        <v>26092.006000000005</v>
      </c>
      <c r="Y314" s="204">
        <f t="shared" si="57"/>
        <v>41222</v>
      </c>
      <c r="Z314" s="260">
        <v>29412.071000000004</v>
      </c>
      <c r="AA314" s="32">
        <f>SUM(Z308:Z314)</f>
        <v>192336.97300000003</v>
      </c>
      <c r="AB314" s="33" t="s">
        <v>796</v>
      </c>
      <c r="AC314" s="204">
        <f t="shared" si="50"/>
        <v>41587</v>
      </c>
      <c r="AD314" s="32">
        <v>25006.281999999999</v>
      </c>
      <c r="AE314" s="32">
        <f>SUM(AD308:AD314)</f>
        <v>180083.26550000001</v>
      </c>
      <c r="AF314" s="33" t="s">
        <v>796</v>
      </c>
      <c r="AG314" s="204">
        <f t="shared" si="51"/>
        <v>41952</v>
      </c>
      <c r="AH314" s="32"/>
      <c r="AI314" s="32"/>
      <c r="AJ314" s="33"/>
      <c r="AK314" s="33"/>
    </row>
    <row r="315" spans="1:37" x14ac:dyDescent="0.2">
      <c r="A315" s="204">
        <f t="shared" si="52"/>
        <v>39396</v>
      </c>
      <c r="B315" s="32">
        <v>21802.99</v>
      </c>
      <c r="E315" s="204">
        <f t="shared" si="53"/>
        <v>39761</v>
      </c>
      <c r="F315" s="32">
        <v>20950.900000000001</v>
      </c>
      <c r="M315" s="204">
        <f t="shared" si="54"/>
        <v>310</v>
      </c>
      <c r="N315" s="32">
        <v>23258.601300000002</v>
      </c>
      <c r="Q315" s="204">
        <f t="shared" si="55"/>
        <v>40492</v>
      </c>
      <c r="R315" s="32">
        <v>24638.614300000001</v>
      </c>
      <c r="U315" s="204">
        <f t="shared" si="56"/>
        <v>40857</v>
      </c>
      <c r="V315" s="260">
        <v>25081.1662</v>
      </c>
      <c r="Y315" s="204">
        <f t="shared" si="57"/>
        <v>41223</v>
      </c>
      <c r="Z315" s="260">
        <v>24430.906900000002</v>
      </c>
      <c r="AA315" s="32"/>
      <c r="AC315" s="204">
        <f t="shared" si="50"/>
        <v>41588</v>
      </c>
      <c r="AD315" s="32">
        <v>22694.399699999994</v>
      </c>
      <c r="AE315" s="32"/>
      <c r="AG315" s="204">
        <f t="shared" si="51"/>
        <v>41953</v>
      </c>
      <c r="AH315" s="32"/>
      <c r="AI315" s="32"/>
    </row>
    <row r="316" spans="1:37" x14ac:dyDescent="0.2">
      <c r="A316" s="204">
        <f t="shared" si="52"/>
        <v>39397</v>
      </c>
      <c r="B316" s="32">
        <v>19841.624999999996</v>
      </c>
      <c r="E316" s="204">
        <f t="shared" si="53"/>
        <v>39762</v>
      </c>
      <c r="F316" s="32">
        <v>24526.825000000001</v>
      </c>
      <c r="M316" s="204">
        <f t="shared" si="54"/>
        <v>311</v>
      </c>
      <c r="N316" s="32">
        <v>23743.876833547212</v>
      </c>
      <c r="Q316" s="204">
        <f t="shared" si="55"/>
        <v>40493</v>
      </c>
      <c r="R316" s="32">
        <v>24734.926299999992</v>
      </c>
      <c r="U316" s="204">
        <f t="shared" si="56"/>
        <v>40858</v>
      </c>
      <c r="V316" s="260">
        <v>25255.643999999993</v>
      </c>
      <c r="Y316" s="204">
        <f t="shared" si="57"/>
        <v>41224</v>
      </c>
      <c r="Z316" s="260">
        <v>21677.373599999999</v>
      </c>
      <c r="AC316" s="204">
        <f t="shared" si="50"/>
        <v>41589</v>
      </c>
      <c r="AD316" s="32">
        <v>26533.486800000013</v>
      </c>
      <c r="AG316" s="204">
        <f t="shared" si="51"/>
        <v>41954</v>
      </c>
      <c r="AH316" s="32"/>
    </row>
    <row r="317" spans="1:37" x14ac:dyDescent="0.2">
      <c r="A317" s="204">
        <f t="shared" si="52"/>
        <v>39398</v>
      </c>
      <c r="B317" s="32">
        <v>22751.34</v>
      </c>
      <c r="E317" s="204">
        <f t="shared" si="53"/>
        <v>39763</v>
      </c>
      <c r="F317" s="32">
        <v>24745.132500000003</v>
      </c>
      <c r="M317" s="204">
        <f t="shared" si="54"/>
        <v>312</v>
      </c>
      <c r="N317" s="32">
        <v>24601.606400000001</v>
      </c>
      <c r="Q317" s="204">
        <f t="shared" si="55"/>
        <v>40494</v>
      </c>
      <c r="R317" s="32">
        <v>24814.237300000001</v>
      </c>
      <c r="U317" s="204">
        <f t="shared" si="56"/>
        <v>40859</v>
      </c>
      <c r="V317" s="260">
        <v>23935.6675</v>
      </c>
      <c r="Y317" s="204">
        <f t="shared" si="57"/>
        <v>41225</v>
      </c>
      <c r="Z317" s="260">
        <v>25272.899999999998</v>
      </c>
      <c r="AC317" s="204">
        <f t="shared" si="50"/>
        <v>41590</v>
      </c>
      <c r="AD317" s="32">
        <v>26984.982499999991</v>
      </c>
      <c r="AG317" s="204">
        <f t="shared" si="51"/>
        <v>41955</v>
      </c>
      <c r="AH317" s="32"/>
    </row>
    <row r="318" spans="1:37" x14ac:dyDescent="0.2">
      <c r="A318" s="204">
        <f t="shared" si="52"/>
        <v>39399</v>
      </c>
      <c r="B318" s="32">
        <v>23269.48</v>
      </c>
      <c r="E318" s="204">
        <f t="shared" si="53"/>
        <v>39764</v>
      </c>
      <c r="F318" s="32">
        <v>24648.742500000004</v>
      </c>
      <c r="M318" s="204">
        <f t="shared" si="54"/>
        <v>313</v>
      </c>
      <c r="N318" s="32">
        <v>25471.786199999995</v>
      </c>
      <c r="Q318" s="204">
        <f t="shared" si="55"/>
        <v>40495</v>
      </c>
      <c r="R318" s="32">
        <v>23124.066699999999</v>
      </c>
      <c r="U318" s="204">
        <f t="shared" si="56"/>
        <v>40860</v>
      </c>
      <c r="V318" s="260">
        <v>21439.947899999999</v>
      </c>
      <c r="Y318" s="204">
        <f t="shared" si="57"/>
        <v>41226</v>
      </c>
      <c r="Z318" s="260">
        <v>25926.320699999997</v>
      </c>
      <c r="AC318" s="204">
        <f t="shared" si="50"/>
        <v>41591</v>
      </c>
      <c r="AD318" s="32">
        <v>26700.273799999999</v>
      </c>
      <c r="AG318" s="204">
        <f t="shared" si="51"/>
        <v>41956</v>
      </c>
      <c r="AH318" s="32"/>
    </row>
    <row r="319" spans="1:37" x14ac:dyDescent="0.2">
      <c r="A319" s="204">
        <f t="shared" si="52"/>
        <v>39400</v>
      </c>
      <c r="B319" s="32">
        <v>24176.235000000001</v>
      </c>
      <c r="E319" s="204">
        <f t="shared" si="53"/>
        <v>39765</v>
      </c>
      <c r="F319" s="32">
        <v>24856.335000000003</v>
      </c>
      <c r="M319" s="204">
        <f t="shared" si="54"/>
        <v>314</v>
      </c>
      <c r="N319" s="32">
        <v>22839.377400000005</v>
      </c>
      <c r="Q319" s="204">
        <f t="shared" si="55"/>
        <v>40496</v>
      </c>
      <c r="R319" s="32">
        <v>20807.599099999999</v>
      </c>
      <c r="U319" s="204">
        <f t="shared" si="56"/>
        <v>40861</v>
      </c>
      <c r="V319" s="260">
        <v>25168.200399999994</v>
      </c>
      <c r="Y319" s="204">
        <f t="shared" si="57"/>
        <v>41227</v>
      </c>
      <c r="Z319" s="260">
        <v>26345.130400000005</v>
      </c>
      <c r="AC319" s="204">
        <f t="shared" ref="AC319:AC366" si="58">+AC318+1</f>
        <v>41592</v>
      </c>
      <c r="AD319" s="32">
        <v>28212.911200000006</v>
      </c>
      <c r="AG319" s="204">
        <f t="shared" ref="AG319:AG366" si="59">+AG318+1</f>
        <v>41957</v>
      </c>
      <c r="AH319" s="32"/>
    </row>
    <row r="320" spans="1:37" x14ac:dyDescent="0.2">
      <c r="A320" s="204">
        <f t="shared" si="52"/>
        <v>39401</v>
      </c>
      <c r="B320" s="32">
        <v>23862.37</v>
      </c>
      <c r="E320" s="204">
        <f t="shared" si="53"/>
        <v>39766</v>
      </c>
      <c r="F320" s="32">
        <v>24937.754999999997</v>
      </c>
      <c r="M320" s="204">
        <f t="shared" si="54"/>
        <v>315</v>
      </c>
      <c r="N320" s="32">
        <v>20345.254699999998</v>
      </c>
      <c r="Q320" s="204">
        <f t="shared" si="55"/>
        <v>40497</v>
      </c>
      <c r="R320" s="32">
        <v>24408.943999999996</v>
      </c>
      <c r="U320" s="204">
        <f t="shared" si="56"/>
        <v>40862</v>
      </c>
      <c r="V320" s="260">
        <v>25845.311499999996</v>
      </c>
      <c r="Y320" s="204">
        <f t="shared" si="57"/>
        <v>41228</v>
      </c>
      <c r="Z320" s="260">
        <v>26648.792700000005</v>
      </c>
      <c r="AC320" s="204">
        <f t="shared" si="58"/>
        <v>41593</v>
      </c>
      <c r="AD320" s="32">
        <v>27597.635699999995</v>
      </c>
      <c r="AG320" s="204">
        <f t="shared" si="59"/>
        <v>41958</v>
      </c>
      <c r="AH320" s="32"/>
    </row>
    <row r="321" spans="1:38" x14ac:dyDescent="0.2">
      <c r="A321" s="204">
        <f t="shared" si="52"/>
        <v>39402</v>
      </c>
      <c r="B321" s="32">
        <v>23303.644999999997</v>
      </c>
      <c r="E321" s="204">
        <f t="shared" si="53"/>
        <v>39767</v>
      </c>
      <c r="F321" s="32">
        <v>22724.16</v>
      </c>
      <c r="M321" s="204">
        <f t="shared" si="54"/>
        <v>316</v>
      </c>
      <c r="N321" s="32">
        <v>23973.723500000004</v>
      </c>
      <c r="Q321" s="204">
        <f t="shared" si="55"/>
        <v>40498</v>
      </c>
      <c r="R321" s="32">
        <v>24612.7893</v>
      </c>
      <c r="U321" s="204">
        <f t="shared" si="56"/>
        <v>40863</v>
      </c>
      <c r="V321" s="260">
        <v>26439.656000000006</v>
      </c>
      <c r="Y321" s="204">
        <f t="shared" si="57"/>
        <v>41229</v>
      </c>
      <c r="Z321" s="260">
        <v>27285.710199999998</v>
      </c>
      <c r="AA321" s="32">
        <f>SUM(Z315:Z321)</f>
        <v>177587.13450000001</v>
      </c>
      <c r="AB321" s="33" t="s">
        <v>797</v>
      </c>
      <c r="AC321" s="204">
        <f t="shared" si="58"/>
        <v>41594</v>
      </c>
      <c r="AD321" s="32">
        <v>24589.481700000011</v>
      </c>
      <c r="AE321" s="32">
        <f>SUM(AD315:AD321)</f>
        <v>183313.17139999999</v>
      </c>
      <c r="AF321" s="33" t="s">
        <v>797</v>
      </c>
      <c r="AG321" s="204">
        <f t="shared" si="59"/>
        <v>41959</v>
      </c>
      <c r="AH321" s="32"/>
      <c r="AI321" s="32"/>
      <c r="AJ321" s="33"/>
      <c r="AK321" s="33"/>
    </row>
    <row r="322" spans="1:38" x14ac:dyDescent="0.2">
      <c r="A322" s="204">
        <f t="shared" si="52"/>
        <v>39403</v>
      </c>
      <c r="B322" s="32">
        <v>22233.63</v>
      </c>
      <c r="E322" s="204">
        <f t="shared" si="53"/>
        <v>39768</v>
      </c>
      <c r="F322" s="32">
        <v>19716.98</v>
      </c>
      <c r="M322" s="204">
        <f t="shared" si="54"/>
        <v>317</v>
      </c>
      <c r="N322" s="32">
        <v>25136.598900000001</v>
      </c>
      <c r="Q322" s="204">
        <f t="shared" si="55"/>
        <v>40499</v>
      </c>
      <c r="R322" s="32">
        <v>24932.058800000013</v>
      </c>
      <c r="U322" s="204">
        <f t="shared" si="56"/>
        <v>40864</v>
      </c>
      <c r="V322" s="260">
        <v>26387.065700000006</v>
      </c>
      <c r="Y322" s="204">
        <f t="shared" si="57"/>
        <v>41230</v>
      </c>
      <c r="Z322" s="260">
        <v>25310.197200000002</v>
      </c>
      <c r="AC322" s="204">
        <f t="shared" si="58"/>
        <v>41595</v>
      </c>
      <c r="AD322" s="32">
        <v>22407.907199999998</v>
      </c>
      <c r="AG322" s="204">
        <f t="shared" si="59"/>
        <v>41960</v>
      </c>
      <c r="AH322" s="32"/>
    </row>
    <row r="323" spans="1:38" x14ac:dyDescent="0.2">
      <c r="A323" s="204">
        <f t="shared" ref="A323:A366" si="60">+A322+1</f>
        <v>39404</v>
      </c>
      <c r="B323" s="32">
        <v>19861.64</v>
      </c>
      <c r="E323" s="204">
        <f t="shared" ref="E323:E367" si="61">+E322+1</f>
        <v>39769</v>
      </c>
      <c r="F323" s="32">
        <v>23537.767500000002</v>
      </c>
      <c r="M323" s="204">
        <f t="shared" ref="M323:M366" si="62">+M322+1</f>
        <v>318</v>
      </c>
      <c r="N323" s="32">
        <v>24321.6198</v>
      </c>
      <c r="Q323" s="204">
        <f t="shared" ref="Q323:Q366" si="63">+Q322+1</f>
        <v>40500</v>
      </c>
      <c r="R323" s="32">
        <v>24793.926700000011</v>
      </c>
      <c r="U323" s="204">
        <f t="shared" ref="U323:U366" si="64">+U322+1</f>
        <v>40865</v>
      </c>
      <c r="V323" s="260">
        <v>26637.814600000002</v>
      </c>
      <c r="Y323" s="204">
        <f t="shared" ref="Y323:Y366" si="65">+Y322+1</f>
        <v>41231</v>
      </c>
      <c r="Z323" s="260">
        <v>23004.644200000002</v>
      </c>
      <c r="AC323" s="204">
        <f t="shared" si="58"/>
        <v>41596</v>
      </c>
      <c r="AD323" s="32">
        <v>27368.585299999999</v>
      </c>
      <c r="AG323" s="204">
        <f t="shared" si="59"/>
        <v>41961</v>
      </c>
      <c r="AH323" s="32"/>
    </row>
    <row r="324" spans="1:38" x14ac:dyDescent="0.2">
      <c r="A324" s="204">
        <f t="shared" si="60"/>
        <v>39405</v>
      </c>
      <c r="B324" s="32">
        <v>23133.65</v>
      </c>
      <c r="E324" s="204">
        <f t="shared" si="61"/>
        <v>39770</v>
      </c>
      <c r="F324" s="32">
        <v>24184.184999999994</v>
      </c>
      <c r="M324" s="204">
        <f t="shared" si="62"/>
        <v>319</v>
      </c>
      <c r="N324" s="32">
        <v>24433.453999999998</v>
      </c>
      <c r="Q324" s="204">
        <f t="shared" si="63"/>
        <v>40501</v>
      </c>
      <c r="R324" s="32">
        <v>25145.331399999999</v>
      </c>
      <c r="U324" s="204">
        <f t="shared" si="64"/>
        <v>40866</v>
      </c>
      <c r="V324" s="260">
        <v>25137.940600000005</v>
      </c>
      <c r="Y324" s="204">
        <f t="shared" si="65"/>
        <v>41232</v>
      </c>
      <c r="Z324" s="260">
        <v>27230.336200000002</v>
      </c>
      <c r="AC324" s="204">
        <f t="shared" si="58"/>
        <v>41597</v>
      </c>
      <c r="AD324" s="32">
        <v>27574.1931</v>
      </c>
      <c r="AG324" s="204">
        <f t="shared" si="59"/>
        <v>41962</v>
      </c>
      <c r="AH324" s="32"/>
    </row>
    <row r="325" spans="1:38" x14ac:dyDescent="0.2">
      <c r="A325" s="204">
        <f t="shared" si="60"/>
        <v>39406</v>
      </c>
      <c r="B325" s="32">
        <v>23406.83</v>
      </c>
      <c r="E325" s="204">
        <f t="shared" si="61"/>
        <v>39771</v>
      </c>
      <c r="F325" s="32">
        <v>23940.73</v>
      </c>
      <c r="M325" s="204">
        <f t="shared" si="62"/>
        <v>320</v>
      </c>
      <c r="N325" s="32">
        <v>24059.028599999998</v>
      </c>
      <c r="Q325" s="204">
        <f t="shared" si="63"/>
        <v>40502</v>
      </c>
      <c r="R325" s="32">
        <v>23691.347099999999</v>
      </c>
      <c r="U325" s="204">
        <f t="shared" si="64"/>
        <v>40867</v>
      </c>
      <c r="V325" s="260">
        <v>22275.814299999998</v>
      </c>
      <c r="Y325" s="204">
        <f t="shared" si="65"/>
        <v>41233</v>
      </c>
      <c r="Z325" s="260">
        <v>28490.552199999995</v>
      </c>
      <c r="AC325" s="204">
        <f t="shared" si="58"/>
        <v>41598</v>
      </c>
      <c r="AD325" s="32">
        <v>27263.798200000001</v>
      </c>
      <c r="AG325" s="204">
        <f t="shared" si="59"/>
        <v>41963</v>
      </c>
      <c r="AH325" s="32"/>
    </row>
    <row r="326" spans="1:38" x14ac:dyDescent="0.2">
      <c r="A326" s="204">
        <f t="shared" si="60"/>
        <v>39407</v>
      </c>
      <c r="B326" s="32">
        <v>23279.544999999995</v>
      </c>
      <c r="E326" s="204">
        <f t="shared" si="61"/>
        <v>39772</v>
      </c>
      <c r="F326" s="32">
        <v>24417.164999999997</v>
      </c>
      <c r="M326" s="204">
        <f t="shared" si="62"/>
        <v>321</v>
      </c>
      <c r="N326" s="32">
        <v>22447.531999999999</v>
      </c>
      <c r="Q326" s="204">
        <f t="shared" si="63"/>
        <v>40503</v>
      </c>
      <c r="R326" s="32">
        <v>21359.273299999997</v>
      </c>
      <c r="U326" s="204">
        <f t="shared" si="64"/>
        <v>40868</v>
      </c>
      <c r="V326" s="260">
        <v>25694.441500000004</v>
      </c>
      <c r="Y326" s="204">
        <f t="shared" si="65"/>
        <v>41234</v>
      </c>
      <c r="Z326" s="260">
        <v>29010.876499999973</v>
      </c>
      <c r="AC326" s="204">
        <f t="shared" si="58"/>
        <v>41599</v>
      </c>
      <c r="AD326" s="32">
        <v>27122.363100000002</v>
      </c>
      <c r="AG326" s="204">
        <f t="shared" si="59"/>
        <v>41964</v>
      </c>
      <c r="AH326" s="32"/>
    </row>
    <row r="327" spans="1:38" x14ac:dyDescent="0.2">
      <c r="A327" s="204">
        <f t="shared" si="60"/>
        <v>39408</v>
      </c>
      <c r="B327" s="32">
        <v>23630.41</v>
      </c>
      <c r="E327" s="204">
        <f t="shared" si="61"/>
        <v>39773</v>
      </c>
      <c r="F327" s="32">
        <v>24426.157499999998</v>
      </c>
      <c r="M327" s="204">
        <f t="shared" si="62"/>
        <v>322</v>
      </c>
      <c r="N327" s="32">
        <v>20500.528200000001</v>
      </c>
      <c r="Q327" s="204">
        <f t="shared" si="63"/>
        <v>40504</v>
      </c>
      <c r="R327" s="32">
        <v>25261.691200000012</v>
      </c>
      <c r="U327" s="204">
        <f t="shared" si="64"/>
        <v>40869</v>
      </c>
      <c r="V327" s="260">
        <v>25773.324999999997</v>
      </c>
      <c r="Y327" s="204">
        <f t="shared" si="65"/>
        <v>41235</v>
      </c>
      <c r="Z327" s="260">
        <v>27717.350899999998</v>
      </c>
      <c r="AC327" s="204">
        <f t="shared" si="58"/>
        <v>41600</v>
      </c>
      <c r="AD327" s="32">
        <v>27363.811000000002</v>
      </c>
      <c r="AG327" s="204">
        <f t="shared" si="59"/>
        <v>41965</v>
      </c>
      <c r="AH327" s="32"/>
    </row>
    <row r="328" spans="1:38" x14ac:dyDescent="0.2">
      <c r="A328" s="204">
        <f t="shared" si="60"/>
        <v>39409</v>
      </c>
      <c r="B328" s="32">
        <v>23461.544999999998</v>
      </c>
      <c r="E328" s="204">
        <f t="shared" si="61"/>
        <v>39774</v>
      </c>
      <c r="F328" s="32">
        <v>23092.81</v>
      </c>
      <c r="M328" s="204">
        <f t="shared" si="62"/>
        <v>323</v>
      </c>
      <c r="N328" s="32">
        <v>24053.1486</v>
      </c>
      <c r="Q328" s="204">
        <f t="shared" si="63"/>
        <v>40505</v>
      </c>
      <c r="R328" s="32">
        <v>25596.8838</v>
      </c>
      <c r="U328" s="204">
        <f t="shared" si="64"/>
        <v>40870</v>
      </c>
      <c r="V328" s="260">
        <v>26243.070800000001</v>
      </c>
      <c r="Y328" s="204">
        <f t="shared" si="65"/>
        <v>41236</v>
      </c>
      <c r="Z328" s="260">
        <v>26970.169099999996</v>
      </c>
      <c r="AA328" s="32">
        <f>SUM(Z322:Z328)</f>
        <v>187734.12629999997</v>
      </c>
      <c r="AB328" s="33" t="s">
        <v>798</v>
      </c>
      <c r="AC328" s="204">
        <f t="shared" si="58"/>
        <v>41601</v>
      </c>
      <c r="AD328" s="32">
        <v>25709.671500000008</v>
      </c>
      <c r="AE328" s="32">
        <f>SUM(AD322:AD328)</f>
        <v>184810.32939999999</v>
      </c>
      <c r="AF328" s="33" t="s">
        <v>798</v>
      </c>
      <c r="AG328" s="204">
        <f t="shared" si="59"/>
        <v>41966</v>
      </c>
      <c r="AH328" s="32"/>
      <c r="AI328" s="32"/>
      <c r="AJ328" s="33"/>
      <c r="AK328" s="33"/>
    </row>
    <row r="329" spans="1:38" x14ac:dyDescent="0.2">
      <c r="A329" s="204">
        <f t="shared" si="60"/>
        <v>39410</v>
      </c>
      <c r="B329" s="32">
        <v>21397.55</v>
      </c>
      <c r="E329" s="204">
        <f t="shared" si="61"/>
        <v>39775</v>
      </c>
      <c r="F329" s="32">
        <v>21004.612499999999</v>
      </c>
      <c r="M329" s="204">
        <f t="shared" si="62"/>
        <v>324</v>
      </c>
      <c r="N329" s="32">
        <v>24963.641900000002</v>
      </c>
      <c r="Q329" s="204">
        <f t="shared" si="63"/>
        <v>40506</v>
      </c>
      <c r="R329" s="32">
        <v>25883.234200000006</v>
      </c>
      <c r="U329" s="204">
        <f t="shared" si="64"/>
        <v>40871</v>
      </c>
      <c r="V329" s="260">
        <v>27220.963800000005</v>
      </c>
      <c r="Y329" s="204">
        <f t="shared" si="65"/>
        <v>41237</v>
      </c>
      <c r="Z329" s="260">
        <v>24921.864600000001</v>
      </c>
      <c r="AC329" s="204">
        <f t="shared" si="58"/>
        <v>41602</v>
      </c>
      <c r="AD329" s="32">
        <v>24326.773800000006</v>
      </c>
      <c r="AG329" s="204">
        <f t="shared" si="59"/>
        <v>41967</v>
      </c>
      <c r="AH329" s="32"/>
    </row>
    <row r="330" spans="1:38" x14ac:dyDescent="0.2">
      <c r="A330" s="204">
        <f t="shared" si="60"/>
        <v>39411</v>
      </c>
      <c r="B330" s="32">
        <v>19260.945</v>
      </c>
      <c r="E330" s="204">
        <f t="shared" si="61"/>
        <v>39776</v>
      </c>
      <c r="F330" s="32">
        <v>25469.607499999995</v>
      </c>
      <c r="M330" s="204">
        <f t="shared" si="62"/>
        <v>325</v>
      </c>
      <c r="N330" s="32">
        <v>26002.069299999999</v>
      </c>
      <c r="Q330" s="204">
        <f t="shared" si="63"/>
        <v>40507</v>
      </c>
      <c r="R330" s="32">
        <v>26279.4522</v>
      </c>
      <c r="U330" s="204">
        <f t="shared" si="64"/>
        <v>40872</v>
      </c>
      <c r="V330" s="260">
        <v>28261.642599999996</v>
      </c>
      <c r="Y330" s="204">
        <f t="shared" si="65"/>
        <v>41238</v>
      </c>
      <c r="Z330" s="260">
        <v>22023.284000000007</v>
      </c>
      <c r="AC330" s="204">
        <f t="shared" si="58"/>
        <v>41603</v>
      </c>
      <c r="AD330" s="32">
        <v>28966.159399999997</v>
      </c>
      <c r="AG330" s="204">
        <f t="shared" si="59"/>
        <v>41968</v>
      </c>
      <c r="AH330" s="32"/>
    </row>
    <row r="331" spans="1:38" x14ac:dyDescent="0.2">
      <c r="A331" s="204">
        <f t="shared" si="60"/>
        <v>39412</v>
      </c>
      <c r="B331" s="32">
        <v>22636.185000000001</v>
      </c>
      <c r="E331" s="204">
        <f t="shared" si="61"/>
        <v>39777</v>
      </c>
      <c r="F331" s="32">
        <v>26546.034999999996</v>
      </c>
      <c r="M331" s="204">
        <f t="shared" si="62"/>
        <v>326</v>
      </c>
      <c r="N331" s="32">
        <v>24715.328999999998</v>
      </c>
      <c r="Q331" s="204">
        <f t="shared" si="63"/>
        <v>40508</v>
      </c>
      <c r="R331" s="32">
        <v>26887.466800000002</v>
      </c>
      <c r="U331" s="204">
        <f t="shared" si="64"/>
        <v>40873</v>
      </c>
      <c r="V331" s="260">
        <v>26485.240699999998</v>
      </c>
      <c r="Y331" s="204">
        <f t="shared" si="65"/>
        <v>41239</v>
      </c>
      <c r="Z331" s="260">
        <v>26299.810599999993</v>
      </c>
      <c r="AC331" s="204">
        <f t="shared" si="58"/>
        <v>41604</v>
      </c>
      <c r="AD331" s="32">
        <v>28020.8315</v>
      </c>
      <c r="AG331" s="204">
        <f t="shared" si="59"/>
        <v>41969</v>
      </c>
      <c r="AH331" s="32"/>
    </row>
    <row r="332" spans="1:38" x14ac:dyDescent="0.2">
      <c r="A332" s="204">
        <f t="shared" si="60"/>
        <v>39413</v>
      </c>
      <c r="B332" s="32">
        <v>23541.745000000003</v>
      </c>
      <c r="E332" s="204">
        <f t="shared" si="61"/>
        <v>39778</v>
      </c>
      <c r="F332" s="32">
        <v>26151.040000000001</v>
      </c>
      <c r="M332" s="204">
        <f t="shared" si="62"/>
        <v>327</v>
      </c>
      <c r="N332" s="32">
        <v>24573.014700000003</v>
      </c>
      <c r="Q332" s="204">
        <f t="shared" si="63"/>
        <v>40509</v>
      </c>
      <c r="R332" s="32">
        <v>24890.158900000002</v>
      </c>
      <c r="U332" s="204">
        <f t="shared" si="64"/>
        <v>40874</v>
      </c>
      <c r="V332" s="260">
        <v>23954.280500000001</v>
      </c>
      <c r="Y332" s="204">
        <f t="shared" si="65"/>
        <v>41240</v>
      </c>
      <c r="Z332" s="260">
        <v>27852.554099999994</v>
      </c>
      <c r="AC332" s="204">
        <f t="shared" si="58"/>
        <v>41605</v>
      </c>
      <c r="AD332" s="32">
        <v>27593.824700000001</v>
      </c>
      <c r="AG332" s="204">
        <f t="shared" si="59"/>
        <v>41970</v>
      </c>
      <c r="AH332" s="32"/>
    </row>
    <row r="333" spans="1:38" x14ac:dyDescent="0.2">
      <c r="A333" s="204">
        <f t="shared" si="60"/>
        <v>39414</v>
      </c>
      <c r="B333" s="32">
        <v>23596.315000000002</v>
      </c>
      <c r="E333" s="204">
        <f t="shared" si="61"/>
        <v>39779</v>
      </c>
      <c r="F333" s="32">
        <v>26343.747500000001</v>
      </c>
      <c r="M333" s="204">
        <f t="shared" si="62"/>
        <v>328</v>
      </c>
      <c r="N333" s="32">
        <v>22653.037899999999</v>
      </c>
      <c r="Q333" s="204">
        <f t="shared" si="63"/>
        <v>40510</v>
      </c>
      <c r="R333" s="32">
        <v>21302.532300000003</v>
      </c>
      <c r="U333" s="204">
        <f t="shared" si="64"/>
        <v>40875</v>
      </c>
      <c r="V333" s="260">
        <v>29467.831099999999</v>
      </c>
      <c r="Y333" s="204">
        <f t="shared" si="65"/>
        <v>41241</v>
      </c>
      <c r="Z333" s="260">
        <v>27926.175400000004</v>
      </c>
      <c r="AC333" s="204">
        <f t="shared" si="58"/>
        <v>41606</v>
      </c>
      <c r="AD333" s="32">
        <v>26967.346400000009</v>
      </c>
      <c r="AG333" s="204">
        <f t="shared" si="59"/>
        <v>41971</v>
      </c>
      <c r="AH333" s="32"/>
    </row>
    <row r="334" spans="1:38" x14ac:dyDescent="0.2">
      <c r="A334" s="204">
        <f t="shared" si="60"/>
        <v>39415</v>
      </c>
      <c r="B334" s="32">
        <v>24013.360000000001</v>
      </c>
      <c r="E334" s="204">
        <f t="shared" si="61"/>
        <v>39780</v>
      </c>
      <c r="F334" s="32">
        <v>26393.4</v>
      </c>
      <c r="M334" s="204">
        <f t="shared" si="62"/>
        <v>329</v>
      </c>
      <c r="N334" s="32">
        <v>20423.507799999999</v>
      </c>
      <c r="Q334" s="204">
        <f t="shared" si="63"/>
        <v>40511</v>
      </c>
      <c r="R334" s="32">
        <v>25010.986600000007</v>
      </c>
      <c r="U334" s="204">
        <f t="shared" si="64"/>
        <v>40876</v>
      </c>
      <c r="V334" s="260">
        <v>29398.097600000001</v>
      </c>
      <c r="Y334" s="204">
        <f t="shared" si="65"/>
        <v>41242</v>
      </c>
      <c r="Z334" s="260">
        <v>27414.023399999991</v>
      </c>
      <c r="AC334" s="204">
        <f t="shared" si="58"/>
        <v>41607</v>
      </c>
      <c r="AD334" s="32">
        <v>27340.671099999992</v>
      </c>
      <c r="AG334" s="204">
        <f t="shared" si="59"/>
        <v>41972</v>
      </c>
      <c r="AH334" s="32"/>
    </row>
    <row r="335" spans="1:38" x14ac:dyDescent="0.2">
      <c r="A335" s="227">
        <f t="shared" si="60"/>
        <v>39416</v>
      </c>
      <c r="B335" s="228">
        <v>24245.81</v>
      </c>
      <c r="C335" s="32">
        <f>SUM(B306:B335)</f>
        <v>677144.36</v>
      </c>
      <c r="D335" s="229" t="s">
        <v>606</v>
      </c>
      <c r="E335" s="204">
        <f t="shared" si="61"/>
        <v>39781</v>
      </c>
      <c r="F335" s="32">
        <v>23961.18</v>
      </c>
      <c r="M335" s="227">
        <f t="shared" si="62"/>
        <v>330</v>
      </c>
      <c r="N335" s="228">
        <v>23191.744900000002</v>
      </c>
      <c r="O335" s="32">
        <f>SUM(N306:N335)</f>
        <v>700687.65403354727</v>
      </c>
      <c r="P335" s="229" t="s">
        <v>607</v>
      </c>
      <c r="Q335" s="227">
        <f t="shared" si="63"/>
        <v>40512</v>
      </c>
      <c r="R335" s="228">
        <v>25977.620300000002</v>
      </c>
      <c r="S335" s="32">
        <f>SUM(R306:R335)</f>
        <v>729161.83410000009</v>
      </c>
      <c r="T335" s="229" t="s">
        <v>608</v>
      </c>
      <c r="U335" s="204">
        <f t="shared" si="64"/>
        <v>40877</v>
      </c>
      <c r="V335" s="260">
        <v>26354.545699999991</v>
      </c>
      <c r="W335" s="32">
        <f>SUM(V306:V335)</f>
        <v>763729.0273999999</v>
      </c>
      <c r="X335" s="229" t="s">
        <v>620</v>
      </c>
      <c r="Y335" s="204">
        <f t="shared" si="65"/>
        <v>41243</v>
      </c>
      <c r="Z335" s="260">
        <v>27628.978900000002</v>
      </c>
      <c r="AA335" s="32">
        <f>SUM(Z306:Z335)</f>
        <v>791725.11359999969</v>
      </c>
      <c r="AB335" s="229" t="s">
        <v>838</v>
      </c>
      <c r="AC335" s="204">
        <f t="shared" si="58"/>
        <v>41608</v>
      </c>
      <c r="AD335" s="32">
        <v>25934.549700000003</v>
      </c>
      <c r="AE335" s="32">
        <f>SUM(AD306:AD335)</f>
        <v>788944.18119999999</v>
      </c>
      <c r="AF335" s="229" t="s">
        <v>840</v>
      </c>
      <c r="AG335" s="204">
        <f t="shared" si="59"/>
        <v>41973</v>
      </c>
      <c r="AH335" s="32"/>
      <c r="AI335" s="32">
        <f>SUM(AH306:AH335)</f>
        <v>0</v>
      </c>
      <c r="AJ335" s="229" t="s">
        <v>948</v>
      </c>
      <c r="AK335" s="229"/>
      <c r="AL335" s="33"/>
    </row>
    <row r="336" spans="1:38" x14ac:dyDescent="0.2">
      <c r="A336" s="204">
        <f t="shared" si="60"/>
        <v>39417</v>
      </c>
      <c r="B336" s="32">
        <v>22799.374999999996</v>
      </c>
      <c r="E336" s="227">
        <f t="shared" si="61"/>
        <v>39782</v>
      </c>
      <c r="F336" s="228">
        <v>20655.485000000001</v>
      </c>
      <c r="G336" s="32">
        <f>SUM(F307:F336)</f>
        <v>713046.11750000017</v>
      </c>
      <c r="H336" s="229" t="s">
        <v>609</v>
      </c>
      <c r="M336" s="204">
        <f t="shared" si="62"/>
        <v>331</v>
      </c>
      <c r="N336" s="32">
        <v>24175.592399999998</v>
      </c>
      <c r="Q336" s="204">
        <f t="shared" si="63"/>
        <v>40513</v>
      </c>
      <c r="R336" s="32">
        <v>26957.279100000003</v>
      </c>
      <c r="U336" s="204">
        <f t="shared" si="64"/>
        <v>40878</v>
      </c>
      <c r="V336" s="260">
        <v>25403.111100000002</v>
      </c>
      <c r="Y336" s="204">
        <f t="shared" si="65"/>
        <v>41244</v>
      </c>
      <c r="Z336" s="260">
        <v>25619.358300000007</v>
      </c>
      <c r="AC336" s="204">
        <f t="shared" si="58"/>
        <v>41609</v>
      </c>
      <c r="AD336" s="32">
        <v>24015.0743</v>
      </c>
      <c r="AG336" s="204">
        <f t="shared" si="59"/>
        <v>41974</v>
      </c>
      <c r="AH336" s="32"/>
    </row>
    <row r="337" spans="1:34" x14ac:dyDescent="0.2">
      <c r="A337" s="204">
        <f t="shared" si="60"/>
        <v>39418</v>
      </c>
      <c r="B337" s="32">
        <v>20618.325000000004</v>
      </c>
      <c r="E337" s="204">
        <f t="shared" si="61"/>
        <v>39783</v>
      </c>
      <c r="F337" s="32">
        <v>23543.407499999994</v>
      </c>
      <c r="M337" s="204">
        <f t="shared" si="62"/>
        <v>332</v>
      </c>
      <c r="N337" s="32">
        <v>24508.3367</v>
      </c>
      <c r="Q337" s="204">
        <f t="shared" si="63"/>
        <v>40514</v>
      </c>
      <c r="R337" s="32">
        <v>27247.335599999999</v>
      </c>
      <c r="U337" s="204">
        <f t="shared" si="64"/>
        <v>40879</v>
      </c>
      <c r="V337" s="260">
        <v>26080.254699999998</v>
      </c>
      <c r="Y337" s="204">
        <f t="shared" si="65"/>
        <v>41245</v>
      </c>
      <c r="Z337" s="260">
        <v>23972.740499999996</v>
      </c>
      <c r="AC337" s="204">
        <f t="shared" si="58"/>
        <v>41610</v>
      </c>
      <c r="AD337" s="32">
        <v>29917.865099999995</v>
      </c>
      <c r="AG337" s="204">
        <f t="shared" si="59"/>
        <v>41975</v>
      </c>
      <c r="AH337" s="32"/>
    </row>
    <row r="338" spans="1:34" x14ac:dyDescent="0.2">
      <c r="A338" s="204">
        <f t="shared" si="60"/>
        <v>39419</v>
      </c>
      <c r="B338" s="32">
        <v>24367.53</v>
      </c>
      <c r="E338" s="204">
        <f t="shared" si="61"/>
        <v>39784</v>
      </c>
      <c r="F338" s="32">
        <v>22985.892499999998</v>
      </c>
      <c r="M338" s="204">
        <f t="shared" si="62"/>
        <v>333</v>
      </c>
      <c r="N338" s="32">
        <v>24069.844300000004</v>
      </c>
      <c r="Q338" s="204">
        <f t="shared" si="63"/>
        <v>40515</v>
      </c>
      <c r="R338" s="32">
        <v>26757.262699999992</v>
      </c>
      <c r="U338" s="204">
        <f t="shared" si="64"/>
        <v>40880</v>
      </c>
      <c r="V338" s="260">
        <v>24522.2192</v>
      </c>
      <c r="Y338" s="204">
        <f t="shared" si="65"/>
        <v>41246</v>
      </c>
      <c r="Z338" s="260">
        <v>29731.76330000001</v>
      </c>
      <c r="AC338" s="204">
        <f t="shared" si="58"/>
        <v>41611</v>
      </c>
      <c r="AD338" s="32">
        <v>27413.425900000013</v>
      </c>
      <c r="AG338" s="204">
        <f t="shared" si="59"/>
        <v>41976</v>
      </c>
      <c r="AH338" s="32"/>
    </row>
    <row r="339" spans="1:34" x14ac:dyDescent="0.2">
      <c r="A339" s="204">
        <f t="shared" si="60"/>
        <v>39420</v>
      </c>
      <c r="B339" s="32">
        <v>24718.675000000003</v>
      </c>
      <c r="E339" s="204">
        <f t="shared" si="61"/>
        <v>39785</v>
      </c>
      <c r="F339" s="32">
        <v>23219.404999999999</v>
      </c>
      <c r="M339" s="204">
        <f t="shared" si="62"/>
        <v>334</v>
      </c>
      <c r="N339" s="32">
        <v>23103.519799999998</v>
      </c>
      <c r="Q339" s="204">
        <f t="shared" si="63"/>
        <v>40516</v>
      </c>
      <c r="R339" s="32">
        <v>24693.708200000005</v>
      </c>
      <c r="U339" s="204">
        <f t="shared" si="64"/>
        <v>40881</v>
      </c>
      <c r="V339" s="260">
        <v>22294.962999999996</v>
      </c>
      <c r="Y339" s="204">
        <f t="shared" si="65"/>
        <v>41247</v>
      </c>
      <c r="Z339" s="260">
        <v>29969.071800000002</v>
      </c>
      <c r="AC339" s="204">
        <f t="shared" si="58"/>
        <v>41612</v>
      </c>
      <c r="AD339" s="32">
        <v>28456.792799999999</v>
      </c>
      <c r="AG339" s="204">
        <f t="shared" si="59"/>
        <v>41977</v>
      </c>
      <c r="AH339" s="32"/>
    </row>
    <row r="340" spans="1:34" x14ac:dyDescent="0.2">
      <c r="A340" s="204">
        <f t="shared" si="60"/>
        <v>39421</v>
      </c>
      <c r="B340" s="32">
        <v>23327.49</v>
      </c>
      <c r="E340" s="204">
        <f t="shared" si="61"/>
        <v>39786</v>
      </c>
      <c r="F340" s="32">
        <v>23480.745000000003</v>
      </c>
      <c r="M340" s="204">
        <f t="shared" si="62"/>
        <v>335</v>
      </c>
      <c r="N340" s="32">
        <v>22177.614399999999</v>
      </c>
      <c r="Q340" s="204">
        <f t="shared" si="63"/>
        <v>40517</v>
      </c>
      <c r="R340" s="32">
        <v>22189.567899999998</v>
      </c>
      <c r="U340" s="204">
        <f t="shared" si="64"/>
        <v>40882</v>
      </c>
      <c r="V340" s="260">
        <v>27024.767600000003</v>
      </c>
      <c r="Y340" s="204">
        <f t="shared" si="65"/>
        <v>41248</v>
      </c>
      <c r="Z340" s="260">
        <v>30908.560300000012</v>
      </c>
      <c r="AC340" s="204">
        <f t="shared" si="58"/>
        <v>41613</v>
      </c>
      <c r="AD340" s="32">
        <v>28004.327700000002</v>
      </c>
      <c r="AG340" s="204">
        <f t="shared" si="59"/>
        <v>41978</v>
      </c>
      <c r="AH340" s="32"/>
    </row>
    <row r="341" spans="1:34" x14ac:dyDescent="0.2">
      <c r="A341" s="204">
        <f t="shared" si="60"/>
        <v>39422</v>
      </c>
      <c r="B341" s="32">
        <v>23318.25</v>
      </c>
      <c r="E341" s="204">
        <f t="shared" si="61"/>
        <v>39787</v>
      </c>
      <c r="F341" s="32">
        <v>23889</v>
      </c>
      <c r="M341" s="204">
        <f t="shared" si="62"/>
        <v>336</v>
      </c>
      <c r="N341" s="32">
        <v>20312.678</v>
      </c>
      <c r="Q341" s="204">
        <f t="shared" si="63"/>
        <v>40518</v>
      </c>
      <c r="R341" s="32">
        <v>26229.532999999999</v>
      </c>
      <c r="U341" s="204">
        <f t="shared" si="64"/>
        <v>40883</v>
      </c>
      <c r="V341" s="260">
        <v>27970.400500000003</v>
      </c>
      <c r="Y341" s="204">
        <f t="shared" si="65"/>
        <v>41249</v>
      </c>
      <c r="Z341" s="260">
        <v>30355.781800000008</v>
      </c>
      <c r="AC341" s="204">
        <f t="shared" si="58"/>
        <v>41614</v>
      </c>
      <c r="AD341" s="32">
        <v>27349.994899999998</v>
      </c>
      <c r="AG341" s="204">
        <f t="shared" si="59"/>
        <v>41979</v>
      </c>
      <c r="AH341" s="32"/>
    </row>
    <row r="342" spans="1:34" x14ac:dyDescent="0.2">
      <c r="A342" s="204">
        <f t="shared" si="60"/>
        <v>39423</v>
      </c>
      <c r="B342" s="32">
        <v>23954.924999999999</v>
      </c>
      <c r="E342" s="204">
        <f t="shared" si="61"/>
        <v>39788</v>
      </c>
      <c r="F342" s="32">
        <v>22890.22</v>
      </c>
      <c r="M342" s="204">
        <f t="shared" si="62"/>
        <v>337</v>
      </c>
      <c r="N342" s="32">
        <v>23603.623</v>
      </c>
      <c r="Q342" s="204">
        <f t="shared" si="63"/>
        <v>40519</v>
      </c>
      <c r="R342" s="32">
        <v>28108.6185</v>
      </c>
      <c r="U342" s="204">
        <f t="shared" si="64"/>
        <v>40884</v>
      </c>
      <c r="V342" s="260">
        <v>27824.0455</v>
      </c>
      <c r="Y342" s="204">
        <f t="shared" si="65"/>
        <v>41250</v>
      </c>
      <c r="Z342" s="260">
        <v>26891.604199999998</v>
      </c>
      <c r="AC342" s="204">
        <f t="shared" si="58"/>
        <v>41615</v>
      </c>
      <c r="AD342" s="32">
        <v>26480.065499999997</v>
      </c>
      <c r="AG342" s="204">
        <f t="shared" si="59"/>
        <v>41980</v>
      </c>
      <c r="AH342" s="32"/>
    </row>
    <row r="343" spans="1:34" x14ac:dyDescent="0.2">
      <c r="A343" s="204">
        <f t="shared" si="60"/>
        <v>39424</v>
      </c>
      <c r="B343" s="32">
        <v>23005.759999999998</v>
      </c>
      <c r="E343" s="204">
        <f t="shared" si="61"/>
        <v>39789</v>
      </c>
      <c r="F343" s="32">
        <v>21116.11</v>
      </c>
      <c r="M343" s="204">
        <f t="shared" si="62"/>
        <v>338</v>
      </c>
      <c r="N343" s="32">
        <v>24487.687500000004</v>
      </c>
      <c r="Q343" s="204">
        <f t="shared" si="63"/>
        <v>40520</v>
      </c>
      <c r="R343" s="32">
        <v>27505.724600000001</v>
      </c>
      <c r="U343" s="204">
        <f t="shared" si="64"/>
        <v>40885</v>
      </c>
      <c r="V343" s="260">
        <v>27688.8995</v>
      </c>
      <c r="Y343" s="204">
        <f t="shared" si="65"/>
        <v>41251</v>
      </c>
      <c r="Z343" s="260">
        <v>25226.890900000002</v>
      </c>
      <c r="AC343" s="204">
        <f t="shared" si="58"/>
        <v>41616</v>
      </c>
      <c r="AD343" s="32">
        <v>25856.493300000009</v>
      </c>
      <c r="AG343" s="204">
        <f t="shared" si="59"/>
        <v>41981</v>
      </c>
      <c r="AH343" s="32"/>
    </row>
    <row r="344" spans="1:34" x14ac:dyDescent="0.2">
      <c r="A344" s="204">
        <f t="shared" si="60"/>
        <v>39425</v>
      </c>
      <c r="B344" s="32">
        <v>20343.925000000007</v>
      </c>
      <c r="E344" s="204">
        <f t="shared" si="61"/>
        <v>39790</v>
      </c>
      <c r="F344" s="32">
        <v>25915.472500000003</v>
      </c>
      <c r="M344" s="204">
        <f t="shared" si="62"/>
        <v>339</v>
      </c>
      <c r="N344" s="32">
        <v>25112.632400000002</v>
      </c>
      <c r="Q344" s="204">
        <f t="shared" si="63"/>
        <v>40521</v>
      </c>
      <c r="R344" s="32">
        <v>26675.440400000003</v>
      </c>
      <c r="U344" s="204">
        <f t="shared" si="64"/>
        <v>40886</v>
      </c>
      <c r="V344" s="260">
        <v>27935.913600000003</v>
      </c>
      <c r="Y344" s="204">
        <f t="shared" si="65"/>
        <v>41252</v>
      </c>
      <c r="Z344" s="260">
        <v>23652.618100000007</v>
      </c>
      <c r="AC344" s="204">
        <f t="shared" si="58"/>
        <v>41617</v>
      </c>
      <c r="AD344" s="32">
        <v>28769.328400000002</v>
      </c>
      <c r="AG344" s="204">
        <f t="shared" si="59"/>
        <v>41982</v>
      </c>
      <c r="AH344" s="32"/>
    </row>
    <row r="345" spans="1:34" x14ac:dyDescent="0.2">
      <c r="A345" s="204">
        <f t="shared" si="60"/>
        <v>39426</v>
      </c>
      <c r="B345" s="32">
        <v>23984.505000000005</v>
      </c>
      <c r="E345" s="204">
        <f t="shared" si="61"/>
        <v>39791</v>
      </c>
      <c r="F345" s="32">
        <v>26486.535</v>
      </c>
      <c r="M345" s="204">
        <f t="shared" si="62"/>
        <v>340</v>
      </c>
      <c r="N345" s="32">
        <v>25741.820800000001</v>
      </c>
      <c r="Q345" s="204">
        <f t="shared" si="63"/>
        <v>40522</v>
      </c>
      <c r="R345" s="32">
        <v>27311.210600000002</v>
      </c>
      <c r="U345" s="204">
        <f t="shared" si="64"/>
        <v>40887</v>
      </c>
      <c r="V345" s="260">
        <v>25933.191800000001</v>
      </c>
      <c r="Y345" s="204">
        <f t="shared" si="65"/>
        <v>41253</v>
      </c>
      <c r="Z345" s="260">
        <v>28929.377000000008</v>
      </c>
      <c r="AC345" s="204">
        <f t="shared" si="58"/>
        <v>41618</v>
      </c>
      <c r="AD345" s="32">
        <v>27978.688499999989</v>
      </c>
      <c r="AG345" s="204">
        <f t="shared" si="59"/>
        <v>41983</v>
      </c>
      <c r="AH345" s="32"/>
    </row>
    <row r="346" spans="1:34" x14ac:dyDescent="0.2">
      <c r="A346" s="204">
        <f t="shared" si="60"/>
        <v>39427</v>
      </c>
      <c r="B346" s="32">
        <v>23616.18</v>
      </c>
      <c r="E346" s="204">
        <f t="shared" si="61"/>
        <v>39792</v>
      </c>
      <c r="F346" s="32">
        <v>25599.884999999998</v>
      </c>
      <c r="M346" s="204">
        <f t="shared" si="62"/>
        <v>341</v>
      </c>
      <c r="N346" s="32">
        <v>25695.433300000004</v>
      </c>
      <c r="Q346" s="204">
        <f t="shared" si="63"/>
        <v>40523</v>
      </c>
      <c r="R346" s="32">
        <v>25300.063799999996</v>
      </c>
      <c r="U346" s="204">
        <f t="shared" si="64"/>
        <v>40888</v>
      </c>
      <c r="V346" s="260">
        <v>23789.984100000005</v>
      </c>
      <c r="Y346" s="204">
        <f t="shared" si="65"/>
        <v>41254</v>
      </c>
      <c r="Z346" s="260">
        <v>26736.065500000015</v>
      </c>
      <c r="AC346" s="204">
        <f t="shared" si="58"/>
        <v>41619</v>
      </c>
      <c r="AD346" s="32">
        <v>28152.382600000001</v>
      </c>
      <c r="AG346" s="204">
        <f t="shared" si="59"/>
        <v>41984</v>
      </c>
      <c r="AH346" s="32"/>
    </row>
    <row r="347" spans="1:34" x14ac:dyDescent="0.2">
      <c r="A347" s="204">
        <f t="shared" si="60"/>
        <v>39428</v>
      </c>
      <c r="B347" s="32">
        <v>24168.58</v>
      </c>
      <c r="E347" s="204">
        <f t="shared" si="61"/>
        <v>39793</v>
      </c>
      <c r="F347" s="32">
        <v>25035.155999999999</v>
      </c>
      <c r="M347" s="204">
        <f t="shared" si="62"/>
        <v>342</v>
      </c>
      <c r="N347" s="32">
        <v>22801.825300000008</v>
      </c>
      <c r="Q347" s="204">
        <f t="shared" si="63"/>
        <v>40524</v>
      </c>
      <c r="R347" s="32">
        <v>21768.790499999999</v>
      </c>
      <c r="U347" s="204">
        <f t="shared" si="64"/>
        <v>40889</v>
      </c>
      <c r="V347" s="260">
        <v>26623.751200000002</v>
      </c>
      <c r="Y347" s="204">
        <f t="shared" si="65"/>
        <v>41255</v>
      </c>
      <c r="Z347" s="260">
        <v>28926.584300000002</v>
      </c>
      <c r="AC347" s="204">
        <f t="shared" si="58"/>
        <v>41620</v>
      </c>
      <c r="AD347" s="32">
        <v>29131.84789999999</v>
      </c>
      <c r="AG347" s="204">
        <f t="shared" si="59"/>
        <v>41985</v>
      </c>
      <c r="AH347" s="32"/>
    </row>
    <row r="348" spans="1:34" x14ac:dyDescent="0.2">
      <c r="A348" s="204">
        <f t="shared" si="60"/>
        <v>39429</v>
      </c>
      <c r="B348" s="32">
        <v>25130.23</v>
      </c>
      <c r="E348" s="204">
        <f t="shared" si="61"/>
        <v>39794</v>
      </c>
      <c r="F348" s="32">
        <v>24976.824500000002</v>
      </c>
      <c r="M348" s="204">
        <f t="shared" si="62"/>
        <v>343</v>
      </c>
      <c r="N348" s="32">
        <v>20449.166100000002</v>
      </c>
      <c r="Q348" s="204">
        <f t="shared" si="63"/>
        <v>40525</v>
      </c>
      <c r="R348" s="32">
        <v>24874.003099999998</v>
      </c>
      <c r="U348" s="204">
        <f t="shared" si="64"/>
        <v>40890</v>
      </c>
      <c r="V348" s="260">
        <v>26869.569999999992</v>
      </c>
      <c r="Y348" s="204">
        <f t="shared" si="65"/>
        <v>41256</v>
      </c>
      <c r="Z348" s="260">
        <v>29034.678799999991</v>
      </c>
      <c r="AC348" s="204">
        <f t="shared" si="58"/>
        <v>41621</v>
      </c>
      <c r="AD348" s="32">
        <v>30432.979900000002</v>
      </c>
      <c r="AG348" s="204">
        <f t="shared" si="59"/>
        <v>41986</v>
      </c>
      <c r="AH348" s="32"/>
    </row>
    <row r="349" spans="1:34" x14ac:dyDescent="0.2">
      <c r="A349" s="204">
        <f t="shared" si="60"/>
        <v>39430</v>
      </c>
      <c r="B349" s="32">
        <v>25978.815000000002</v>
      </c>
      <c r="E349" s="204">
        <f t="shared" si="61"/>
        <v>39795</v>
      </c>
      <c r="F349" s="32">
        <v>23535.316000000003</v>
      </c>
      <c r="M349" s="204">
        <f t="shared" si="62"/>
        <v>344</v>
      </c>
      <c r="N349" s="32">
        <v>24277.307000000001</v>
      </c>
      <c r="Q349" s="204">
        <f t="shared" si="63"/>
        <v>40526</v>
      </c>
      <c r="R349" s="32">
        <v>26527.7042</v>
      </c>
      <c r="U349" s="204">
        <f t="shared" si="64"/>
        <v>40891</v>
      </c>
      <c r="V349" s="260">
        <v>26772.503999999997</v>
      </c>
      <c r="Y349" s="204">
        <f t="shared" si="65"/>
        <v>41257</v>
      </c>
      <c r="Z349" s="260">
        <v>28945.382600000001</v>
      </c>
      <c r="AC349" s="204">
        <f t="shared" si="58"/>
        <v>41622</v>
      </c>
      <c r="AD349" s="32">
        <v>29522.504199999996</v>
      </c>
      <c r="AG349" s="204">
        <f t="shared" si="59"/>
        <v>41987</v>
      </c>
      <c r="AH349" s="32"/>
    </row>
    <row r="350" spans="1:34" x14ac:dyDescent="0.2">
      <c r="A350" s="204">
        <f t="shared" si="60"/>
        <v>39431</v>
      </c>
      <c r="B350" s="32">
        <v>23132.57</v>
      </c>
      <c r="E350" s="204">
        <f t="shared" si="61"/>
        <v>39796</v>
      </c>
      <c r="F350" s="32">
        <v>21412.554999999997</v>
      </c>
      <c r="M350" s="204">
        <f t="shared" si="62"/>
        <v>345</v>
      </c>
      <c r="N350" s="32">
        <v>25562.608399999997</v>
      </c>
      <c r="Q350" s="204">
        <f t="shared" si="63"/>
        <v>40527</v>
      </c>
      <c r="R350" s="32">
        <v>27842.092000000004</v>
      </c>
      <c r="U350" s="204">
        <f t="shared" si="64"/>
        <v>40892</v>
      </c>
      <c r="V350" s="260">
        <v>26938.614600000001</v>
      </c>
      <c r="Y350" s="204">
        <f t="shared" si="65"/>
        <v>41258</v>
      </c>
      <c r="Z350" s="260">
        <v>28058.144000000008</v>
      </c>
      <c r="AC350" s="204">
        <f t="shared" si="58"/>
        <v>41623</v>
      </c>
      <c r="AD350" s="32">
        <v>28019.863300000008</v>
      </c>
      <c r="AG350" s="204">
        <f t="shared" si="59"/>
        <v>41988</v>
      </c>
      <c r="AH350" s="32"/>
    </row>
    <row r="351" spans="1:34" x14ac:dyDescent="0.2">
      <c r="A351" s="204">
        <f t="shared" si="60"/>
        <v>39432</v>
      </c>
      <c r="B351" s="32">
        <v>20381.715</v>
      </c>
      <c r="E351" s="204">
        <f t="shared" si="61"/>
        <v>39797</v>
      </c>
      <c r="F351" s="32">
        <v>24983.087</v>
      </c>
      <c r="M351" s="204">
        <f t="shared" si="62"/>
        <v>346</v>
      </c>
      <c r="N351" s="32">
        <v>25549.4591</v>
      </c>
      <c r="Q351" s="204">
        <f t="shared" si="63"/>
        <v>40528</v>
      </c>
      <c r="R351" s="32">
        <v>28289.031299999999</v>
      </c>
      <c r="U351" s="204">
        <f t="shared" si="64"/>
        <v>40893</v>
      </c>
      <c r="V351" s="260">
        <v>26554.425500000005</v>
      </c>
      <c r="Y351" s="204">
        <f t="shared" si="65"/>
        <v>41259</v>
      </c>
      <c r="Z351" s="260">
        <v>25131.022300000001</v>
      </c>
      <c r="AC351" s="204">
        <f t="shared" si="58"/>
        <v>41624</v>
      </c>
      <c r="AD351" s="32">
        <v>33241.833699999996</v>
      </c>
      <c r="AG351" s="204">
        <f t="shared" si="59"/>
        <v>41989</v>
      </c>
      <c r="AH351" s="32"/>
    </row>
    <row r="352" spans="1:34" x14ac:dyDescent="0.2">
      <c r="A352" s="204">
        <f t="shared" si="60"/>
        <v>39433</v>
      </c>
      <c r="B352" s="32">
        <v>23811.25</v>
      </c>
      <c r="E352" s="204">
        <f t="shared" si="61"/>
        <v>39798</v>
      </c>
      <c r="F352" s="32">
        <v>25990.022399999994</v>
      </c>
      <c r="M352" s="204">
        <f t="shared" si="62"/>
        <v>347</v>
      </c>
      <c r="N352" s="32">
        <v>25541.463800000001</v>
      </c>
      <c r="Q352" s="204">
        <f t="shared" si="63"/>
        <v>40529</v>
      </c>
      <c r="R352" s="32">
        <v>29264.464199999999</v>
      </c>
      <c r="U352" s="204">
        <f t="shared" si="64"/>
        <v>40894</v>
      </c>
      <c r="V352" s="260">
        <v>24617.518800000002</v>
      </c>
      <c r="Y352" s="204">
        <f t="shared" si="65"/>
        <v>41260</v>
      </c>
      <c r="Z352" s="260">
        <v>27223.471600000001</v>
      </c>
      <c r="AC352" s="204">
        <f t="shared" si="58"/>
        <v>41625</v>
      </c>
      <c r="AD352" s="32">
        <v>34080.271599999971</v>
      </c>
      <c r="AG352" s="204">
        <f t="shared" si="59"/>
        <v>41990</v>
      </c>
      <c r="AH352" s="32"/>
    </row>
    <row r="353" spans="1:37" x14ac:dyDescent="0.2">
      <c r="A353" s="204">
        <f t="shared" si="60"/>
        <v>39434</v>
      </c>
      <c r="B353" s="32">
        <v>24862.32</v>
      </c>
      <c r="E353" s="204">
        <f t="shared" si="61"/>
        <v>39799</v>
      </c>
      <c r="F353" s="32">
        <v>26079.705999999998</v>
      </c>
      <c r="M353" s="204">
        <f t="shared" si="62"/>
        <v>348</v>
      </c>
      <c r="N353" s="32">
        <v>26105.062899999997</v>
      </c>
      <c r="Q353" s="204">
        <f t="shared" si="63"/>
        <v>40530</v>
      </c>
      <c r="R353" s="32">
        <v>25975.746200000005</v>
      </c>
      <c r="U353" s="204">
        <f t="shared" si="64"/>
        <v>40895</v>
      </c>
      <c r="V353" s="260">
        <v>22047.041300000001</v>
      </c>
      <c r="Y353" s="204">
        <f t="shared" si="65"/>
        <v>41261</v>
      </c>
      <c r="Z353" s="260">
        <v>27464.421800000011</v>
      </c>
      <c r="AC353" s="204">
        <f t="shared" si="58"/>
        <v>41626</v>
      </c>
      <c r="AD353" s="32">
        <v>33855.713400000015</v>
      </c>
      <c r="AG353" s="204">
        <f t="shared" si="59"/>
        <v>41991</v>
      </c>
      <c r="AH353" s="32"/>
    </row>
    <row r="354" spans="1:37" x14ac:dyDescent="0.2">
      <c r="A354" s="204">
        <f t="shared" si="60"/>
        <v>39435</v>
      </c>
      <c r="B354" s="32">
        <v>24436.645</v>
      </c>
      <c r="E354" s="204">
        <f t="shared" si="61"/>
        <v>39800</v>
      </c>
      <c r="F354" s="32">
        <v>25958.425000000007</v>
      </c>
      <c r="M354" s="204">
        <f t="shared" si="62"/>
        <v>349</v>
      </c>
      <c r="N354" s="32">
        <v>25617.116199999997</v>
      </c>
      <c r="Q354" s="204">
        <f t="shared" si="63"/>
        <v>40531</v>
      </c>
      <c r="R354" s="32">
        <v>22600.629000000001</v>
      </c>
      <c r="U354" s="204">
        <f t="shared" si="64"/>
        <v>40896</v>
      </c>
      <c r="V354" s="260">
        <v>26858.208100000007</v>
      </c>
      <c r="Y354" s="204">
        <f t="shared" si="65"/>
        <v>41262</v>
      </c>
      <c r="Z354" s="260">
        <v>28589.797200000001</v>
      </c>
      <c r="AC354" s="204">
        <f t="shared" si="58"/>
        <v>41627</v>
      </c>
      <c r="AD354" s="32">
        <v>32923.059500000018</v>
      </c>
      <c r="AG354" s="204">
        <f t="shared" si="59"/>
        <v>41992</v>
      </c>
      <c r="AH354" s="32"/>
    </row>
    <row r="355" spans="1:37" x14ac:dyDescent="0.2">
      <c r="A355" s="204">
        <f t="shared" si="60"/>
        <v>39436</v>
      </c>
      <c r="B355" s="32">
        <v>25150.04</v>
      </c>
      <c r="E355" s="204">
        <f t="shared" si="61"/>
        <v>39801</v>
      </c>
      <c r="F355" s="32">
        <v>25948.913999999997</v>
      </c>
      <c r="M355" s="204">
        <f t="shared" si="62"/>
        <v>350</v>
      </c>
      <c r="N355" s="32">
        <v>22004.307599999996</v>
      </c>
      <c r="Q355" s="204">
        <f t="shared" si="63"/>
        <v>40532</v>
      </c>
      <c r="R355" s="32">
        <v>27347.951300000001</v>
      </c>
      <c r="U355" s="204">
        <f t="shared" si="64"/>
        <v>40897</v>
      </c>
      <c r="V355" s="260">
        <v>28593.278299999994</v>
      </c>
      <c r="Y355" s="204">
        <f t="shared" si="65"/>
        <v>41263</v>
      </c>
      <c r="Z355" s="260">
        <v>28208.678100000005</v>
      </c>
      <c r="AC355" s="204">
        <f t="shared" si="58"/>
        <v>41628</v>
      </c>
      <c r="AD355" s="32">
        <v>32303.859299999993</v>
      </c>
      <c r="AG355" s="204">
        <f t="shared" si="59"/>
        <v>41993</v>
      </c>
      <c r="AH355" s="32"/>
    </row>
    <row r="356" spans="1:37" x14ac:dyDescent="0.2">
      <c r="A356" s="204">
        <f t="shared" si="60"/>
        <v>39437</v>
      </c>
      <c r="B356" s="32">
        <v>25796.495000000006</v>
      </c>
      <c r="E356" s="204">
        <f t="shared" si="61"/>
        <v>39802</v>
      </c>
      <c r="F356" s="32">
        <v>24618.35</v>
      </c>
      <c r="M356" s="204">
        <f t="shared" si="62"/>
        <v>351</v>
      </c>
      <c r="N356" s="32">
        <v>25450.192099999997</v>
      </c>
      <c r="Q356" s="204">
        <f t="shared" si="63"/>
        <v>40533</v>
      </c>
      <c r="R356" s="32">
        <v>29009.102800000004</v>
      </c>
      <c r="U356" s="204">
        <f t="shared" si="64"/>
        <v>40898</v>
      </c>
      <c r="V356" s="260">
        <v>30131.626199999995</v>
      </c>
      <c r="Y356" s="204">
        <f t="shared" si="65"/>
        <v>41264</v>
      </c>
      <c r="Z356" s="260">
        <v>27803.641899999991</v>
      </c>
      <c r="AC356" s="204">
        <f t="shared" si="58"/>
        <v>41629</v>
      </c>
      <c r="AD356" s="32">
        <v>30029.570299999996</v>
      </c>
      <c r="AG356" s="204">
        <f t="shared" si="59"/>
        <v>41994</v>
      </c>
      <c r="AH356" s="32"/>
    </row>
    <row r="357" spans="1:37" x14ac:dyDescent="0.2">
      <c r="A357" s="204">
        <f t="shared" si="60"/>
        <v>39438</v>
      </c>
      <c r="B357" s="32">
        <v>23368.720000000001</v>
      </c>
      <c r="E357" s="204">
        <f t="shared" si="61"/>
        <v>39803</v>
      </c>
      <c r="F357" s="32">
        <v>22613.356999999996</v>
      </c>
      <c r="M357" s="204">
        <f t="shared" si="62"/>
        <v>352</v>
      </c>
      <c r="N357" s="32">
        <v>26518.6855</v>
      </c>
      <c r="Q357" s="204">
        <f t="shared" si="63"/>
        <v>40534</v>
      </c>
      <c r="R357" s="32">
        <v>30032.273400000002</v>
      </c>
      <c r="U357" s="204">
        <f t="shared" si="64"/>
        <v>40899</v>
      </c>
      <c r="V357" s="260">
        <v>29120.220900000008</v>
      </c>
      <c r="Y357" s="204">
        <f t="shared" si="65"/>
        <v>41265</v>
      </c>
      <c r="Z357" s="260">
        <v>26488.258300000005</v>
      </c>
      <c r="AC357" s="204">
        <f t="shared" si="58"/>
        <v>41630</v>
      </c>
      <c r="AD357" s="32">
        <v>28113.6122</v>
      </c>
      <c r="AG357" s="204">
        <f t="shared" si="59"/>
        <v>41995</v>
      </c>
      <c r="AH357" s="32"/>
    </row>
    <row r="358" spans="1:37" x14ac:dyDescent="0.2">
      <c r="A358" s="204">
        <f t="shared" si="60"/>
        <v>39439</v>
      </c>
      <c r="B358" s="32">
        <v>21802.445</v>
      </c>
      <c r="E358" s="204">
        <f t="shared" si="61"/>
        <v>39804</v>
      </c>
      <c r="F358" s="32">
        <v>24596.505500000003</v>
      </c>
      <c r="M358" s="204">
        <f t="shared" si="62"/>
        <v>353</v>
      </c>
      <c r="N358" s="32">
        <v>26848.666099999999</v>
      </c>
      <c r="Q358" s="204">
        <f t="shared" si="63"/>
        <v>40535</v>
      </c>
      <c r="R358" s="32">
        <v>30110.029800000004</v>
      </c>
      <c r="U358" s="204">
        <f t="shared" si="64"/>
        <v>40900</v>
      </c>
      <c r="V358" s="260">
        <v>26956.440700000003</v>
      </c>
      <c r="Y358" s="204">
        <f t="shared" si="65"/>
        <v>41266</v>
      </c>
      <c r="Z358" s="260">
        <v>25899.731599999999</v>
      </c>
      <c r="AC358" s="204">
        <f t="shared" si="58"/>
        <v>41631</v>
      </c>
      <c r="AD358" s="32">
        <v>32766.614800000007</v>
      </c>
      <c r="AG358" s="204">
        <f t="shared" si="59"/>
        <v>41996</v>
      </c>
      <c r="AH358" s="32"/>
    </row>
    <row r="359" spans="1:37" x14ac:dyDescent="0.2">
      <c r="A359" s="204">
        <f t="shared" si="60"/>
        <v>39440</v>
      </c>
      <c r="B359" s="32">
        <v>22979.45</v>
      </c>
      <c r="E359" s="204">
        <f t="shared" si="61"/>
        <v>39805</v>
      </c>
      <c r="F359" s="32">
        <v>25347.129000000001</v>
      </c>
      <c r="M359" s="204">
        <f t="shared" si="62"/>
        <v>354</v>
      </c>
      <c r="N359" s="32">
        <v>25010.395499999995</v>
      </c>
      <c r="Q359" s="204">
        <f t="shared" si="63"/>
        <v>40536</v>
      </c>
      <c r="R359" s="32">
        <v>27848.0285</v>
      </c>
      <c r="U359" s="204">
        <f t="shared" si="64"/>
        <v>40901</v>
      </c>
      <c r="V359" s="260">
        <v>23034.582799999993</v>
      </c>
      <c r="Y359" s="204">
        <f t="shared" si="65"/>
        <v>41267</v>
      </c>
      <c r="Z359" s="260">
        <v>31088.938100000003</v>
      </c>
      <c r="AC359" s="204">
        <f t="shared" si="58"/>
        <v>41632</v>
      </c>
      <c r="AD359" s="32">
        <v>31211.119299999995</v>
      </c>
      <c r="AG359" s="204">
        <f t="shared" si="59"/>
        <v>41997</v>
      </c>
      <c r="AH359" s="32"/>
    </row>
    <row r="360" spans="1:37" x14ac:dyDescent="0.2">
      <c r="A360" s="204">
        <f t="shared" si="60"/>
        <v>39441</v>
      </c>
      <c r="B360" s="32">
        <v>18485.8</v>
      </c>
      <c r="E360" s="204">
        <f t="shared" si="61"/>
        <v>39806</v>
      </c>
      <c r="F360" s="32">
        <v>24172.917999999998</v>
      </c>
      <c r="M360" s="204">
        <f t="shared" si="62"/>
        <v>355</v>
      </c>
      <c r="N360" s="32">
        <v>19715.545300000005</v>
      </c>
      <c r="Q360" s="204">
        <f t="shared" si="63"/>
        <v>40537</v>
      </c>
      <c r="R360" s="32">
        <v>22330.519799999998</v>
      </c>
      <c r="U360" s="204">
        <f t="shared" si="64"/>
        <v>40902</v>
      </c>
      <c r="V360" s="260">
        <v>19338.231599999996</v>
      </c>
      <c r="Y360" s="204">
        <f t="shared" si="65"/>
        <v>41268</v>
      </c>
      <c r="Z360" s="260">
        <v>24551.879099999995</v>
      </c>
      <c r="AC360" s="204">
        <f t="shared" si="58"/>
        <v>41633</v>
      </c>
      <c r="AD360" s="32">
        <v>27431.741900000001</v>
      </c>
      <c r="AG360" s="204">
        <f t="shared" si="59"/>
        <v>41998</v>
      </c>
      <c r="AH360" s="32"/>
    </row>
    <row r="361" spans="1:37" x14ac:dyDescent="0.2">
      <c r="A361" s="204">
        <f t="shared" si="60"/>
        <v>39442</v>
      </c>
      <c r="B361" s="32">
        <v>23418.19</v>
      </c>
      <c r="E361" s="204">
        <f t="shared" si="61"/>
        <v>39807</v>
      </c>
      <c r="F361" s="32">
        <v>19683.642</v>
      </c>
      <c r="M361" s="204">
        <f t="shared" si="62"/>
        <v>356</v>
      </c>
      <c r="N361" s="32">
        <v>22716.050000000003</v>
      </c>
      <c r="Q361" s="204">
        <f t="shared" si="63"/>
        <v>40538</v>
      </c>
      <c r="R361" s="32">
        <v>24312.394500000006</v>
      </c>
      <c r="U361" s="204">
        <f t="shared" si="64"/>
        <v>40903</v>
      </c>
      <c r="V361" s="260">
        <v>25250.793799999999</v>
      </c>
      <c r="Y361" s="204">
        <f t="shared" si="65"/>
        <v>41269</v>
      </c>
      <c r="Z361" s="260">
        <v>26081.142599999996</v>
      </c>
      <c r="AC361" s="204">
        <f t="shared" si="58"/>
        <v>41634</v>
      </c>
      <c r="AD361" s="32">
        <v>35702.001699999986</v>
      </c>
      <c r="AG361" s="204">
        <f t="shared" si="59"/>
        <v>41999</v>
      </c>
      <c r="AH361" s="32"/>
    </row>
    <row r="362" spans="1:37" x14ac:dyDescent="0.2">
      <c r="A362" s="204">
        <f t="shared" si="60"/>
        <v>39443</v>
      </c>
      <c r="B362" s="32">
        <v>24318.674999999999</v>
      </c>
      <c r="E362" s="204">
        <f t="shared" si="61"/>
        <v>39808</v>
      </c>
      <c r="F362" s="32">
        <v>23639.933999999997</v>
      </c>
      <c r="M362" s="204">
        <f t="shared" si="62"/>
        <v>357</v>
      </c>
      <c r="N362" s="32">
        <v>21901.9614</v>
      </c>
      <c r="Q362" s="204">
        <f t="shared" si="63"/>
        <v>40539</v>
      </c>
      <c r="R362" s="32">
        <v>29634.743900000001</v>
      </c>
      <c r="U362" s="204">
        <f t="shared" si="64"/>
        <v>40904</v>
      </c>
      <c r="V362" s="260">
        <v>27523.464499999995</v>
      </c>
      <c r="Y362" s="204">
        <f t="shared" si="65"/>
        <v>41270</v>
      </c>
      <c r="Z362" s="260">
        <v>26721.975700000006</v>
      </c>
      <c r="AC362" s="204">
        <f t="shared" si="58"/>
        <v>41635</v>
      </c>
      <c r="AD362" s="32">
        <v>35194.412799999976</v>
      </c>
      <c r="AG362" s="204">
        <f t="shared" si="59"/>
        <v>42000</v>
      </c>
      <c r="AH362" s="32"/>
    </row>
    <row r="363" spans="1:37" x14ac:dyDescent="0.2">
      <c r="A363" s="204">
        <f t="shared" si="60"/>
        <v>39444</v>
      </c>
      <c r="B363" s="32">
        <v>24591.08</v>
      </c>
      <c r="E363" s="204">
        <f t="shared" si="61"/>
        <v>39809</v>
      </c>
      <c r="F363" s="32">
        <v>24045.022000000008</v>
      </c>
      <c r="M363" s="204">
        <f t="shared" si="62"/>
        <v>358</v>
      </c>
      <c r="N363" s="32">
        <v>26063.1859</v>
      </c>
      <c r="Q363" s="204">
        <f t="shared" si="63"/>
        <v>40540</v>
      </c>
      <c r="R363" s="32">
        <v>29773.7467</v>
      </c>
      <c r="U363" s="204">
        <f t="shared" si="64"/>
        <v>40905</v>
      </c>
      <c r="V363" s="260">
        <v>27931.637899999994</v>
      </c>
      <c r="Y363" s="204">
        <f t="shared" si="65"/>
        <v>41271</v>
      </c>
      <c r="Z363" s="260">
        <v>27172.484900000007</v>
      </c>
      <c r="AC363" s="204">
        <f t="shared" si="58"/>
        <v>41636</v>
      </c>
      <c r="AD363" s="32">
        <v>32957.628100000002</v>
      </c>
      <c r="AG363" s="204">
        <f t="shared" si="59"/>
        <v>42001</v>
      </c>
      <c r="AH363" s="32"/>
    </row>
    <row r="364" spans="1:37" x14ac:dyDescent="0.2">
      <c r="A364" s="204">
        <f t="shared" si="60"/>
        <v>39445</v>
      </c>
      <c r="B364" s="32">
        <v>23364.17</v>
      </c>
      <c r="E364" s="204">
        <f t="shared" si="61"/>
        <v>39810</v>
      </c>
      <c r="F364" s="32">
        <v>22417.689499999997</v>
      </c>
      <c r="M364" s="204">
        <f t="shared" si="62"/>
        <v>359</v>
      </c>
      <c r="N364" s="32">
        <v>26663.5684</v>
      </c>
      <c r="Q364" s="204">
        <f t="shared" si="63"/>
        <v>40541</v>
      </c>
      <c r="R364" s="32">
        <v>29414.747600000002</v>
      </c>
      <c r="U364" s="204">
        <f t="shared" si="64"/>
        <v>40906</v>
      </c>
      <c r="V364" s="260">
        <v>28122.841299999996</v>
      </c>
      <c r="Y364" s="204">
        <f t="shared" si="65"/>
        <v>41272</v>
      </c>
      <c r="Z364" s="260">
        <v>26687.089799999994</v>
      </c>
      <c r="AC364" s="204">
        <f t="shared" si="58"/>
        <v>41637</v>
      </c>
      <c r="AD364" s="32">
        <v>31659.272200000007</v>
      </c>
      <c r="AG364" s="204">
        <f t="shared" si="59"/>
        <v>42002</v>
      </c>
      <c r="AH364" s="32"/>
    </row>
    <row r="365" spans="1:37" x14ac:dyDescent="0.2">
      <c r="A365" s="204">
        <f t="shared" si="60"/>
        <v>39446</v>
      </c>
      <c r="B365" s="32">
        <v>22111.431000000004</v>
      </c>
      <c r="E365" s="204">
        <f t="shared" si="61"/>
        <v>39811</v>
      </c>
      <c r="F365" s="32">
        <v>24058.895999999997</v>
      </c>
      <c r="M365" s="204">
        <f t="shared" si="62"/>
        <v>360</v>
      </c>
      <c r="N365" s="32">
        <v>25522.1744</v>
      </c>
      <c r="Q365" s="204">
        <f t="shared" si="63"/>
        <v>40542</v>
      </c>
      <c r="R365" s="32">
        <v>28916.107699999997</v>
      </c>
      <c r="U365" s="204">
        <f t="shared" si="64"/>
        <v>40907</v>
      </c>
      <c r="V365" s="260">
        <v>28123.6672</v>
      </c>
      <c r="Y365" s="204">
        <f t="shared" si="65"/>
        <v>41273</v>
      </c>
      <c r="Z365" s="260">
        <v>26283.943599999999</v>
      </c>
      <c r="AC365" s="204">
        <f t="shared" si="58"/>
        <v>41638</v>
      </c>
      <c r="AD365" s="32">
        <v>36364.309299999994</v>
      </c>
      <c r="AG365" s="204">
        <f t="shared" si="59"/>
        <v>42003</v>
      </c>
      <c r="AH365" s="32"/>
    </row>
    <row r="366" spans="1:37" x14ac:dyDescent="0.2">
      <c r="A366" s="227">
        <f t="shared" si="60"/>
        <v>39447</v>
      </c>
      <c r="B366" s="228">
        <v>23924.59</v>
      </c>
      <c r="C366" s="32">
        <f>SUM(B336:B366)</f>
        <v>725268.15099999995</v>
      </c>
      <c r="D366" s="229" t="s">
        <v>610</v>
      </c>
      <c r="E366" s="204">
        <f t="shared" si="61"/>
        <v>39812</v>
      </c>
      <c r="F366" s="32">
        <v>24155.2055</v>
      </c>
      <c r="M366" s="227">
        <f t="shared" si="62"/>
        <v>361</v>
      </c>
      <c r="N366" s="228">
        <v>23832.761799999997</v>
      </c>
      <c r="O366" s="239">
        <f>SUM(N336:N366)</f>
        <v>751140.28540000028</v>
      </c>
      <c r="P366" s="229" t="s">
        <v>611</v>
      </c>
      <c r="Q366" s="227">
        <f t="shared" si="63"/>
        <v>40543</v>
      </c>
      <c r="R366" s="228">
        <v>26540.122899999998</v>
      </c>
      <c r="S366" s="32">
        <f>SUM(R336:R366)</f>
        <v>831387.97380000004</v>
      </c>
      <c r="T366" s="229" t="s">
        <v>612</v>
      </c>
      <c r="U366" s="204">
        <f t="shared" si="64"/>
        <v>40908</v>
      </c>
      <c r="V366" s="260">
        <v>25513.04129999999</v>
      </c>
      <c r="W366" s="231">
        <f>SUM(V336:V366)</f>
        <v>813389.21059999999</v>
      </c>
      <c r="X366" s="229"/>
      <c r="Y366" s="204">
        <f t="shared" si="65"/>
        <v>41274</v>
      </c>
      <c r="Z366" s="260">
        <v>28648.657999999996</v>
      </c>
      <c r="AA366" s="231">
        <f>SUM(Z336:Z366)</f>
        <v>851003.75600000028</v>
      </c>
      <c r="AB366" s="229" t="s">
        <v>820</v>
      </c>
      <c r="AC366" s="204">
        <f t="shared" si="58"/>
        <v>41639</v>
      </c>
      <c r="AD366" s="32">
        <v>30191.409799999998</v>
      </c>
      <c r="AE366" s="231">
        <f>SUM(AD336:AD366)</f>
        <v>937528.06419999991</v>
      </c>
      <c r="AF366" s="229" t="s">
        <v>841</v>
      </c>
      <c r="AG366" s="204">
        <f t="shared" si="59"/>
        <v>42004</v>
      </c>
      <c r="AH366" s="32"/>
      <c r="AI366" s="231">
        <f>SUM(AH336:AH366)</f>
        <v>0</v>
      </c>
      <c r="AJ366" s="229" t="s">
        <v>949</v>
      </c>
      <c r="AK366" s="229"/>
    </row>
    <row r="367" spans="1:37" x14ac:dyDescent="0.2">
      <c r="A367" s="204"/>
      <c r="B367" s="32"/>
      <c r="E367" s="227">
        <f t="shared" si="61"/>
        <v>39813</v>
      </c>
      <c r="F367" s="228">
        <v>23318.990999999995</v>
      </c>
      <c r="G367" s="32">
        <f>SUM(F337:F367)</f>
        <v>745714.31789999991</v>
      </c>
      <c r="H367" s="229" t="s">
        <v>613</v>
      </c>
      <c r="M367" s="204"/>
      <c r="V367" s="260"/>
    </row>
    <row r="368" spans="1:37" x14ac:dyDescent="0.2">
      <c r="F368" s="32"/>
    </row>
    <row r="369" spans="2:18" x14ac:dyDescent="0.2">
      <c r="B369" s="240">
        <f>SUM(B2:B366)</f>
        <v>8870809.9843333289</v>
      </c>
      <c r="F369" s="240">
        <f>SUM(F2:F367)</f>
        <v>8784552.8729547355</v>
      </c>
      <c r="G369" s="32"/>
      <c r="N369" s="240">
        <f>SUM(N2:N367)</f>
        <v>8993486.9673335459</v>
      </c>
      <c r="R369" s="240">
        <f>SUM(R2:R367)</f>
        <v>9382652.1292000022</v>
      </c>
    </row>
    <row r="370" spans="2:18" x14ac:dyDescent="0.2">
      <c r="B370" s="240" t="s">
        <v>614</v>
      </c>
      <c r="F370" s="240" t="s">
        <v>615</v>
      </c>
      <c r="N370" s="240" t="s">
        <v>616</v>
      </c>
      <c r="R370" s="240" t="s">
        <v>617</v>
      </c>
    </row>
    <row r="371" spans="2:18" x14ac:dyDescent="0.2">
      <c r="F371" s="243" t="s">
        <v>618</v>
      </c>
    </row>
    <row r="372" spans="2:18" x14ac:dyDescent="0.2">
      <c r="B372" s="32"/>
      <c r="F372" s="32"/>
    </row>
    <row r="373" spans="2:18" x14ac:dyDescent="0.2">
      <c r="B373" s="32"/>
      <c r="F373" s="32"/>
    </row>
    <row r="374" spans="2:18" x14ac:dyDescent="0.2">
      <c r="B374" s="32"/>
      <c r="F374" s="32"/>
    </row>
    <row r="375" spans="2:18" x14ac:dyDescent="0.2">
      <c r="B375" s="32"/>
      <c r="F375" s="32"/>
    </row>
    <row r="376" spans="2:18" x14ac:dyDescent="0.2">
      <c r="B376" s="32"/>
      <c r="F376" s="32"/>
    </row>
    <row r="377" spans="2:18" x14ac:dyDescent="0.2">
      <c r="B377" s="32"/>
      <c r="F377" s="32"/>
    </row>
    <row r="378" spans="2:18" x14ac:dyDescent="0.2">
      <c r="B378" s="32"/>
      <c r="F378" s="32"/>
    </row>
    <row r="379" spans="2:18" x14ac:dyDescent="0.2">
      <c r="B379" s="32"/>
      <c r="F379" s="32"/>
    </row>
    <row r="380" spans="2:18" x14ac:dyDescent="0.2">
      <c r="B380" s="32"/>
      <c r="F380" s="32"/>
    </row>
    <row r="381" spans="2:18" x14ac:dyDescent="0.2">
      <c r="B381" s="32"/>
      <c r="F381" s="32"/>
    </row>
    <row r="382" spans="2:18" x14ac:dyDescent="0.2">
      <c r="B382" s="32"/>
      <c r="F382" s="32"/>
    </row>
    <row r="383" spans="2:18" x14ac:dyDescent="0.2">
      <c r="B383" s="32"/>
      <c r="F383" s="32"/>
    </row>
    <row r="384" spans="2:18" x14ac:dyDescent="0.2">
      <c r="B384" s="32"/>
      <c r="F384" s="32"/>
    </row>
    <row r="385" spans="2:6" x14ac:dyDescent="0.2">
      <c r="B385" s="32"/>
      <c r="F385" s="32"/>
    </row>
    <row r="386" spans="2:6" x14ac:dyDescent="0.2">
      <c r="B386" s="32"/>
      <c r="F386" s="32"/>
    </row>
    <row r="387" spans="2:6" x14ac:dyDescent="0.2">
      <c r="B387" s="32"/>
      <c r="F387" s="32"/>
    </row>
    <row r="388" spans="2:6" x14ac:dyDescent="0.2">
      <c r="B388" s="32"/>
      <c r="F388" s="32"/>
    </row>
    <row r="389" spans="2:6" x14ac:dyDescent="0.2">
      <c r="B389" s="32"/>
      <c r="F389" s="32"/>
    </row>
    <row r="390" spans="2:6" x14ac:dyDescent="0.2">
      <c r="B390" s="32"/>
      <c r="F390" s="32"/>
    </row>
    <row r="391" spans="2:6" x14ac:dyDescent="0.2">
      <c r="B391" s="32"/>
      <c r="F391" s="32"/>
    </row>
    <row r="392" spans="2:6" x14ac:dyDescent="0.2">
      <c r="B392" s="32"/>
      <c r="F392" s="32"/>
    </row>
    <row r="393" spans="2:6" x14ac:dyDescent="0.2">
      <c r="B393" s="32"/>
      <c r="F393" s="32"/>
    </row>
    <row r="394" spans="2:6" x14ac:dyDescent="0.2">
      <c r="F394" s="32"/>
    </row>
    <row r="395" spans="2:6" x14ac:dyDescent="0.2">
      <c r="F395" s="32"/>
    </row>
    <row r="396" spans="2:6" x14ac:dyDescent="0.2">
      <c r="F396" s="32"/>
    </row>
    <row r="397" spans="2:6" x14ac:dyDescent="0.2">
      <c r="F397" s="32"/>
    </row>
    <row r="398" spans="2:6" x14ac:dyDescent="0.2">
      <c r="F398" s="32"/>
    </row>
    <row r="399" spans="2:6" x14ac:dyDescent="0.2">
      <c r="F399" s="32"/>
    </row>
    <row r="400" spans="2:6" x14ac:dyDescent="0.2">
      <c r="F400" s="32"/>
    </row>
    <row r="401" spans="6:6" x14ac:dyDescent="0.2">
      <c r="F401" s="32"/>
    </row>
    <row r="402" spans="6:6" x14ac:dyDescent="0.2">
      <c r="F402" s="32"/>
    </row>
    <row r="403" spans="6:6" x14ac:dyDescent="0.2">
      <c r="F403" s="32"/>
    </row>
    <row r="404" spans="6:6" x14ac:dyDescent="0.2">
      <c r="F404" s="32"/>
    </row>
    <row r="405" spans="6:6" x14ac:dyDescent="0.2">
      <c r="F405" s="32"/>
    </row>
    <row r="406" spans="6:6" x14ac:dyDescent="0.2">
      <c r="F406" s="32"/>
    </row>
    <row r="407" spans="6:6" x14ac:dyDescent="0.2">
      <c r="F407" s="32"/>
    </row>
    <row r="408" spans="6:6" x14ac:dyDescent="0.2">
      <c r="F408" s="32"/>
    </row>
    <row r="409" spans="6:6" x14ac:dyDescent="0.2">
      <c r="F409" s="32"/>
    </row>
    <row r="410" spans="6:6" x14ac:dyDescent="0.2">
      <c r="F410" s="32"/>
    </row>
    <row r="411" spans="6:6" x14ac:dyDescent="0.2">
      <c r="F411" s="32"/>
    </row>
    <row r="412" spans="6:6" x14ac:dyDescent="0.2">
      <c r="F412" s="32"/>
    </row>
    <row r="413" spans="6:6" x14ac:dyDescent="0.2">
      <c r="F413" s="32"/>
    </row>
    <row r="414" spans="6:6" x14ac:dyDescent="0.2">
      <c r="F414" s="32"/>
    </row>
    <row r="415" spans="6:6" x14ac:dyDescent="0.2">
      <c r="F415" s="32"/>
    </row>
    <row r="416" spans="6:6" x14ac:dyDescent="0.2">
      <c r="F416" s="32"/>
    </row>
    <row r="417" spans="6:6" x14ac:dyDescent="0.2">
      <c r="F417" s="32"/>
    </row>
    <row r="418" spans="6:6" x14ac:dyDescent="0.2">
      <c r="F418" s="32"/>
    </row>
    <row r="419" spans="6:6" x14ac:dyDescent="0.2">
      <c r="F419" s="32"/>
    </row>
    <row r="420" spans="6:6" x14ac:dyDescent="0.2">
      <c r="F420" s="32"/>
    </row>
    <row r="421" spans="6:6" x14ac:dyDescent="0.2">
      <c r="F421" s="32"/>
    </row>
    <row r="422" spans="6:6" x14ac:dyDescent="0.2">
      <c r="F422" s="32"/>
    </row>
    <row r="423" spans="6:6" x14ac:dyDescent="0.2">
      <c r="F423" s="32"/>
    </row>
    <row r="424" spans="6:6" x14ac:dyDescent="0.2">
      <c r="F424" s="32"/>
    </row>
    <row r="425" spans="6:6" x14ac:dyDescent="0.2">
      <c r="F425" s="32"/>
    </row>
    <row r="426" spans="6:6" x14ac:dyDescent="0.2">
      <c r="F426" s="32"/>
    </row>
    <row r="427" spans="6:6" x14ac:dyDescent="0.2">
      <c r="F427" s="32"/>
    </row>
    <row r="428" spans="6:6" x14ac:dyDescent="0.2">
      <c r="F428" s="32"/>
    </row>
    <row r="429" spans="6:6" x14ac:dyDescent="0.2">
      <c r="F429" s="32"/>
    </row>
    <row r="430" spans="6:6" x14ac:dyDescent="0.2">
      <c r="F430" s="32"/>
    </row>
    <row r="431" spans="6:6" x14ac:dyDescent="0.2">
      <c r="F431" s="32"/>
    </row>
    <row r="432" spans="6:6" x14ac:dyDescent="0.2">
      <c r="F432" s="32"/>
    </row>
    <row r="433" spans="6:6" x14ac:dyDescent="0.2">
      <c r="F433" s="32"/>
    </row>
    <row r="434" spans="6:6" x14ac:dyDescent="0.2">
      <c r="F434" s="32"/>
    </row>
    <row r="435" spans="6:6" x14ac:dyDescent="0.2">
      <c r="F435" s="32"/>
    </row>
    <row r="436" spans="6:6" x14ac:dyDescent="0.2">
      <c r="F436" s="32"/>
    </row>
    <row r="437" spans="6:6" x14ac:dyDescent="0.2">
      <c r="F437" s="32"/>
    </row>
    <row r="438" spans="6:6" x14ac:dyDescent="0.2">
      <c r="F438" s="32"/>
    </row>
    <row r="439" spans="6:6" x14ac:dyDescent="0.2">
      <c r="F439" s="32"/>
    </row>
    <row r="440" spans="6:6" x14ac:dyDescent="0.2">
      <c r="F440" s="32"/>
    </row>
    <row r="441" spans="6:6" x14ac:dyDescent="0.2">
      <c r="F441" s="32"/>
    </row>
    <row r="442" spans="6:6" x14ac:dyDescent="0.2">
      <c r="F442" s="32"/>
    </row>
    <row r="443" spans="6:6" x14ac:dyDescent="0.2">
      <c r="F443" s="32"/>
    </row>
    <row r="444" spans="6:6" x14ac:dyDescent="0.2">
      <c r="F444" s="32"/>
    </row>
    <row r="445" spans="6:6" x14ac:dyDescent="0.2">
      <c r="F445" s="32"/>
    </row>
    <row r="446" spans="6:6" x14ac:dyDescent="0.2">
      <c r="F446" s="32"/>
    </row>
    <row r="447" spans="6:6" x14ac:dyDescent="0.2">
      <c r="F447" s="32"/>
    </row>
    <row r="448" spans="6:6" x14ac:dyDescent="0.2">
      <c r="F448" s="32"/>
    </row>
    <row r="449" spans="6:6" x14ac:dyDescent="0.2">
      <c r="F449" s="32"/>
    </row>
    <row r="450" spans="6:6" x14ac:dyDescent="0.2">
      <c r="F450" s="32"/>
    </row>
    <row r="451" spans="6:6" x14ac:dyDescent="0.2">
      <c r="F451" s="32"/>
    </row>
    <row r="452" spans="6:6" x14ac:dyDescent="0.2">
      <c r="F452" s="32"/>
    </row>
    <row r="453" spans="6:6" x14ac:dyDescent="0.2">
      <c r="F453" s="32"/>
    </row>
    <row r="454" spans="6:6" x14ac:dyDescent="0.2">
      <c r="F454" s="32"/>
    </row>
    <row r="455" spans="6:6" x14ac:dyDescent="0.2">
      <c r="F455" s="32"/>
    </row>
  </sheetData>
  <mergeCells count="4">
    <mergeCell ref="BI75:BI84"/>
    <mergeCell ref="BI85:BJ85"/>
    <mergeCell ref="BI88:BI97"/>
    <mergeCell ref="BI98:BJ98"/>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DG62"/>
  <sheetViews>
    <sheetView zoomScale="85" zoomScaleNormal="85" workbookViewId="0">
      <pane xSplit="2" ySplit="4" topLeftCell="CQ14" activePane="bottomRight" state="frozen"/>
      <selection pane="topRight" activeCell="C1" sqref="C1"/>
      <selection pane="bottomLeft" activeCell="A5" sqref="A5"/>
      <selection pane="bottomRight" activeCell="CS37" sqref="CS37"/>
    </sheetView>
  </sheetViews>
  <sheetFormatPr baseColWidth="10" defaultRowHeight="12.75" x14ac:dyDescent="0.2"/>
  <cols>
    <col min="1" max="77" width="11.42578125" style="41"/>
    <col min="78" max="78" width="13.28515625" style="41" customWidth="1"/>
    <col min="79" max="16384" width="11.42578125" style="41"/>
  </cols>
  <sheetData>
    <row r="1" spans="2:107" ht="13.5" thickBot="1" x14ac:dyDescent="0.25"/>
    <row r="2" spans="2:107" ht="13.5" thickBot="1" x14ac:dyDescent="0.25">
      <c r="C2" s="754" t="s">
        <v>0</v>
      </c>
      <c r="D2" s="755"/>
      <c r="E2" s="755"/>
      <c r="F2" s="755"/>
      <c r="G2" s="755"/>
      <c r="H2" s="755"/>
      <c r="I2" s="755"/>
      <c r="J2" s="755"/>
      <c r="K2" s="755"/>
      <c r="L2" s="756"/>
      <c r="M2" s="754" t="s">
        <v>1</v>
      </c>
      <c r="N2" s="755"/>
      <c r="O2" s="755"/>
      <c r="P2" s="756"/>
      <c r="Q2" s="754" t="s">
        <v>108</v>
      </c>
      <c r="R2" s="755"/>
      <c r="S2" s="755"/>
      <c r="T2" s="755"/>
      <c r="U2" s="755"/>
      <c r="V2" s="755"/>
      <c r="W2" s="755"/>
      <c r="X2" s="755"/>
      <c r="Y2" s="755"/>
      <c r="Z2" s="755"/>
      <c r="AA2" s="755"/>
      <c r="AB2" s="756"/>
      <c r="AC2" s="754" t="s">
        <v>5</v>
      </c>
      <c r="AD2" s="765"/>
      <c r="AE2" s="754" t="s">
        <v>739</v>
      </c>
      <c r="AF2" s="765"/>
      <c r="AK2" s="754" t="s">
        <v>773</v>
      </c>
      <c r="AL2" s="755"/>
      <c r="AM2" s="755"/>
      <c r="AN2" s="756"/>
      <c r="AO2" s="754" t="s">
        <v>774</v>
      </c>
      <c r="AP2" s="755"/>
      <c r="AQ2" s="755"/>
      <c r="AR2" s="756"/>
      <c r="AU2" s="754" t="s">
        <v>860</v>
      </c>
      <c r="AV2" s="755"/>
      <c r="AW2" s="755"/>
      <c r="AX2" s="756"/>
      <c r="AY2" s="86" t="s">
        <v>170</v>
      </c>
      <c r="CG2" s="762" t="s">
        <v>423</v>
      </c>
      <c r="CH2" s="762"/>
      <c r="CI2" s="762"/>
      <c r="CJ2" s="762"/>
      <c r="CK2" s="762"/>
      <c r="CM2" s="41" t="s">
        <v>221</v>
      </c>
      <c r="CV2" s="762" t="s">
        <v>235</v>
      </c>
      <c r="CW2" s="762"/>
      <c r="CX2" s="762"/>
      <c r="CY2" s="762"/>
      <c r="CZ2" s="762"/>
      <c r="DA2" s="762"/>
    </row>
    <row r="3" spans="2:107" ht="14.25" thickBot="1" x14ac:dyDescent="0.3">
      <c r="C3" s="760" t="s">
        <v>6</v>
      </c>
      <c r="D3" s="759"/>
      <c r="E3" s="757" t="s">
        <v>7</v>
      </c>
      <c r="F3" s="758"/>
      <c r="G3" s="760" t="s">
        <v>8</v>
      </c>
      <c r="H3" s="759"/>
      <c r="I3" s="757" t="s">
        <v>9</v>
      </c>
      <c r="J3" s="758"/>
      <c r="K3" s="757" t="s">
        <v>172</v>
      </c>
      <c r="L3" s="758"/>
      <c r="M3" s="760" t="s">
        <v>10</v>
      </c>
      <c r="N3" s="759"/>
      <c r="O3" s="757" t="s">
        <v>11</v>
      </c>
      <c r="P3" s="758"/>
      <c r="Q3" s="760" t="s">
        <v>10</v>
      </c>
      <c r="R3" s="759"/>
      <c r="S3" s="757" t="s">
        <v>11</v>
      </c>
      <c r="T3" s="759"/>
      <c r="U3" s="757" t="s">
        <v>6</v>
      </c>
      <c r="V3" s="759"/>
      <c r="W3" s="757" t="s">
        <v>7</v>
      </c>
      <c r="X3" s="759"/>
      <c r="Y3" s="757" t="s">
        <v>8</v>
      </c>
      <c r="Z3" s="759"/>
      <c r="AA3" s="757" t="s">
        <v>9</v>
      </c>
      <c r="AB3" s="761"/>
      <c r="AC3" s="760" t="s">
        <v>10</v>
      </c>
      <c r="AD3" s="767"/>
      <c r="AE3" s="760" t="s">
        <v>743</v>
      </c>
      <c r="AF3" s="767"/>
      <c r="AG3" s="766" t="s">
        <v>131</v>
      </c>
      <c r="AH3" s="764"/>
      <c r="AI3" s="763" t="s">
        <v>132</v>
      </c>
      <c r="AJ3" s="764"/>
      <c r="AK3" s="760" t="s">
        <v>10</v>
      </c>
      <c r="AL3" s="759"/>
      <c r="AM3" s="757" t="s">
        <v>11</v>
      </c>
      <c r="AN3" s="758"/>
      <c r="AO3" s="760" t="s">
        <v>10</v>
      </c>
      <c r="AP3" s="759"/>
      <c r="AQ3" s="757" t="s">
        <v>11</v>
      </c>
      <c r="AR3" s="758"/>
      <c r="AS3" s="755" t="s">
        <v>859</v>
      </c>
      <c r="AT3" s="756"/>
      <c r="AU3" s="760" t="s">
        <v>10</v>
      </c>
      <c r="AV3" s="759"/>
      <c r="AW3" s="757" t="s">
        <v>11</v>
      </c>
      <c r="AX3" s="758"/>
      <c r="AY3" s="86" t="s">
        <v>195</v>
      </c>
      <c r="BA3" s="482" t="s">
        <v>793</v>
      </c>
      <c r="BB3" s="45" t="s">
        <v>194</v>
      </c>
      <c r="BC3" s="482" t="s">
        <v>794</v>
      </c>
      <c r="BD3" s="75" t="s">
        <v>1</v>
      </c>
      <c r="BE3" s="75" t="s">
        <v>5</v>
      </c>
      <c r="BF3" s="482" t="s">
        <v>883</v>
      </c>
      <c r="BG3" s="476" t="s">
        <v>858</v>
      </c>
      <c r="BH3" s="482" t="s">
        <v>884</v>
      </c>
      <c r="BI3" s="476" t="s">
        <v>859</v>
      </c>
      <c r="BJ3" s="482" t="s">
        <v>885</v>
      </c>
      <c r="BK3" s="476" t="s">
        <v>860</v>
      </c>
      <c r="BL3" s="476"/>
      <c r="BM3" s="75" t="s">
        <v>193</v>
      </c>
      <c r="BN3" s="75" t="s">
        <v>192</v>
      </c>
      <c r="BO3" s="75" t="s">
        <v>191</v>
      </c>
      <c r="BP3" s="405" t="s">
        <v>792</v>
      </c>
      <c r="BQ3" s="75" t="s">
        <v>190</v>
      </c>
      <c r="BR3" s="476" t="s">
        <v>925</v>
      </c>
      <c r="BS3" s="75" t="s">
        <v>779</v>
      </c>
      <c r="BT3" s="476" t="s">
        <v>926</v>
      </c>
      <c r="BU3" s="75" t="s">
        <v>780</v>
      </c>
      <c r="BV3" s="75"/>
      <c r="BW3" s="75"/>
      <c r="BX3" s="75"/>
      <c r="BY3" s="75"/>
      <c r="CB3" s="75" t="s">
        <v>189</v>
      </c>
      <c r="CC3" s="41" t="s">
        <v>137</v>
      </c>
      <c r="CD3" s="116" t="s">
        <v>189</v>
      </c>
      <c r="CE3" s="162" t="s">
        <v>261</v>
      </c>
      <c r="CH3" s="42" t="s">
        <v>238</v>
      </c>
      <c r="CN3" s="116" t="s">
        <v>231</v>
      </c>
      <c r="CS3" s="64" t="s">
        <v>208</v>
      </c>
    </row>
    <row r="4" spans="2:107" ht="14.25" thickBot="1" x14ac:dyDescent="0.3">
      <c r="B4" s="92" t="s">
        <v>38</v>
      </c>
      <c r="C4" s="84" t="s">
        <v>16</v>
      </c>
      <c r="D4" s="82" t="s">
        <v>17</v>
      </c>
      <c r="E4" s="83" t="s">
        <v>16</v>
      </c>
      <c r="F4" s="80" t="s">
        <v>17</v>
      </c>
      <c r="G4" s="84" t="s">
        <v>16</v>
      </c>
      <c r="H4" s="82" t="s">
        <v>17</v>
      </c>
      <c r="I4" s="83" t="s">
        <v>16</v>
      </c>
      <c r="J4" s="80" t="s">
        <v>17</v>
      </c>
      <c r="K4" s="83" t="s">
        <v>16</v>
      </c>
      <c r="L4" s="80" t="s">
        <v>17</v>
      </c>
      <c r="M4" s="84" t="s">
        <v>16</v>
      </c>
      <c r="N4" s="82" t="s">
        <v>17</v>
      </c>
      <c r="O4" s="83" t="s">
        <v>16</v>
      </c>
      <c r="P4" s="80" t="s">
        <v>17</v>
      </c>
      <c r="Q4" s="84" t="s">
        <v>16</v>
      </c>
      <c r="R4" s="82" t="s">
        <v>17</v>
      </c>
      <c r="S4" s="83" t="s">
        <v>16</v>
      </c>
      <c r="T4" s="82" t="s">
        <v>17</v>
      </c>
      <c r="U4" s="83" t="s">
        <v>16</v>
      </c>
      <c r="V4" s="82" t="s">
        <v>17</v>
      </c>
      <c r="W4" s="83" t="s">
        <v>16</v>
      </c>
      <c r="X4" s="82" t="s">
        <v>17</v>
      </c>
      <c r="Y4" s="83" t="s">
        <v>16</v>
      </c>
      <c r="Z4" s="82" t="s">
        <v>17</v>
      </c>
      <c r="AA4" s="81" t="s">
        <v>16</v>
      </c>
      <c r="AB4" s="81" t="s">
        <v>17</v>
      </c>
      <c r="AC4" s="84" t="s">
        <v>16</v>
      </c>
      <c r="AD4" s="80" t="s">
        <v>17</v>
      </c>
      <c r="AE4" s="81" t="s">
        <v>16</v>
      </c>
      <c r="AF4" s="81" t="s">
        <v>17</v>
      </c>
      <c r="AG4" s="84" t="s">
        <v>16</v>
      </c>
      <c r="AH4" s="82" t="s">
        <v>17</v>
      </c>
      <c r="AI4" s="83" t="s">
        <v>16</v>
      </c>
      <c r="AJ4" s="82" t="s">
        <v>17</v>
      </c>
      <c r="AK4" s="83" t="s">
        <v>16</v>
      </c>
      <c r="AL4" s="82" t="s">
        <v>17</v>
      </c>
      <c r="AM4" s="83" t="s">
        <v>16</v>
      </c>
      <c r="AN4" s="82" t="s">
        <v>17</v>
      </c>
      <c r="AO4" s="83" t="s">
        <v>16</v>
      </c>
      <c r="AP4" s="82" t="s">
        <v>17</v>
      </c>
      <c r="AQ4" s="83" t="s">
        <v>16</v>
      </c>
      <c r="AR4" s="82" t="s">
        <v>17</v>
      </c>
      <c r="AS4" s="83" t="s">
        <v>16</v>
      </c>
      <c r="AT4" s="82" t="s">
        <v>17</v>
      </c>
      <c r="AU4" s="83" t="s">
        <v>16</v>
      </c>
      <c r="AV4" s="82" t="s">
        <v>17</v>
      </c>
      <c r="AW4" s="83" t="s">
        <v>16</v>
      </c>
      <c r="AX4" s="82" t="s">
        <v>17</v>
      </c>
      <c r="BB4" s="82" t="s">
        <v>180</v>
      </c>
      <c r="BC4" s="82"/>
      <c r="BD4" s="82" t="s">
        <v>180</v>
      </c>
      <c r="BE4" s="82" t="s">
        <v>180</v>
      </c>
      <c r="BF4" s="82"/>
      <c r="BG4" s="82" t="s">
        <v>745</v>
      </c>
      <c r="BH4" s="82"/>
      <c r="BI4" s="82"/>
      <c r="BJ4" s="82"/>
      <c r="BK4" s="82"/>
      <c r="BL4" s="60"/>
      <c r="BM4" s="82" t="s">
        <v>180</v>
      </c>
      <c r="BN4" s="82" t="s">
        <v>180</v>
      </c>
      <c r="BO4" s="82" t="s">
        <v>180</v>
      </c>
      <c r="BP4" s="82"/>
      <c r="BQ4" s="82" t="s">
        <v>180</v>
      </c>
      <c r="BR4" s="82"/>
      <c r="BS4" s="82" t="s">
        <v>180</v>
      </c>
      <c r="BT4" s="82"/>
      <c r="BU4" s="82" t="s">
        <v>180</v>
      </c>
      <c r="BV4" s="68"/>
      <c r="BW4" s="68"/>
      <c r="BX4" s="68"/>
      <c r="BY4" s="68"/>
      <c r="BZ4" s="91" t="s">
        <v>188</v>
      </c>
      <c r="CA4" s="90" t="s">
        <v>187</v>
      </c>
      <c r="CB4" s="89" t="s">
        <v>186</v>
      </c>
      <c r="CC4" s="41" t="s">
        <v>407</v>
      </c>
      <c r="CD4" s="68" t="s">
        <v>185</v>
      </c>
      <c r="CE4" s="68" t="s">
        <v>184</v>
      </c>
      <c r="CG4" s="71" t="s">
        <v>170</v>
      </c>
      <c r="CH4" s="41" t="s">
        <v>236</v>
      </c>
      <c r="CI4" s="41" t="s">
        <v>237</v>
      </c>
      <c r="CJ4" s="41" t="s">
        <v>232</v>
      </c>
      <c r="CK4" s="41" t="s">
        <v>234</v>
      </c>
      <c r="CL4" s="41" t="s">
        <v>233</v>
      </c>
      <c r="CM4" s="64" t="s">
        <v>208</v>
      </c>
      <c r="CO4" s="41" t="s">
        <v>154</v>
      </c>
      <c r="CP4" s="41" t="s">
        <v>209</v>
      </c>
      <c r="CQ4" s="41" t="s">
        <v>210</v>
      </c>
      <c r="CS4" s="41" t="s">
        <v>211</v>
      </c>
      <c r="CT4" s="41" t="s">
        <v>212</v>
      </c>
      <c r="CU4" s="41" t="s">
        <v>180</v>
      </c>
      <c r="CW4" s="41" t="s">
        <v>255</v>
      </c>
      <c r="CX4" s="41" t="s">
        <v>256</v>
      </c>
      <c r="CY4" s="41" t="s">
        <v>257</v>
      </c>
      <c r="CZ4" s="41" t="s">
        <v>258</v>
      </c>
      <c r="DA4" s="41" t="s">
        <v>259</v>
      </c>
      <c r="DB4" s="41" t="s">
        <v>260</v>
      </c>
      <c r="DC4" s="166" t="s">
        <v>188</v>
      </c>
    </row>
    <row r="5" spans="2:107" ht="13.5" x14ac:dyDescent="0.25">
      <c r="B5" s="67">
        <v>1</v>
      </c>
      <c r="C5" s="66">
        <f>DNC!C10</f>
        <v>0</v>
      </c>
      <c r="D5" s="78">
        <f>DNC!D10</f>
        <v>0</v>
      </c>
      <c r="E5" s="79">
        <f>DNC!E10</f>
        <v>3.7755000000000001</v>
      </c>
      <c r="F5" s="77">
        <f>DNC!F10</f>
        <v>0</v>
      </c>
      <c r="G5" s="79">
        <f>DNC!G10</f>
        <v>0</v>
      </c>
      <c r="H5" s="78">
        <f>DNC!H10</f>
        <v>0</v>
      </c>
      <c r="I5" s="79">
        <f>DNC!I10</f>
        <v>0</v>
      </c>
      <c r="J5" s="77">
        <f>DNC!J10</f>
        <v>0</v>
      </c>
      <c r="K5" s="79">
        <f>DNC!K10</f>
        <v>0.23549999999999999</v>
      </c>
      <c r="L5" s="65">
        <f>DNC!L10</f>
        <v>0</v>
      </c>
      <c r="M5" s="66">
        <f>DNC!M10</f>
        <v>0</v>
      </c>
      <c r="N5" s="78">
        <f>DNC!N10</f>
        <v>0</v>
      </c>
      <c r="O5" s="79">
        <f>DNC!O10</f>
        <v>40.661999999999999</v>
      </c>
      <c r="P5" s="65">
        <f>DNC!P10</f>
        <v>0</v>
      </c>
      <c r="Q5" s="441">
        <f>DNC!Q10</f>
        <v>0</v>
      </c>
      <c r="R5" s="442">
        <f>DNC!R10</f>
        <v>0</v>
      </c>
      <c r="S5" s="443">
        <f>DNC!S10</f>
        <v>0.40699999999999997</v>
      </c>
      <c r="T5" s="442">
        <f>DNC!T10</f>
        <v>0</v>
      </c>
      <c r="U5" s="443">
        <f>DNC!U10</f>
        <v>0.81210000000000004</v>
      </c>
      <c r="V5" s="442">
        <f>DNC!V10</f>
        <v>0</v>
      </c>
      <c r="W5" s="444">
        <f>DNC!W10</f>
        <v>0</v>
      </c>
      <c r="X5" s="444">
        <f>DNC!X10</f>
        <v>0</v>
      </c>
      <c r="Y5" s="443">
        <f>DNC!Y10</f>
        <v>1.714</v>
      </c>
      <c r="Z5" s="442">
        <f>DNC!Z10</f>
        <v>0</v>
      </c>
      <c r="AA5" s="444">
        <f>DNC!AA10</f>
        <v>0</v>
      </c>
      <c r="AB5" s="444">
        <f>DNC!AB10</f>
        <v>0</v>
      </c>
      <c r="AC5" s="66">
        <f>DNC!AW10</f>
        <v>0</v>
      </c>
      <c r="AD5" s="65">
        <f>DNC!AX10</f>
        <v>0</v>
      </c>
      <c r="AE5" s="65">
        <f>DNC!DO10</f>
        <v>1.7949999999999999</v>
      </c>
      <c r="AF5" s="65">
        <f>DNC!DP10</f>
        <v>0</v>
      </c>
      <c r="AG5" s="77"/>
      <c r="AH5" s="78">
        <f>DNC!AY10</f>
        <v>0</v>
      </c>
      <c r="AI5" s="77"/>
      <c r="AJ5" s="78">
        <f>DNC!AZ10</f>
        <v>0</v>
      </c>
      <c r="AK5" s="77">
        <f>+DNC!DQ10</f>
        <v>0.73499999999999999</v>
      </c>
      <c r="AL5" s="77">
        <f>+DNC!DR10</f>
        <v>0</v>
      </c>
      <c r="AM5" s="77">
        <f>+DNC!DS10</f>
        <v>7.4999999999999997E-2</v>
      </c>
      <c r="AN5" s="77">
        <f>+DNC!DT10</f>
        <v>0</v>
      </c>
      <c r="AO5" s="77">
        <f>+DNC!DU10</f>
        <v>0.34100000000000003</v>
      </c>
      <c r="AP5" s="77">
        <f>+DNC!DV10</f>
        <v>0</v>
      </c>
      <c r="AQ5" s="77">
        <f>+DNC!DW10</f>
        <v>9.7000000000000003E-2</v>
      </c>
      <c r="AR5" s="77">
        <f>+DNC!DX10</f>
        <v>0</v>
      </c>
      <c r="AS5" s="77">
        <f>DNC!DY10</f>
        <v>2.1890000000000001</v>
      </c>
      <c r="AT5" s="77">
        <f>DNC!DZ10</f>
        <v>0</v>
      </c>
      <c r="AU5" s="77">
        <f>DNC!EA10</f>
        <v>0</v>
      </c>
      <c r="AV5" s="77">
        <f>DNC!EB10</f>
        <v>0</v>
      </c>
      <c r="AW5" s="77">
        <f>DNC!EC10</f>
        <v>0</v>
      </c>
      <c r="AX5" s="77">
        <f>DNC!ED10</f>
        <v>0</v>
      </c>
      <c r="AY5" s="60">
        <f>(AJ5+AH5+AD5+AB5+Z5+X5+V5+T5+R5+P5+N5++J5+L5+H5+F5+D5+AL5+AN5+AP5+AR5+AV5+AX5)-(AC5+AA5+Y5+W5+U5+S5+Q5+O5+M5+I5+K5+G5+E5+C5+AQ5+AO5+AM5+AK5+AU5+AW5)+AF5-AE5</f>
        <v>-50.649100000000011</v>
      </c>
      <c r="AZ5" s="135">
        <v>1</v>
      </c>
      <c r="BA5" s="135"/>
      <c r="BB5" s="61">
        <f>AB5+Z5+X5+V5+T5+R5-(AA5+Y5+W5+U5+S5+Q5)-BA5</f>
        <v>-2.9331</v>
      </c>
      <c r="BC5" s="144"/>
      <c r="BD5" s="61">
        <f>P5+N5-(O5+M5)-BC5</f>
        <v>-40.661999999999999</v>
      </c>
      <c r="BE5" s="60">
        <f t="shared" ref="BE5:BE35" si="0">AD5-AC5</f>
        <v>0</v>
      </c>
      <c r="BF5" s="147"/>
      <c r="BG5" s="60">
        <f>AF5-AE5-BF5</f>
        <v>-1.7949999999999999</v>
      </c>
      <c r="BH5" s="147"/>
      <c r="BI5" s="60">
        <f t="shared" ref="BI5:BI35" si="1">AT5-AS5-BH5</f>
        <v>-2.1890000000000001</v>
      </c>
      <c r="BJ5" s="147"/>
      <c r="BK5" s="60">
        <f>+AV5-AU5+AX5-AW5-BJ5</f>
        <v>0</v>
      </c>
      <c r="BL5" s="60"/>
      <c r="BM5" s="60">
        <f t="shared" ref="BM5:BM35" si="2">H5-G5</f>
        <v>0</v>
      </c>
      <c r="BN5" s="61">
        <f t="shared" ref="BN5:BN35" si="3">J5-I5</f>
        <v>0</v>
      </c>
      <c r="BO5" s="60">
        <f t="shared" ref="BO5:BO35" si="4">F5+D5-(E5+C5)</f>
        <v>-3.7755000000000001</v>
      </c>
      <c r="BP5" s="60"/>
      <c r="BQ5" s="61">
        <f t="shared" ref="BQ5:BQ10" si="5">L5-K5</f>
        <v>-0.23549999999999999</v>
      </c>
      <c r="BR5" s="61"/>
      <c r="BS5" s="60">
        <f>+AL5-AK5+AN5-AM5-BR5</f>
        <v>-0.80999999999999994</v>
      </c>
      <c r="BT5" s="60"/>
      <c r="BU5" s="60">
        <f>+AP5+AR5-AQ5-AO5-BT5</f>
        <v>-0.43800000000000006</v>
      </c>
      <c r="BV5" s="60"/>
      <c r="BW5" s="60"/>
      <c r="BX5" s="60"/>
      <c r="BY5" s="60"/>
      <c r="BZ5" s="41">
        <v>1</v>
      </c>
      <c r="CA5" s="60">
        <f t="shared" ref="CA5:CA35" si="6">R5+T5+V5+X5+Z5+AB5-CB5</f>
        <v>0</v>
      </c>
      <c r="CB5" s="58">
        <f>SUM(CW5:DB5)</f>
        <v>0</v>
      </c>
      <c r="CC5" s="165" t="e">
        <f>#REF!</f>
        <v>#REF!</v>
      </c>
      <c r="CD5" s="88"/>
      <c r="CE5" s="162">
        <f>CB5/24</f>
        <v>0</v>
      </c>
      <c r="CG5" s="73">
        <f>SUM(CH5:CL5)</f>
        <v>0</v>
      </c>
      <c r="CM5" s="60">
        <f>CN5</f>
        <v>0</v>
      </c>
      <c r="CN5" s="44">
        <v>0</v>
      </c>
      <c r="CO5" s="60">
        <f>CM5-CG5</f>
        <v>0</v>
      </c>
      <c r="CP5" s="60">
        <f>K5+I5+Q5+S5+U5+W5+Y5+AA5</f>
        <v>3.1686000000000001</v>
      </c>
      <c r="CQ5" s="60">
        <f>CM5+CP5</f>
        <v>3.1686000000000001</v>
      </c>
      <c r="CS5" s="60">
        <f>CH5+CI5+CJ5</f>
        <v>0</v>
      </c>
      <c r="CT5" s="72">
        <f>+BA5+BC5+BF5+BP5+BH5+BJ5</f>
        <v>0</v>
      </c>
      <c r="CU5" s="60">
        <f>CT5+CS5</f>
        <v>0</v>
      </c>
      <c r="CW5" s="26"/>
      <c r="DC5" s="70">
        <v>1</v>
      </c>
    </row>
    <row r="6" spans="2:107" ht="13.5" x14ac:dyDescent="0.25">
      <c r="B6" s="63">
        <v>2</v>
      </c>
      <c r="C6" s="51">
        <f>DNC!C11</f>
        <v>0</v>
      </c>
      <c r="D6" s="52">
        <f>DNC!D11</f>
        <v>0</v>
      </c>
      <c r="E6" s="53">
        <f>DNC!E11</f>
        <v>3.7755000000000001</v>
      </c>
      <c r="F6" s="55">
        <f>DNC!F11</f>
        <v>0</v>
      </c>
      <c r="G6" s="53">
        <f>DNC!G11</f>
        <v>0</v>
      </c>
      <c r="H6" s="52">
        <f>DNC!H11</f>
        <v>0</v>
      </c>
      <c r="I6" s="53">
        <f>DNC!I11</f>
        <v>0</v>
      </c>
      <c r="J6" s="55">
        <f>DNC!J11</f>
        <v>0</v>
      </c>
      <c r="K6" s="53">
        <f>DNC!K11</f>
        <v>2.4645000000000001</v>
      </c>
      <c r="L6" s="54">
        <f>DNC!L11</f>
        <v>0</v>
      </c>
      <c r="M6" s="51">
        <f>DNC!M11</f>
        <v>0</v>
      </c>
      <c r="N6" s="52">
        <f>DNC!N11</f>
        <v>0</v>
      </c>
      <c r="O6" s="53">
        <f>DNC!O11</f>
        <v>40.865400000000001</v>
      </c>
      <c r="P6" s="54">
        <f>DNC!P11</f>
        <v>0</v>
      </c>
      <c r="Q6" s="445">
        <f>DNC!Q11</f>
        <v>0</v>
      </c>
      <c r="R6" s="446">
        <f>DNC!R11</f>
        <v>0</v>
      </c>
      <c r="S6" s="447">
        <f>DNC!S11</f>
        <v>4.0000000000000002E-4</v>
      </c>
      <c r="T6" s="446">
        <f>DNC!T11</f>
        <v>0</v>
      </c>
      <c r="U6" s="447">
        <f>DNC!U11</f>
        <v>0.68059999999999998</v>
      </c>
      <c r="V6" s="446">
        <f>DNC!V11</f>
        <v>0</v>
      </c>
      <c r="W6" s="448">
        <f>DNC!W11</f>
        <v>0</v>
      </c>
      <c r="X6" s="448">
        <f>DNC!X11</f>
        <v>0</v>
      </c>
      <c r="Y6" s="447">
        <f>DNC!Y11</f>
        <v>1.306</v>
      </c>
      <c r="Z6" s="446">
        <f>DNC!Z11</f>
        <v>0</v>
      </c>
      <c r="AA6" s="448">
        <f>DNC!AA11</f>
        <v>0</v>
      </c>
      <c r="AB6" s="448">
        <f>DNC!AB11</f>
        <v>0</v>
      </c>
      <c r="AC6" s="51">
        <f>DNC!AW11</f>
        <v>0</v>
      </c>
      <c r="AD6" s="54">
        <f>DNC!AX11</f>
        <v>0</v>
      </c>
      <c r="AE6" s="54">
        <f>DNC!DO11</f>
        <v>1.774</v>
      </c>
      <c r="AF6" s="54">
        <f>DNC!DP11</f>
        <v>0</v>
      </c>
      <c r="AG6" s="55"/>
      <c r="AH6" s="52">
        <f>DNC!AY11</f>
        <v>0</v>
      </c>
      <c r="AI6" s="55"/>
      <c r="AJ6" s="52">
        <f>DNC!AZ11</f>
        <v>0</v>
      </c>
      <c r="AK6" s="55">
        <f>+DNC!DQ11</f>
        <v>0.70199999999999996</v>
      </c>
      <c r="AL6" s="55">
        <f>+DNC!DR11</f>
        <v>0</v>
      </c>
      <c r="AM6" s="55">
        <f>+DNC!DS11</f>
        <v>6.5000000000000002E-2</v>
      </c>
      <c r="AN6" s="55">
        <f>+DNC!DT11</f>
        <v>0</v>
      </c>
      <c r="AO6" s="55">
        <f>+DNC!DU11</f>
        <v>0.36499999999999999</v>
      </c>
      <c r="AP6" s="55">
        <f>+DNC!DV11</f>
        <v>0</v>
      </c>
      <c r="AQ6" s="55">
        <f>+DNC!DW11</f>
        <v>0.123</v>
      </c>
      <c r="AR6" s="55">
        <f>+DNC!DX11</f>
        <v>0</v>
      </c>
      <c r="AS6" s="55">
        <f>DNC!DY11</f>
        <v>2.2909999999999999</v>
      </c>
      <c r="AT6" s="55">
        <f>DNC!DZ11</f>
        <v>0</v>
      </c>
      <c r="AU6" s="55">
        <f>DNC!EA11</f>
        <v>0</v>
      </c>
      <c r="AV6" s="55">
        <f>DNC!EB11</f>
        <v>0</v>
      </c>
      <c r="AW6" s="55">
        <f>DNC!EC11</f>
        <v>0</v>
      </c>
      <c r="AX6" s="55">
        <f>DNC!ED11</f>
        <v>0</v>
      </c>
      <c r="AY6" s="60">
        <f>(AJ6+AH6+AD6+AB6+Z6+X6+V6+T6+R6+P6+N6++J6+L6+H6+F6+D6+AL6+AN6+AP6+AR6)-(AC6+AA6+Y6+W6+U6+S6+Q6+O6+M6+I6+K6+G6+E6+C6+AQ6+AO6+AM6+AK6)+AF6-AE6</f>
        <v>-52.121400000000001</v>
      </c>
      <c r="AZ6" s="136">
        <v>2</v>
      </c>
      <c r="BA6" s="136"/>
      <c r="BB6" s="61">
        <f t="shared" ref="BB6:BB35" si="7">AB6+Z6+X6+V6+T6+R6-(AA6+Y6+W6+U6+S6+Q6)-BA6</f>
        <v>-1.9870000000000001</v>
      </c>
      <c r="BC6" s="147"/>
      <c r="BD6" s="61">
        <f t="shared" ref="BD6:BD32" si="8">P6+N6-(O6+M6)-BC6</f>
        <v>-40.865400000000001</v>
      </c>
      <c r="BE6" s="60">
        <f t="shared" si="0"/>
        <v>0</v>
      </c>
      <c r="BF6" s="147"/>
      <c r="BG6" s="60">
        <f t="shared" ref="BG6:BG35" si="9">AF6-AE6-BF6</f>
        <v>-1.774</v>
      </c>
      <c r="BH6" s="147"/>
      <c r="BI6" s="60">
        <f t="shared" si="1"/>
        <v>-2.2909999999999999</v>
      </c>
      <c r="BJ6" s="147"/>
      <c r="BK6" s="60">
        <f t="shared" ref="BK6:BK35" si="10">+AV6-AU6+AX6-AW6-BJ6</f>
        <v>0</v>
      </c>
      <c r="BL6" s="60"/>
      <c r="BM6" s="60">
        <f t="shared" si="2"/>
        <v>0</v>
      </c>
      <c r="BN6" s="61">
        <f t="shared" si="3"/>
        <v>0</v>
      </c>
      <c r="BO6" s="60">
        <f t="shared" si="4"/>
        <v>-3.7755000000000001</v>
      </c>
      <c r="BP6" s="60"/>
      <c r="BQ6" s="61">
        <f t="shared" si="5"/>
        <v>-2.4645000000000001</v>
      </c>
      <c r="BR6" s="61"/>
      <c r="BS6" s="60">
        <f t="shared" ref="BS6:BS35" si="11">+AL6-AK6+AN6-AM6-BR6</f>
        <v>-0.7669999999999999</v>
      </c>
      <c r="BT6" s="60"/>
      <c r="BU6" s="60">
        <f t="shared" ref="BU6:BU35" si="12">+AP6+AR6-AQ6-AO6-BT6</f>
        <v>-0.48799999999999999</v>
      </c>
      <c r="BV6" s="60"/>
      <c r="BW6" s="60"/>
      <c r="BX6" s="60"/>
      <c r="BY6" s="60"/>
      <c r="BZ6" s="41">
        <v>2</v>
      </c>
      <c r="CA6" s="60">
        <f t="shared" si="6"/>
        <v>0</v>
      </c>
      <c r="CB6" s="58">
        <f t="shared" ref="CB6:CB35" si="13">SUM(CW6:DB6)</f>
        <v>0</v>
      </c>
      <c r="CC6" s="165" t="e">
        <f>#REF!</f>
        <v>#REF!</v>
      </c>
      <c r="CD6" s="88"/>
      <c r="CE6" s="162">
        <f t="shared" ref="CE6:CE35" si="14">CB6/24</f>
        <v>0</v>
      </c>
      <c r="CG6" s="73">
        <f t="shared" ref="CG6:CG35" si="15">SUM(CH6:CL6)</f>
        <v>0</v>
      </c>
      <c r="CM6" s="60">
        <f t="shared" ref="CM6:CM35" si="16">CN6</f>
        <v>0</v>
      </c>
      <c r="CN6" s="44">
        <v>0</v>
      </c>
      <c r="CO6" s="60">
        <f t="shared" ref="CO6:CO29" si="17">CN6-CM6</f>
        <v>0</v>
      </c>
      <c r="CP6" s="60">
        <f>K6+I6+Q6+S6+U6+W6+Y6+AA6</f>
        <v>4.4515000000000002</v>
      </c>
      <c r="CQ6" s="60">
        <f t="shared" ref="CQ6:CQ29" si="18">CM6+CP6</f>
        <v>4.4515000000000002</v>
      </c>
      <c r="CS6" s="60">
        <f t="shared" ref="CS6:CS35" si="19">CH6+CI6+CJ6</f>
        <v>0</v>
      </c>
      <c r="CT6" s="72">
        <f t="shared" ref="CT6:CT35" si="20">+BA6+BC6+BF6+BP6+BH6+BJ6</f>
        <v>0</v>
      </c>
      <c r="CU6" s="60">
        <f t="shared" ref="CU6:CU35" si="21">CT6+CS6</f>
        <v>0</v>
      </c>
      <c r="CW6" s="26"/>
      <c r="DC6" s="70">
        <f>DC5+1</f>
        <v>2</v>
      </c>
    </row>
    <row r="7" spans="2:107" ht="13.5" x14ac:dyDescent="0.25">
      <c r="B7" s="63">
        <v>3</v>
      </c>
      <c r="C7" s="51">
        <f>DNC!C12</f>
        <v>0</v>
      </c>
      <c r="D7" s="52">
        <f>DNC!D12</f>
        <v>0</v>
      </c>
      <c r="E7" s="53">
        <f>DNC!E12</f>
        <v>3.7921999999999998</v>
      </c>
      <c r="F7" s="55">
        <f>DNC!F12</f>
        <v>0</v>
      </c>
      <c r="G7" s="53">
        <f>DNC!G12</f>
        <v>0</v>
      </c>
      <c r="H7" s="52">
        <f>DNC!H12</f>
        <v>0</v>
      </c>
      <c r="I7" s="53">
        <f>DNC!I12</f>
        <v>0</v>
      </c>
      <c r="J7" s="55">
        <f>DNC!J12</f>
        <v>0</v>
      </c>
      <c r="K7" s="53">
        <f>DNC!K12</f>
        <v>0.81</v>
      </c>
      <c r="L7" s="54">
        <f>DNC!L12</f>
        <v>0</v>
      </c>
      <c r="M7" s="51">
        <f>DNC!M12</f>
        <v>0</v>
      </c>
      <c r="N7" s="52">
        <f>DNC!N12</f>
        <v>0</v>
      </c>
      <c r="O7" s="53">
        <f>DNC!O12</f>
        <v>41.187600000000003</v>
      </c>
      <c r="P7" s="54">
        <f>DNC!P12</f>
        <v>0</v>
      </c>
      <c r="Q7" s="445">
        <f>DNC!Q12</f>
        <v>0</v>
      </c>
      <c r="R7" s="446">
        <f>DNC!R12</f>
        <v>0</v>
      </c>
      <c r="S7" s="447">
        <f>DNC!S12</f>
        <v>7.4999999999999997E-3</v>
      </c>
      <c r="T7" s="446">
        <f>DNC!T12</f>
        <v>0</v>
      </c>
      <c r="U7" s="447">
        <f>DNC!U12</f>
        <v>1.5630999999999999</v>
      </c>
      <c r="V7" s="446">
        <f>DNC!V12</f>
        <v>0</v>
      </c>
      <c r="W7" s="448">
        <f>DNC!W12</f>
        <v>0</v>
      </c>
      <c r="X7" s="448">
        <f>DNC!X12</f>
        <v>0</v>
      </c>
      <c r="Y7" s="447">
        <f>DNC!Y12</f>
        <v>1.8113999999999999</v>
      </c>
      <c r="Z7" s="446">
        <f>DNC!Z12</f>
        <v>0</v>
      </c>
      <c r="AA7" s="448">
        <f>DNC!AA12</f>
        <v>0</v>
      </c>
      <c r="AB7" s="448">
        <f>DNC!AB12</f>
        <v>0</v>
      </c>
      <c r="AC7" s="51">
        <f>DNC!AW12</f>
        <v>0</v>
      </c>
      <c r="AD7" s="54">
        <f>DNC!AX12</f>
        <v>0</v>
      </c>
      <c r="AE7" s="54">
        <f>DNC!DO12</f>
        <v>1.7549999999999999</v>
      </c>
      <c r="AF7" s="54">
        <f>DNC!DP12</f>
        <v>0</v>
      </c>
      <c r="AG7" s="55"/>
      <c r="AH7" s="52">
        <f>DNC!AY12</f>
        <v>0</v>
      </c>
      <c r="AI7" s="55"/>
      <c r="AJ7" s="52">
        <f>DNC!AZ12</f>
        <v>0</v>
      </c>
      <c r="AK7" s="55">
        <f>+DNC!DQ12</f>
        <v>0.73299999999999998</v>
      </c>
      <c r="AL7" s="55">
        <f>+DNC!DR12</f>
        <v>0</v>
      </c>
      <c r="AM7" s="55">
        <f>+DNC!DS12</f>
        <v>8.5000000000000006E-2</v>
      </c>
      <c r="AN7" s="55">
        <f>+DNC!DT12</f>
        <v>0</v>
      </c>
      <c r="AO7" s="55">
        <f>+DNC!DU12</f>
        <v>0.35</v>
      </c>
      <c r="AP7" s="55">
        <f>+DNC!DV12</f>
        <v>0</v>
      </c>
      <c r="AQ7" s="55">
        <f>+DNC!DW12</f>
        <v>0.124</v>
      </c>
      <c r="AR7" s="55">
        <f>+DNC!DX12</f>
        <v>0</v>
      </c>
      <c r="AS7" s="55">
        <f>DNC!DY12</f>
        <v>2.3039999999999998</v>
      </c>
      <c r="AT7" s="55">
        <f>DNC!DZ12</f>
        <v>2E-3</v>
      </c>
      <c r="AU7" s="55">
        <f>DNC!EA12</f>
        <v>0</v>
      </c>
      <c r="AV7" s="55">
        <f>DNC!EB12</f>
        <v>0</v>
      </c>
      <c r="AW7" s="55">
        <f>DNC!EC12</f>
        <v>0</v>
      </c>
      <c r="AX7" s="55">
        <f>DNC!ED12</f>
        <v>0</v>
      </c>
      <c r="AY7" s="60">
        <f t="shared" ref="AY7:AY35" si="22">(AJ7+AH7+AD7+AB7+Z7+X7+V7+T7+R7+P7+N7++J7+L7+H7+F7+D7+AL7+AN7+AP7+AR7)-(AC7+AA7+Y7+W7+U7+S7+Q7+O7+M7+I7+K7+G7+E7+C7+AQ7+AO7+AM7+AK7)+AF7-AE7</f>
        <v>-52.218800000000009</v>
      </c>
      <c r="AZ7" s="136">
        <v>3</v>
      </c>
      <c r="BA7" s="136"/>
      <c r="BB7" s="61">
        <f t="shared" si="7"/>
        <v>-3.3819999999999997</v>
      </c>
      <c r="BC7" s="147"/>
      <c r="BD7" s="61">
        <f t="shared" si="8"/>
        <v>-41.187600000000003</v>
      </c>
      <c r="BE7" s="60">
        <f t="shared" si="0"/>
        <v>0</v>
      </c>
      <c r="BF7" s="147"/>
      <c r="BG7" s="60">
        <f t="shared" si="9"/>
        <v>-1.7549999999999999</v>
      </c>
      <c r="BH7" s="147"/>
      <c r="BI7" s="60">
        <f t="shared" si="1"/>
        <v>-2.302</v>
      </c>
      <c r="BJ7" s="147"/>
      <c r="BK7" s="60">
        <f t="shared" si="10"/>
        <v>0</v>
      </c>
      <c r="BL7" s="60"/>
      <c r="BM7" s="60">
        <f t="shared" si="2"/>
        <v>0</v>
      </c>
      <c r="BN7" s="61">
        <f>J7-I7</f>
        <v>0</v>
      </c>
      <c r="BO7" s="60">
        <f t="shared" si="4"/>
        <v>-3.7921999999999998</v>
      </c>
      <c r="BP7" s="60"/>
      <c r="BQ7" s="61">
        <f t="shared" si="5"/>
        <v>-0.81</v>
      </c>
      <c r="BR7" s="61"/>
      <c r="BS7" s="60">
        <f t="shared" si="11"/>
        <v>-0.81799999999999995</v>
      </c>
      <c r="BT7" s="60"/>
      <c r="BU7" s="60">
        <f t="shared" si="12"/>
        <v>-0.47399999999999998</v>
      </c>
      <c r="BV7" s="60"/>
      <c r="BW7" s="60"/>
      <c r="BX7" s="60"/>
      <c r="BY7" s="60"/>
      <c r="BZ7" s="41">
        <v>3</v>
      </c>
      <c r="CA7" s="60">
        <f t="shared" si="6"/>
        <v>0</v>
      </c>
      <c r="CB7" s="58">
        <f t="shared" si="13"/>
        <v>0</v>
      </c>
      <c r="CC7" s="165" t="e">
        <f>#REF!</f>
        <v>#REF!</v>
      </c>
      <c r="CD7" s="88"/>
      <c r="CE7" s="162">
        <f t="shared" si="14"/>
        <v>0</v>
      </c>
      <c r="CG7" s="73">
        <f t="shared" si="15"/>
        <v>0</v>
      </c>
      <c r="CM7" s="60">
        <f t="shared" si="16"/>
        <v>0</v>
      </c>
      <c r="CN7" s="44">
        <v>0</v>
      </c>
      <c r="CO7" s="60">
        <f t="shared" si="17"/>
        <v>0</v>
      </c>
      <c r="CP7" s="60">
        <f>K7+I7+Q7+S7+U7+W7+Y7+AA7</f>
        <v>4.1920000000000002</v>
      </c>
      <c r="CQ7" s="60">
        <f t="shared" si="18"/>
        <v>4.1920000000000002</v>
      </c>
      <c r="CS7" s="60">
        <f t="shared" si="19"/>
        <v>0</v>
      </c>
      <c r="CT7" s="72">
        <f t="shared" si="20"/>
        <v>0</v>
      </c>
      <c r="CU7" s="60">
        <f t="shared" si="21"/>
        <v>0</v>
      </c>
      <c r="CW7" s="26"/>
      <c r="DC7" s="70">
        <f t="shared" ref="DC7:DC35" si="23">DC6+1</f>
        <v>3</v>
      </c>
    </row>
    <row r="8" spans="2:107" ht="13.5" x14ac:dyDescent="0.25">
      <c r="B8" s="63">
        <v>4</v>
      </c>
      <c r="C8" s="51">
        <f>DNC!C13</f>
        <v>0</v>
      </c>
      <c r="D8" s="52">
        <f>DNC!D13</f>
        <v>0</v>
      </c>
      <c r="E8" s="53">
        <f>DNC!E13</f>
        <v>3.827</v>
      </c>
      <c r="F8" s="55">
        <f>DNC!F13</f>
        <v>0</v>
      </c>
      <c r="G8" s="53">
        <f>DNC!G13</f>
        <v>0</v>
      </c>
      <c r="H8" s="52">
        <f>DNC!H13</f>
        <v>0</v>
      </c>
      <c r="I8" s="53">
        <f>DNC!I13</f>
        <v>0</v>
      </c>
      <c r="J8" s="55">
        <f>DNC!J13</f>
        <v>0</v>
      </c>
      <c r="K8" s="53">
        <f>DNC!K13</f>
        <v>3.3000000000000002E-2</v>
      </c>
      <c r="L8" s="54">
        <f>DNC!L13</f>
        <v>0</v>
      </c>
      <c r="M8" s="51">
        <f>DNC!M13</f>
        <v>0</v>
      </c>
      <c r="N8" s="52">
        <f>DNC!N13</f>
        <v>0</v>
      </c>
      <c r="O8" s="53">
        <f>DNC!O13</f>
        <v>44.348399999999998</v>
      </c>
      <c r="P8" s="54">
        <f>DNC!P13</f>
        <v>0</v>
      </c>
      <c r="Q8" s="445">
        <f>DNC!Q13</f>
        <v>0</v>
      </c>
      <c r="R8" s="446">
        <f>DNC!R13</f>
        <v>0</v>
      </c>
      <c r="S8" s="447">
        <f>DNC!S13</f>
        <v>4.7300000000000002E-2</v>
      </c>
      <c r="T8" s="446">
        <f>DNC!T13</f>
        <v>0</v>
      </c>
      <c r="U8" s="447">
        <f>DNC!U13</f>
        <v>3.4369999999999998</v>
      </c>
      <c r="V8" s="446">
        <f>DNC!V13</f>
        <v>0</v>
      </c>
      <c r="W8" s="448">
        <f>DNC!W13</f>
        <v>0</v>
      </c>
      <c r="X8" s="448">
        <f>DNC!X13</f>
        <v>0</v>
      </c>
      <c r="Y8" s="447">
        <f>DNC!Y13</f>
        <v>3.6886999999999999</v>
      </c>
      <c r="Z8" s="446">
        <f>DNC!Z13</f>
        <v>0</v>
      </c>
      <c r="AA8" s="448">
        <f>DNC!AA13</f>
        <v>0</v>
      </c>
      <c r="AB8" s="448">
        <f>DNC!AB13</f>
        <v>0</v>
      </c>
      <c r="AC8" s="51">
        <f>DNC!AW13</f>
        <v>0</v>
      </c>
      <c r="AD8" s="54">
        <f>DNC!AX13</f>
        <v>0</v>
      </c>
      <c r="AE8" s="54">
        <f>DNC!DO13</f>
        <v>1.774</v>
      </c>
      <c r="AF8" s="54">
        <f>DNC!DP13</f>
        <v>0</v>
      </c>
      <c r="AG8" s="55"/>
      <c r="AH8" s="52">
        <f>DNC!AY13</f>
        <v>0</v>
      </c>
      <c r="AI8" s="55"/>
      <c r="AJ8" s="52">
        <f>DNC!AZ13</f>
        <v>0</v>
      </c>
      <c r="AK8" s="55">
        <f>+DNC!DQ13</f>
        <v>0.64</v>
      </c>
      <c r="AL8" s="55">
        <f>+DNC!DR13</f>
        <v>0</v>
      </c>
      <c r="AM8" s="55">
        <f>+DNC!DS13</f>
        <v>9.6000000000000002E-2</v>
      </c>
      <c r="AN8" s="55">
        <f>+DNC!DT13</f>
        <v>0</v>
      </c>
      <c r="AO8" s="55">
        <f>+DNC!DU13</f>
        <v>0.32</v>
      </c>
      <c r="AP8" s="55">
        <f>+DNC!DV13</f>
        <v>0</v>
      </c>
      <c r="AQ8" s="55">
        <f>+DNC!DW13</f>
        <v>0.11600000000000001</v>
      </c>
      <c r="AR8" s="55">
        <f>+DNC!DX13</f>
        <v>0</v>
      </c>
      <c r="AS8" s="55">
        <f>DNC!DY13</f>
        <v>1.9950000000000001</v>
      </c>
      <c r="AT8" s="55">
        <f>DNC!DZ13</f>
        <v>0</v>
      </c>
      <c r="AU8" s="55">
        <f>DNC!EA13</f>
        <v>0</v>
      </c>
      <c r="AV8" s="55">
        <f>DNC!EB13</f>
        <v>0</v>
      </c>
      <c r="AW8" s="55">
        <f>DNC!EC13</f>
        <v>0</v>
      </c>
      <c r="AX8" s="55">
        <f>DNC!ED13</f>
        <v>0</v>
      </c>
      <c r="AY8" s="60">
        <f t="shared" si="22"/>
        <v>-58.327399999999997</v>
      </c>
      <c r="AZ8" s="136">
        <v>4</v>
      </c>
      <c r="BA8" s="136"/>
      <c r="BB8" s="61">
        <f>AB8+Z8+X8+V8+T8+R8-(AA8+Y8+W8+U8+S8+Q8)-BA8</f>
        <v>-7.173</v>
      </c>
      <c r="BC8" s="147"/>
      <c r="BD8" s="61">
        <f>P8+N8-(O8+M8)-BC8</f>
        <v>-44.348399999999998</v>
      </c>
      <c r="BE8" s="60">
        <f t="shared" si="0"/>
        <v>0</v>
      </c>
      <c r="BF8" s="147"/>
      <c r="BG8" s="60">
        <f t="shared" si="9"/>
        <v>-1.774</v>
      </c>
      <c r="BH8" s="147"/>
      <c r="BI8" s="60">
        <f t="shared" si="1"/>
        <v>-1.9950000000000001</v>
      </c>
      <c r="BJ8" s="147"/>
      <c r="BK8" s="60">
        <f t="shared" si="10"/>
        <v>0</v>
      </c>
      <c r="BL8" s="60"/>
      <c r="BM8" s="60">
        <f t="shared" si="2"/>
        <v>0</v>
      </c>
      <c r="BN8" s="61">
        <f>J8-I8</f>
        <v>0</v>
      </c>
      <c r="BO8" s="60">
        <f t="shared" si="4"/>
        <v>-3.827</v>
      </c>
      <c r="BP8" s="60"/>
      <c r="BQ8" s="61">
        <f t="shared" si="5"/>
        <v>-3.3000000000000002E-2</v>
      </c>
      <c r="BR8" s="61"/>
      <c r="BS8" s="60">
        <f t="shared" si="11"/>
        <v>-0.73599999999999999</v>
      </c>
      <c r="BT8" s="60"/>
      <c r="BU8" s="60">
        <f t="shared" si="12"/>
        <v>-0.436</v>
      </c>
      <c r="BV8" s="60"/>
      <c r="BW8" s="60"/>
      <c r="BX8" s="60"/>
      <c r="BY8" s="60"/>
      <c r="BZ8" s="41">
        <v>4</v>
      </c>
      <c r="CA8" s="60">
        <f t="shared" si="6"/>
        <v>0</v>
      </c>
      <c r="CB8" s="58">
        <f t="shared" si="13"/>
        <v>0</v>
      </c>
      <c r="CC8" s="165" t="e">
        <f>#REF!</f>
        <v>#REF!</v>
      </c>
      <c r="CD8" s="88"/>
      <c r="CE8" s="162">
        <f t="shared" si="14"/>
        <v>0</v>
      </c>
      <c r="CF8" s="60"/>
      <c r="CG8" s="73">
        <f t="shared" si="15"/>
        <v>0</v>
      </c>
      <c r="CH8" s="60"/>
      <c r="CI8" s="60"/>
      <c r="CJ8" s="60"/>
      <c r="CK8" s="60"/>
      <c r="CL8" s="60"/>
      <c r="CM8" s="61">
        <f t="shared" si="16"/>
        <v>0</v>
      </c>
      <c r="CN8" s="44">
        <v>0</v>
      </c>
      <c r="CO8" s="60">
        <f t="shared" si="17"/>
        <v>0</v>
      </c>
      <c r="CP8" s="60">
        <f>K8+I8+Q8+S8+U8+W8+Y8+AA8</f>
        <v>7.2059999999999995</v>
      </c>
      <c r="CQ8" s="60">
        <f t="shared" si="18"/>
        <v>7.2059999999999995</v>
      </c>
      <c r="CS8" s="60">
        <f t="shared" si="19"/>
        <v>0</v>
      </c>
      <c r="CT8" s="72">
        <f t="shared" si="20"/>
        <v>0</v>
      </c>
      <c r="CU8" s="60">
        <f t="shared" si="21"/>
        <v>0</v>
      </c>
      <c r="CW8" s="26"/>
      <c r="DC8" s="70">
        <f t="shared" si="23"/>
        <v>4</v>
      </c>
    </row>
    <row r="9" spans="2:107" ht="13.5" x14ac:dyDescent="0.25">
      <c r="B9" s="63">
        <v>5</v>
      </c>
      <c r="C9" s="51">
        <f>DNC!C14</f>
        <v>0</v>
      </c>
      <c r="D9" s="52">
        <f>DNC!D14</f>
        <v>0</v>
      </c>
      <c r="E9" s="53">
        <f>DNC!E14</f>
        <v>3.6903000000000001</v>
      </c>
      <c r="F9" s="55">
        <f>DNC!F14</f>
        <v>0</v>
      </c>
      <c r="G9" s="53">
        <f>DNC!G14</f>
        <v>0</v>
      </c>
      <c r="H9" s="52">
        <f>DNC!H14</f>
        <v>0</v>
      </c>
      <c r="I9" s="53">
        <f>DNC!I14</f>
        <v>0</v>
      </c>
      <c r="J9" s="55">
        <f>DNC!J14</f>
        <v>0</v>
      </c>
      <c r="K9" s="53">
        <f>DNC!K14</f>
        <v>0.20250000000000001</v>
      </c>
      <c r="L9" s="54">
        <f>DNC!L14</f>
        <v>2.3624999999999998</v>
      </c>
      <c r="M9" s="51">
        <f>DNC!M14</f>
        <v>0</v>
      </c>
      <c r="N9" s="52">
        <f>DNC!N14</f>
        <v>0</v>
      </c>
      <c r="O9" s="53">
        <f>DNC!O14</f>
        <v>42.321599999999997</v>
      </c>
      <c r="P9" s="54">
        <f>DNC!P14</f>
        <v>0</v>
      </c>
      <c r="Q9" s="445">
        <f>DNC!Q14</f>
        <v>0</v>
      </c>
      <c r="R9" s="446">
        <f>DNC!R14</f>
        <v>0</v>
      </c>
      <c r="S9" s="447">
        <f>DNC!S14</f>
        <v>4.7000000000000002E-3</v>
      </c>
      <c r="T9" s="446">
        <f>DNC!T14</f>
        <v>0</v>
      </c>
      <c r="U9" s="447">
        <f>DNC!U14</f>
        <v>3.2604000000000002</v>
      </c>
      <c r="V9" s="446">
        <f>DNC!V14</f>
        <v>0</v>
      </c>
      <c r="W9" s="448">
        <f>DNC!W14</f>
        <v>0</v>
      </c>
      <c r="X9" s="448">
        <f>DNC!X14</f>
        <v>0</v>
      </c>
      <c r="Y9" s="447">
        <f>DNC!Y14</f>
        <v>3.7115</v>
      </c>
      <c r="Z9" s="446">
        <f>DNC!Z14</f>
        <v>0</v>
      </c>
      <c r="AA9" s="448">
        <f>DNC!AA14</f>
        <v>0</v>
      </c>
      <c r="AB9" s="448">
        <f>DNC!AB14</f>
        <v>0</v>
      </c>
      <c r="AC9" s="51">
        <f>DNC!AW14</f>
        <v>0</v>
      </c>
      <c r="AD9" s="54">
        <f>DNC!AX14</f>
        <v>0</v>
      </c>
      <c r="AE9" s="54">
        <f>DNC!DO14</f>
        <v>1.698</v>
      </c>
      <c r="AF9" s="54">
        <f>DNC!DP14</f>
        <v>0</v>
      </c>
      <c r="AG9" s="55"/>
      <c r="AH9" s="52">
        <f>DNC!AY14</f>
        <v>0</v>
      </c>
      <c r="AI9" s="55"/>
      <c r="AJ9" s="52">
        <f>DNC!AZ14</f>
        <v>0</v>
      </c>
      <c r="AK9" s="55">
        <f>+DNC!DQ14</f>
        <v>0.60199999999999998</v>
      </c>
      <c r="AL9" s="55">
        <f>+DNC!DR14</f>
        <v>0</v>
      </c>
      <c r="AM9" s="55">
        <f>+DNC!DS14</f>
        <v>9.1999999999999998E-2</v>
      </c>
      <c r="AN9" s="55">
        <f>+DNC!DT14</f>
        <v>0</v>
      </c>
      <c r="AO9" s="55">
        <f>+DNC!DU14</f>
        <v>0.308</v>
      </c>
      <c r="AP9" s="55">
        <f>+DNC!DV14</f>
        <v>0</v>
      </c>
      <c r="AQ9" s="55">
        <f>+DNC!DW14</f>
        <v>0.13100000000000001</v>
      </c>
      <c r="AR9" s="55">
        <f>+DNC!DX14</f>
        <v>0</v>
      </c>
      <c r="AS9" s="55">
        <f>DNC!DY14</f>
        <v>1.7889999999999999</v>
      </c>
      <c r="AT9" s="55">
        <f>DNC!DZ14</f>
        <v>1E-3</v>
      </c>
      <c r="AU9" s="55">
        <f>DNC!EA14</f>
        <v>0</v>
      </c>
      <c r="AV9" s="55">
        <f>DNC!EB14</f>
        <v>0</v>
      </c>
      <c r="AW9" s="55">
        <f>DNC!EC14</f>
        <v>0</v>
      </c>
      <c r="AX9" s="55">
        <f>DNC!ED14</f>
        <v>0</v>
      </c>
      <c r="AY9" s="60">
        <f t="shared" si="22"/>
        <v>-53.659499999999994</v>
      </c>
      <c r="AZ9" s="136">
        <v>5</v>
      </c>
      <c r="BA9" s="136"/>
      <c r="BB9" s="61">
        <f t="shared" si="7"/>
        <v>-6.9765999999999995</v>
      </c>
      <c r="BC9" s="147"/>
      <c r="BD9" s="61">
        <f t="shared" si="8"/>
        <v>-42.321599999999997</v>
      </c>
      <c r="BE9" s="60">
        <f t="shared" si="0"/>
        <v>0</v>
      </c>
      <c r="BF9" s="147"/>
      <c r="BG9" s="60">
        <f t="shared" si="9"/>
        <v>-1.698</v>
      </c>
      <c r="BH9" s="147"/>
      <c r="BI9" s="60">
        <f t="shared" si="1"/>
        <v>-1.788</v>
      </c>
      <c r="BJ9" s="147"/>
      <c r="BK9" s="60">
        <f>+AV9-AU9+AX9-AW9-BJ9</f>
        <v>0</v>
      </c>
      <c r="BL9" s="60"/>
      <c r="BM9" s="60">
        <f t="shared" si="2"/>
        <v>0</v>
      </c>
      <c r="BN9" s="61">
        <f t="shared" si="3"/>
        <v>0</v>
      </c>
      <c r="BO9" s="60">
        <f t="shared" si="4"/>
        <v>-3.6903000000000001</v>
      </c>
      <c r="BP9" s="60"/>
      <c r="BQ9" s="61">
        <f t="shared" si="5"/>
        <v>2.1599999999999997</v>
      </c>
      <c r="BR9" s="61"/>
      <c r="BS9" s="60">
        <f t="shared" si="11"/>
        <v>-0.69399999999999995</v>
      </c>
      <c r="BT9" s="60"/>
      <c r="BU9" s="60">
        <f t="shared" si="12"/>
        <v>-0.439</v>
      </c>
      <c r="BV9" s="60"/>
      <c r="BW9" s="60"/>
      <c r="BX9" s="60"/>
      <c r="BY9" s="60"/>
      <c r="BZ9" s="41">
        <v>5</v>
      </c>
      <c r="CA9" s="60">
        <f t="shared" si="6"/>
        <v>0</v>
      </c>
      <c r="CB9" s="58">
        <f t="shared" si="13"/>
        <v>0</v>
      </c>
      <c r="CC9" s="165" t="e">
        <f>#REF!</f>
        <v>#REF!</v>
      </c>
      <c r="CD9" s="88"/>
      <c r="CE9" s="162">
        <f t="shared" si="14"/>
        <v>0</v>
      </c>
      <c r="CF9" s="60"/>
      <c r="CG9" s="73">
        <f t="shared" si="15"/>
        <v>0</v>
      </c>
      <c r="CH9" s="60"/>
      <c r="CI9" s="60"/>
      <c r="CM9" s="61">
        <f t="shared" si="16"/>
        <v>0</v>
      </c>
      <c r="CN9" s="44">
        <v>0</v>
      </c>
      <c r="CO9" s="60">
        <f t="shared" si="17"/>
        <v>0</v>
      </c>
      <c r="CP9" s="60">
        <f>I9+Q9+S9+U9+W9+Y9+AA9</f>
        <v>6.9766000000000004</v>
      </c>
      <c r="CQ9" s="60">
        <f t="shared" si="18"/>
        <v>6.9766000000000004</v>
      </c>
      <c r="CS9" s="60">
        <f t="shared" si="19"/>
        <v>0</v>
      </c>
      <c r="CT9" s="72">
        <f t="shared" si="20"/>
        <v>0</v>
      </c>
      <c r="CU9" s="60">
        <f t="shared" si="21"/>
        <v>0</v>
      </c>
      <c r="CW9" s="26"/>
      <c r="DC9" s="70">
        <f t="shared" si="23"/>
        <v>5</v>
      </c>
    </row>
    <row r="10" spans="2:107" ht="13.5" x14ac:dyDescent="0.25">
      <c r="B10" s="63">
        <v>6</v>
      </c>
      <c r="C10" s="51">
        <f>DNC!C15</f>
        <v>0</v>
      </c>
      <c r="D10" s="52">
        <f>DNC!D15</f>
        <v>0</v>
      </c>
      <c r="E10" s="53">
        <f>DNC!E15</f>
        <v>3.7928999999999999</v>
      </c>
      <c r="F10" s="55">
        <f>DNC!F15</f>
        <v>0</v>
      </c>
      <c r="G10" s="53">
        <f>DNC!G15</f>
        <v>0</v>
      </c>
      <c r="H10" s="52">
        <f>DNC!H15</f>
        <v>0</v>
      </c>
      <c r="I10" s="53">
        <f>DNC!I15</f>
        <v>0</v>
      </c>
      <c r="J10" s="55">
        <f>DNC!J15</f>
        <v>0</v>
      </c>
      <c r="K10" s="53">
        <f>DNC!K15</f>
        <v>0.77700000000000002</v>
      </c>
      <c r="L10" s="54">
        <f>DNC!L15</f>
        <v>149.81549999999999</v>
      </c>
      <c r="M10" s="51">
        <f>DNC!M15</f>
        <v>0</v>
      </c>
      <c r="N10" s="52">
        <f>DNC!N15</f>
        <v>0</v>
      </c>
      <c r="O10" s="53">
        <f>DNC!O15</f>
        <v>40.217399999999998</v>
      </c>
      <c r="P10" s="54">
        <f>DNC!P15</f>
        <v>0</v>
      </c>
      <c r="Q10" s="445">
        <f>DNC!Q15</f>
        <v>0</v>
      </c>
      <c r="R10" s="446">
        <f>DNC!R15</f>
        <v>2.1840000000000002</v>
      </c>
      <c r="S10" s="447">
        <f>DNC!S15</f>
        <v>1.5448</v>
      </c>
      <c r="T10" s="446">
        <f>DNC!T15</f>
        <v>0</v>
      </c>
      <c r="U10" s="447">
        <f>DNC!U15</f>
        <v>3.8462999999999998</v>
      </c>
      <c r="V10" s="446">
        <f>DNC!V15</f>
        <v>9.9109999999999996</v>
      </c>
      <c r="W10" s="448">
        <f>DNC!W15</f>
        <v>0</v>
      </c>
      <c r="X10" s="448">
        <f>DNC!X15</f>
        <v>0</v>
      </c>
      <c r="Y10" s="447">
        <f>DNC!Y15</f>
        <v>3.7827000000000002</v>
      </c>
      <c r="Z10" s="446">
        <f>DNC!Z15</f>
        <v>68.7119</v>
      </c>
      <c r="AA10" s="448">
        <f>DNC!AA15</f>
        <v>0</v>
      </c>
      <c r="AB10" s="448">
        <f>DNC!AB15</f>
        <v>0</v>
      </c>
      <c r="AC10" s="51">
        <f>DNC!AW15</f>
        <v>0</v>
      </c>
      <c r="AD10" s="54">
        <f>DNC!AX15</f>
        <v>0</v>
      </c>
      <c r="AE10" s="54">
        <f>DNC!DO15</f>
        <v>1.829</v>
      </c>
      <c r="AF10" s="54">
        <f>DNC!DP15</f>
        <v>0</v>
      </c>
      <c r="AG10" s="55"/>
      <c r="AH10" s="52">
        <f>DNC!AY15</f>
        <v>0</v>
      </c>
      <c r="AI10" s="55"/>
      <c r="AJ10" s="52">
        <f>DNC!AZ15</f>
        <v>0</v>
      </c>
      <c r="AK10" s="55">
        <f>+DNC!DQ15</f>
        <v>0.65500000000000003</v>
      </c>
      <c r="AL10" s="55">
        <f>+DNC!DR15</f>
        <v>0</v>
      </c>
      <c r="AM10" s="55">
        <f>+DNC!DS15</f>
        <v>9.8000000000000004E-2</v>
      </c>
      <c r="AN10" s="55">
        <f>+DNC!DT15</f>
        <v>0</v>
      </c>
      <c r="AO10" s="55">
        <f>+DNC!DU15</f>
        <v>0.35099999999999998</v>
      </c>
      <c r="AP10" s="55">
        <f>+DNC!DV15</f>
        <v>0</v>
      </c>
      <c r="AQ10" s="55">
        <f>+DNC!DW15</f>
        <v>0.14299999999999999</v>
      </c>
      <c r="AR10" s="55">
        <f>+DNC!DX15</f>
        <v>0</v>
      </c>
      <c r="AS10" s="55">
        <f>DNC!DY15</f>
        <v>2.0649999999999999</v>
      </c>
      <c r="AT10" s="55">
        <f>DNC!DZ15</f>
        <v>0</v>
      </c>
      <c r="AU10" s="55">
        <f>DNC!EA15</f>
        <v>0</v>
      </c>
      <c r="AV10" s="55">
        <f>DNC!EB15</f>
        <v>0</v>
      </c>
      <c r="AW10" s="55">
        <f>DNC!EC15</f>
        <v>0</v>
      </c>
      <c r="AX10" s="55">
        <f>DNC!ED15</f>
        <v>0</v>
      </c>
      <c r="AY10" s="60">
        <f t="shared" si="22"/>
        <v>173.58529999999996</v>
      </c>
      <c r="AZ10" s="136">
        <v>6</v>
      </c>
      <c r="BA10" s="136"/>
      <c r="BB10" s="61">
        <f t="shared" si="7"/>
        <v>71.633099999999999</v>
      </c>
      <c r="BC10" s="147"/>
      <c r="BD10" s="61">
        <f t="shared" si="8"/>
        <v>-40.217399999999998</v>
      </c>
      <c r="BE10" s="60">
        <f t="shared" si="0"/>
        <v>0</v>
      </c>
      <c r="BF10" s="147"/>
      <c r="BG10" s="60">
        <f t="shared" si="9"/>
        <v>-1.829</v>
      </c>
      <c r="BH10" s="147"/>
      <c r="BI10" s="60">
        <f t="shared" si="1"/>
        <v>-2.0649999999999999</v>
      </c>
      <c r="BJ10" s="147"/>
      <c r="BK10" s="60">
        <f t="shared" si="10"/>
        <v>0</v>
      </c>
      <c r="BL10" s="60"/>
      <c r="BM10" s="60">
        <f t="shared" si="2"/>
        <v>0</v>
      </c>
      <c r="BN10" s="61">
        <f t="shared" si="3"/>
        <v>0</v>
      </c>
      <c r="BO10" s="60">
        <f t="shared" si="4"/>
        <v>-3.7928999999999999</v>
      </c>
      <c r="BP10" s="60"/>
      <c r="BQ10" s="61">
        <f t="shared" si="5"/>
        <v>149.0385</v>
      </c>
      <c r="BR10" s="61"/>
      <c r="BS10" s="60">
        <f t="shared" si="11"/>
        <v>-0.753</v>
      </c>
      <c r="BT10" s="60"/>
      <c r="BU10" s="60">
        <f t="shared" si="12"/>
        <v>-0.49399999999999999</v>
      </c>
      <c r="BV10" s="60"/>
      <c r="BW10" s="60"/>
      <c r="BX10" s="60"/>
      <c r="BY10" s="60"/>
      <c r="BZ10" s="41">
        <v>6</v>
      </c>
      <c r="CA10" s="60">
        <f t="shared" si="6"/>
        <v>80.806899999999999</v>
      </c>
      <c r="CB10" s="58">
        <f t="shared" si="13"/>
        <v>0</v>
      </c>
      <c r="CC10" s="165" t="e">
        <f>#REF!</f>
        <v>#REF!</v>
      </c>
      <c r="CD10" s="88"/>
      <c r="CE10" s="162">
        <f t="shared" si="14"/>
        <v>0</v>
      </c>
      <c r="CF10" s="60"/>
      <c r="CG10" s="73">
        <f t="shared" si="15"/>
        <v>0</v>
      </c>
      <c r="CH10" s="60"/>
      <c r="CI10" s="60"/>
      <c r="CM10" s="61">
        <f t="shared" si="16"/>
        <v>0</v>
      </c>
      <c r="CN10" s="44">
        <v>0</v>
      </c>
      <c r="CO10" s="60">
        <f t="shared" si="17"/>
        <v>0</v>
      </c>
      <c r="CP10" s="60">
        <f>I10+Q10+S10+U10+W10+Y10+AA10</f>
        <v>9.1738</v>
      </c>
      <c r="CQ10" s="60">
        <f t="shared" si="18"/>
        <v>9.1738</v>
      </c>
      <c r="CS10" s="60">
        <f t="shared" si="19"/>
        <v>0</v>
      </c>
      <c r="CT10" s="72">
        <f t="shared" si="20"/>
        <v>0</v>
      </c>
      <c r="CU10" s="60">
        <f t="shared" si="21"/>
        <v>0</v>
      </c>
      <c r="CW10" s="26"/>
      <c r="DC10" s="70">
        <f t="shared" si="23"/>
        <v>6</v>
      </c>
    </row>
    <row r="11" spans="2:107" ht="13.5" x14ac:dyDescent="0.25">
      <c r="B11" s="63">
        <v>7</v>
      </c>
      <c r="C11" s="51">
        <f>DNC!C16</f>
        <v>0</v>
      </c>
      <c r="D11" s="52">
        <f>DNC!D16</f>
        <v>0</v>
      </c>
      <c r="E11" s="53">
        <f>DNC!E16</f>
        <v>3.7755000000000001</v>
      </c>
      <c r="F11" s="55">
        <f>DNC!F16</f>
        <v>0</v>
      </c>
      <c r="G11" s="53">
        <f>DNC!G16</f>
        <v>0</v>
      </c>
      <c r="H11" s="52">
        <f>DNC!H16</f>
        <v>0</v>
      </c>
      <c r="I11" s="53">
        <f>DNC!I16</f>
        <v>0</v>
      </c>
      <c r="J11" s="55">
        <f>DNC!J16</f>
        <v>0</v>
      </c>
      <c r="K11" s="53">
        <f>DNC!K16</f>
        <v>7.1550000000000002</v>
      </c>
      <c r="L11" s="54">
        <f>DNC!L16</f>
        <v>194.232</v>
      </c>
      <c r="M11" s="51">
        <f>DNC!M16</f>
        <v>0</v>
      </c>
      <c r="N11" s="52">
        <f>DNC!N16</f>
        <v>0</v>
      </c>
      <c r="O11" s="53">
        <f>DNC!O16</f>
        <v>40.620600000000003</v>
      </c>
      <c r="P11" s="54">
        <f>DNC!P16</f>
        <v>0</v>
      </c>
      <c r="Q11" s="445">
        <f>DNC!Q16</f>
        <v>0</v>
      </c>
      <c r="R11" s="446">
        <f>DNC!R16</f>
        <v>83.374799999999993</v>
      </c>
      <c r="S11" s="447">
        <f>DNC!S16</f>
        <v>4.6460999999999997</v>
      </c>
      <c r="T11" s="446">
        <f>DNC!T16</f>
        <v>83.797600000000003</v>
      </c>
      <c r="U11" s="447">
        <f>DNC!U16</f>
        <v>3.2963</v>
      </c>
      <c r="V11" s="446">
        <f>DNC!V16</f>
        <v>63.247399999999999</v>
      </c>
      <c r="W11" s="448">
        <f>DNC!W16</f>
        <v>3.8800000000000001E-2</v>
      </c>
      <c r="X11" s="448">
        <f>DNC!X16</f>
        <v>0</v>
      </c>
      <c r="Y11" s="447">
        <f>DNC!Y16</f>
        <v>3.3115000000000001</v>
      </c>
      <c r="Z11" s="446">
        <f>DNC!Z16</f>
        <v>54.067</v>
      </c>
      <c r="AA11" s="448">
        <f>DNC!AA16</f>
        <v>2.1000000000000001E-2</v>
      </c>
      <c r="AB11" s="448">
        <f>DNC!AB16</f>
        <v>0</v>
      </c>
      <c r="AC11" s="51">
        <f>DNC!AW16</f>
        <v>0</v>
      </c>
      <c r="AD11" s="54">
        <f>DNC!AX16</f>
        <v>0</v>
      </c>
      <c r="AE11" s="54">
        <f>DNC!DO16</f>
        <v>1.8680000000000001</v>
      </c>
      <c r="AF11" s="54">
        <f>DNC!DP16</f>
        <v>0</v>
      </c>
      <c r="AG11" s="55"/>
      <c r="AH11" s="52">
        <f>DNC!AY16</f>
        <v>0</v>
      </c>
      <c r="AI11" s="55"/>
      <c r="AJ11" s="52">
        <f>DNC!AZ16</f>
        <v>0</v>
      </c>
      <c r="AK11" s="55">
        <f>+DNC!DQ16</f>
        <v>0.66700000000000004</v>
      </c>
      <c r="AL11" s="55">
        <f>+DNC!DR16</f>
        <v>0</v>
      </c>
      <c r="AM11" s="55">
        <f>+DNC!DS16</f>
        <v>9.9000000000000005E-2</v>
      </c>
      <c r="AN11" s="55">
        <f>+DNC!DT16</f>
        <v>0</v>
      </c>
      <c r="AO11" s="55">
        <f>+DNC!DU16</f>
        <v>0.35099999999999998</v>
      </c>
      <c r="AP11" s="55">
        <f>+DNC!DV16</f>
        <v>9.1999999999999998E-2</v>
      </c>
      <c r="AQ11" s="55">
        <f>+DNC!DW16</f>
        <v>0.124</v>
      </c>
      <c r="AR11" s="55">
        <f>+DNC!DX16</f>
        <v>0</v>
      </c>
      <c r="AS11" s="55">
        <f>DNC!DY16</f>
        <v>2.0529999999999999</v>
      </c>
      <c r="AT11" s="55">
        <f>DNC!DZ16</f>
        <v>0</v>
      </c>
      <c r="AU11" s="55">
        <f>DNC!EA16</f>
        <v>0</v>
      </c>
      <c r="AV11" s="55">
        <f>DNC!EB16</f>
        <v>0</v>
      </c>
      <c r="AW11" s="55">
        <f>DNC!EC16</f>
        <v>0</v>
      </c>
      <c r="AX11" s="55">
        <f>DNC!ED16</f>
        <v>0</v>
      </c>
      <c r="AY11" s="60">
        <f t="shared" si="22"/>
        <v>412.83699999999999</v>
      </c>
      <c r="AZ11" s="136">
        <v>7</v>
      </c>
      <c r="BA11" s="136"/>
      <c r="BB11" s="61">
        <f t="shared" si="7"/>
        <v>273.17310000000003</v>
      </c>
      <c r="BC11" s="147"/>
      <c r="BD11" s="61">
        <f t="shared" si="8"/>
        <v>-40.620600000000003</v>
      </c>
      <c r="BE11" s="60">
        <f t="shared" si="0"/>
        <v>0</v>
      </c>
      <c r="BF11" s="147"/>
      <c r="BG11" s="60">
        <f t="shared" si="9"/>
        <v>-1.8680000000000001</v>
      </c>
      <c r="BH11" s="147"/>
      <c r="BI11" s="60">
        <f t="shared" si="1"/>
        <v>-2.0529999999999999</v>
      </c>
      <c r="BJ11" s="147"/>
      <c r="BK11" s="60">
        <f t="shared" si="10"/>
        <v>0</v>
      </c>
      <c r="BL11" s="60"/>
      <c r="BM11" s="60">
        <f t="shared" si="2"/>
        <v>0</v>
      </c>
      <c r="BN11" s="61">
        <f>J11-I11</f>
        <v>0</v>
      </c>
      <c r="BO11" s="60">
        <f t="shared" si="4"/>
        <v>-3.7755000000000001</v>
      </c>
      <c r="BP11" s="60"/>
      <c r="BQ11" s="61">
        <f>L11-K11-BP11</f>
        <v>187.077</v>
      </c>
      <c r="BR11" s="61"/>
      <c r="BS11" s="60">
        <f t="shared" si="11"/>
        <v>-0.76600000000000001</v>
      </c>
      <c r="BT11" s="60"/>
      <c r="BU11" s="60">
        <f t="shared" si="12"/>
        <v>-0.38300000000000001</v>
      </c>
      <c r="BV11" s="60"/>
      <c r="BW11" s="60"/>
      <c r="BX11" s="60"/>
      <c r="BY11" s="60"/>
      <c r="BZ11" s="41">
        <v>7</v>
      </c>
      <c r="CA11" s="60">
        <f t="shared" si="6"/>
        <v>284.48679999999996</v>
      </c>
      <c r="CB11" s="58">
        <f t="shared" si="13"/>
        <v>0</v>
      </c>
      <c r="CC11" s="161" t="e">
        <f>#REF!</f>
        <v>#REF!</v>
      </c>
      <c r="CD11" s="44"/>
      <c r="CE11" s="162">
        <f t="shared" si="14"/>
        <v>0</v>
      </c>
      <c r="CF11" s="60"/>
      <c r="CG11" s="73">
        <f t="shared" si="15"/>
        <v>0</v>
      </c>
      <c r="CH11" s="60"/>
      <c r="CI11" s="60"/>
      <c r="CM11" s="61">
        <f t="shared" si="16"/>
        <v>0</v>
      </c>
      <c r="CN11" s="44">
        <v>0</v>
      </c>
      <c r="CO11" s="60">
        <f t="shared" si="17"/>
        <v>0</v>
      </c>
      <c r="CP11" s="60">
        <f>I11+Q11+S11+U11+W11+Y11+AA11</f>
        <v>11.313700000000001</v>
      </c>
      <c r="CQ11" s="60">
        <f t="shared" si="18"/>
        <v>11.313700000000001</v>
      </c>
      <c r="CS11" s="60">
        <f t="shared" si="19"/>
        <v>0</v>
      </c>
      <c r="CT11" s="72">
        <f t="shared" si="20"/>
        <v>0</v>
      </c>
      <c r="CU11" s="60">
        <f t="shared" si="21"/>
        <v>0</v>
      </c>
      <c r="CW11" s="26"/>
      <c r="DC11" s="70">
        <f t="shared" si="23"/>
        <v>7</v>
      </c>
    </row>
    <row r="12" spans="2:107" ht="13.5" x14ac:dyDescent="0.25">
      <c r="B12" s="63">
        <v>8</v>
      </c>
      <c r="C12" s="51">
        <f>DNC!C17</f>
        <v>0</v>
      </c>
      <c r="D12" s="52">
        <f>DNC!D17</f>
        <v>0</v>
      </c>
      <c r="E12" s="53">
        <f>DNC!E17</f>
        <v>3.8262999999999998</v>
      </c>
      <c r="F12" s="55">
        <f>DNC!F17</f>
        <v>0</v>
      </c>
      <c r="G12" s="53">
        <f>DNC!G17</f>
        <v>0</v>
      </c>
      <c r="H12" s="52">
        <f>DNC!H17</f>
        <v>0</v>
      </c>
      <c r="I12" s="53">
        <f>DNC!I17</f>
        <v>0</v>
      </c>
      <c r="J12" s="55">
        <f>DNC!J17</f>
        <v>0</v>
      </c>
      <c r="K12" s="53">
        <f>DNC!K17</f>
        <v>6.0075000000000003</v>
      </c>
      <c r="L12" s="54">
        <f>DNC!L17</f>
        <v>11.372999999999999</v>
      </c>
      <c r="M12" s="51">
        <f>DNC!M17</f>
        <v>0</v>
      </c>
      <c r="N12" s="52">
        <f>DNC!N17</f>
        <v>0</v>
      </c>
      <c r="O12" s="53">
        <f>DNC!O17</f>
        <v>43.253999999999998</v>
      </c>
      <c r="P12" s="54">
        <f>DNC!P17</f>
        <v>0</v>
      </c>
      <c r="Q12" s="445">
        <f>DNC!Q17</f>
        <v>0</v>
      </c>
      <c r="R12" s="446">
        <f>DNC!R17</f>
        <v>0</v>
      </c>
      <c r="S12" s="447">
        <f>DNC!S17</f>
        <v>0.3322</v>
      </c>
      <c r="T12" s="446">
        <f>DNC!T17</f>
        <v>0</v>
      </c>
      <c r="U12" s="447">
        <f>DNC!U17</f>
        <v>1.5376000000000001</v>
      </c>
      <c r="V12" s="446">
        <f>DNC!V17</f>
        <v>0</v>
      </c>
      <c r="W12" s="448">
        <f>DNC!W17</f>
        <v>0</v>
      </c>
      <c r="X12" s="448">
        <f>DNC!X17</f>
        <v>0</v>
      </c>
      <c r="Y12" s="447">
        <f>DNC!Y17</f>
        <v>1.9717</v>
      </c>
      <c r="Z12" s="446">
        <f>DNC!Z17</f>
        <v>0</v>
      </c>
      <c r="AA12" s="448">
        <f>DNC!AA17</f>
        <v>0</v>
      </c>
      <c r="AB12" s="448">
        <f>DNC!AB17</f>
        <v>0</v>
      </c>
      <c r="AC12" s="51">
        <f>DNC!AW17</f>
        <v>0</v>
      </c>
      <c r="AD12" s="54">
        <f>DNC!AX17</f>
        <v>0</v>
      </c>
      <c r="AE12" s="54">
        <f>DNC!DO17</f>
        <v>1.86</v>
      </c>
      <c r="AF12" s="54">
        <f>DNC!DP17</f>
        <v>0</v>
      </c>
      <c r="AG12" s="55"/>
      <c r="AH12" s="52">
        <f>DNC!AY17</f>
        <v>0</v>
      </c>
      <c r="AI12" s="55"/>
      <c r="AJ12" s="52">
        <f>DNC!AZ17</f>
        <v>0</v>
      </c>
      <c r="AK12" s="55">
        <f>+DNC!DQ17</f>
        <v>0.71399999999999997</v>
      </c>
      <c r="AL12" s="55">
        <f>+DNC!DR17</f>
        <v>0</v>
      </c>
      <c r="AM12" s="55">
        <f>+DNC!DS17</f>
        <v>0.105</v>
      </c>
      <c r="AN12" s="55">
        <f>+DNC!DT17</f>
        <v>0</v>
      </c>
      <c r="AO12" s="55">
        <f>+DNC!DU17</f>
        <v>0.36399999999999999</v>
      </c>
      <c r="AP12" s="55">
        <f>+DNC!DV17</f>
        <v>0</v>
      </c>
      <c r="AQ12" s="55">
        <f>+DNC!DW17</f>
        <v>0.14599999999999999</v>
      </c>
      <c r="AR12" s="55">
        <f>+DNC!DX17</f>
        <v>0</v>
      </c>
      <c r="AS12" s="55">
        <f>DNC!DY17</f>
        <v>2.2810000000000001</v>
      </c>
      <c r="AT12" s="55">
        <f>DNC!DZ17</f>
        <v>0</v>
      </c>
      <c r="AU12" s="55">
        <f>DNC!EA17</f>
        <v>0</v>
      </c>
      <c r="AV12" s="55">
        <f>DNC!EB17</f>
        <v>0</v>
      </c>
      <c r="AW12" s="55">
        <f>DNC!EC17</f>
        <v>0</v>
      </c>
      <c r="AX12" s="55">
        <f>DNC!ED17</f>
        <v>0</v>
      </c>
      <c r="AY12" s="60">
        <f t="shared" si="22"/>
        <v>-48.745299999999993</v>
      </c>
      <c r="AZ12" s="136">
        <v>8</v>
      </c>
      <c r="BA12" s="136"/>
      <c r="BB12" s="61">
        <f t="shared" si="7"/>
        <v>-3.8414999999999999</v>
      </c>
      <c r="BC12" s="147"/>
      <c r="BD12" s="61">
        <f t="shared" si="8"/>
        <v>-43.253999999999998</v>
      </c>
      <c r="BE12" s="60">
        <f t="shared" si="0"/>
        <v>0</v>
      </c>
      <c r="BF12" s="147"/>
      <c r="BG12" s="60">
        <f>AF12-AE12-BF12</f>
        <v>-1.86</v>
      </c>
      <c r="BH12" s="147"/>
      <c r="BI12" s="60">
        <f t="shared" si="1"/>
        <v>-2.2810000000000001</v>
      </c>
      <c r="BJ12" s="147"/>
      <c r="BK12" s="60">
        <f t="shared" si="10"/>
        <v>0</v>
      </c>
      <c r="BL12" s="60"/>
      <c r="BM12" s="61">
        <f t="shared" si="2"/>
        <v>0</v>
      </c>
      <c r="BN12" s="61">
        <f t="shared" si="3"/>
        <v>0</v>
      </c>
      <c r="BO12" s="60">
        <f t="shared" si="4"/>
        <v>-3.8262999999999998</v>
      </c>
      <c r="BP12" s="60"/>
      <c r="BQ12" s="61">
        <f>L12-K12-BP12</f>
        <v>5.365499999999999</v>
      </c>
      <c r="BR12" s="61"/>
      <c r="BS12" s="60">
        <f t="shared" si="11"/>
        <v>-0.81899999999999995</v>
      </c>
      <c r="BT12" s="60"/>
      <c r="BU12" s="60">
        <f t="shared" si="12"/>
        <v>-0.51</v>
      </c>
      <c r="BV12" s="60"/>
      <c r="BW12" s="60"/>
      <c r="BX12" s="60"/>
      <c r="BY12" s="60"/>
      <c r="BZ12" s="41">
        <v>8</v>
      </c>
      <c r="CA12" s="60">
        <f t="shared" si="6"/>
        <v>0</v>
      </c>
      <c r="CB12" s="58">
        <f t="shared" si="13"/>
        <v>0</v>
      </c>
      <c r="CC12" s="161" t="e">
        <f>#REF!</f>
        <v>#REF!</v>
      </c>
      <c r="CD12" s="129"/>
      <c r="CE12" s="162">
        <f t="shared" si="14"/>
        <v>0</v>
      </c>
      <c r="CF12" s="60"/>
      <c r="CG12" s="73">
        <f t="shared" si="15"/>
        <v>0</v>
      </c>
      <c r="CH12" s="60"/>
      <c r="CI12" s="60"/>
      <c r="CJ12" s="128"/>
      <c r="CK12" s="45"/>
      <c r="CL12" s="45"/>
      <c r="CM12" s="61">
        <f t="shared" si="16"/>
        <v>0</v>
      </c>
      <c r="CN12" s="44">
        <v>0</v>
      </c>
      <c r="CO12" s="60">
        <f t="shared" si="17"/>
        <v>0</v>
      </c>
      <c r="CP12" s="60">
        <f>G12+Q12+S12+U12+W12+Y12+AA12</f>
        <v>3.8414999999999999</v>
      </c>
      <c r="CQ12" s="60">
        <f t="shared" si="18"/>
        <v>3.8414999999999999</v>
      </c>
      <c r="CS12" s="60">
        <f t="shared" si="19"/>
        <v>0</v>
      </c>
      <c r="CT12" s="72">
        <f t="shared" si="20"/>
        <v>0</v>
      </c>
      <c r="CU12" s="61">
        <f t="shared" si="21"/>
        <v>0</v>
      </c>
      <c r="CV12" s="44"/>
      <c r="CW12" s="26"/>
      <c r="DC12" s="70">
        <f t="shared" si="23"/>
        <v>8</v>
      </c>
    </row>
    <row r="13" spans="2:107" ht="13.5" x14ac:dyDescent="0.25">
      <c r="B13" s="63">
        <v>9</v>
      </c>
      <c r="C13" s="51">
        <f>DNC!C18</f>
        <v>0</v>
      </c>
      <c r="D13" s="52">
        <f>DNC!D18</f>
        <v>0</v>
      </c>
      <c r="E13" s="53">
        <f>DNC!E18</f>
        <v>3.7928999999999999</v>
      </c>
      <c r="F13" s="55">
        <f>DNC!F18</f>
        <v>0</v>
      </c>
      <c r="G13" s="53">
        <f>DNC!G18</f>
        <v>0</v>
      </c>
      <c r="H13" s="52">
        <f>DNC!H18</f>
        <v>0</v>
      </c>
      <c r="I13" s="53">
        <f>DNC!I18</f>
        <v>0</v>
      </c>
      <c r="J13" s="55">
        <f>DNC!J18</f>
        <v>0</v>
      </c>
      <c r="K13" s="53">
        <f>DNC!K18</f>
        <v>1.4850000000000001</v>
      </c>
      <c r="L13" s="54">
        <f>DNC!L18</f>
        <v>0</v>
      </c>
      <c r="M13" s="51">
        <f>DNC!M18</f>
        <v>0</v>
      </c>
      <c r="N13" s="52">
        <f>DNC!N18</f>
        <v>0</v>
      </c>
      <c r="O13" s="53">
        <f>DNC!O18</f>
        <v>42.1614</v>
      </c>
      <c r="P13" s="54">
        <f>DNC!P18</f>
        <v>0</v>
      </c>
      <c r="Q13" s="445">
        <f>DNC!Q18</f>
        <v>0</v>
      </c>
      <c r="R13" s="446">
        <f>DNC!R18</f>
        <v>0</v>
      </c>
      <c r="S13" s="447">
        <f>DNC!S18</f>
        <v>0.23419999999999999</v>
      </c>
      <c r="T13" s="446">
        <f>DNC!T18</f>
        <v>0</v>
      </c>
      <c r="U13" s="447">
        <f>DNC!U18</f>
        <v>1.8528</v>
      </c>
      <c r="V13" s="446">
        <f>DNC!V18</f>
        <v>0</v>
      </c>
      <c r="W13" s="448">
        <f>DNC!W18</f>
        <v>0</v>
      </c>
      <c r="X13" s="448">
        <f>DNC!X18</f>
        <v>18.625</v>
      </c>
      <c r="Y13" s="447">
        <f>DNC!Y18</f>
        <v>1.839</v>
      </c>
      <c r="Z13" s="446">
        <f>DNC!Z18</f>
        <v>0</v>
      </c>
      <c r="AA13" s="448">
        <f>DNC!AA18</f>
        <v>0</v>
      </c>
      <c r="AB13" s="448">
        <f>DNC!AB18</f>
        <v>0</v>
      </c>
      <c r="AC13" s="51">
        <f>DNC!AW18</f>
        <v>0</v>
      </c>
      <c r="AD13" s="54">
        <f>DNC!AX18</f>
        <v>0</v>
      </c>
      <c r="AE13" s="54">
        <f>DNC!DO18</f>
        <v>1.839</v>
      </c>
      <c r="AF13" s="54">
        <f>DNC!DP18</f>
        <v>0</v>
      </c>
      <c r="AG13" s="55"/>
      <c r="AH13" s="52">
        <f>DNC!AY18</f>
        <v>0</v>
      </c>
      <c r="AI13" s="55"/>
      <c r="AJ13" s="52">
        <f>DNC!AZ18</f>
        <v>0</v>
      </c>
      <c r="AK13" s="55">
        <f>+DNC!DQ18</f>
        <v>0.60899999999999999</v>
      </c>
      <c r="AL13" s="55">
        <f>+DNC!DR18</f>
        <v>0</v>
      </c>
      <c r="AM13" s="55">
        <f>+DNC!DS18</f>
        <v>0.1</v>
      </c>
      <c r="AN13" s="55">
        <f>+DNC!DT18</f>
        <v>0</v>
      </c>
      <c r="AO13" s="55">
        <f>+DNC!DU18</f>
        <v>0.38</v>
      </c>
      <c r="AP13" s="55">
        <f>+DNC!DV18</f>
        <v>0</v>
      </c>
      <c r="AQ13" s="55">
        <f>+DNC!DW18</f>
        <v>0.14000000000000001</v>
      </c>
      <c r="AR13" s="55">
        <f>+DNC!DX18</f>
        <v>0</v>
      </c>
      <c r="AS13" s="55">
        <f>DNC!DY18</f>
        <v>2.242</v>
      </c>
      <c r="AT13" s="55">
        <f>DNC!DZ18</f>
        <v>0</v>
      </c>
      <c r="AU13" s="55">
        <f>DNC!EA18</f>
        <v>0</v>
      </c>
      <c r="AV13" s="55">
        <f>DNC!EB18</f>
        <v>0</v>
      </c>
      <c r="AW13" s="55">
        <f>DNC!EC18</f>
        <v>0</v>
      </c>
      <c r="AX13" s="55">
        <f>DNC!ED18</f>
        <v>0</v>
      </c>
      <c r="AY13" s="60">
        <f t="shared" si="22"/>
        <v>-35.80830000000001</v>
      </c>
      <c r="AZ13" s="136">
        <v>9</v>
      </c>
      <c r="BA13" s="136"/>
      <c r="BB13" s="61">
        <f t="shared" si="7"/>
        <v>14.699</v>
      </c>
      <c r="BC13" s="147"/>
      <c r="BD13" s="61">
        <f t="shared" si="8"/>
        <v>-42.1614</v>
      </c>
      <c r="BE13" s="60">
        <f t="shared" si="0"/>
        <v>0</v>
      </c>
      <c r="BF13" s="147"/>
      <c r="BG13" s="60">
        <f t="shared" si="9"/>
        <v>-1.839</v>
      </c>
      <c r="BH13" s="147"/>
      <c r="BI13" s="60">
        <f t="shared" si="1"/>
        <v>-2.242</v>
      </c>
      <c r="BJ13" s="147"/>
      <c r="BK13" s="60">
        <f t="shared" si="10"/>
        <v>0</v>
      </c>
      <c r="BL13" s="60"/>
      <c r="BM13" s="61">
        <f t="shared" si="2"/>
        <v>0</v>
      </c>
      <c r="BN13" s="60">
        <f t="shared" si="3"/>
        <v>0</v>
      </c>
      <c r="BO13" s="60">
        <f t="shared" si="4"/>
        <v>-3.7928999999999999</v>
      </c>
      <c r="BP13" s="60"/>
      <c r="BQ13" s="61">
        <f>L13-K13-BP13</f>
        <v>-1.4850000000000001</v>
      </c>
      <c r="BR13" s="61"/>
      <c r="BS13" s="60">
        <f t="shared" si="11"/>
        <v>-0.70899999999999996</v>
      </c>
      <c r="BT13" s="60"/>
      <c r="BU13" s="60">
        <f t="shared" si="12"/>
        <v>-0.52</v>
      </c>
      <c r="BV13" s="60"/>
      <c r="BW13" s="60"/>
      <c r="BX13" s="60"/>
      <c r="BY13" s="60"/>
      <c r="BZ13" s="41">
        <v>9</v>
      </c>
      <c r="CA13" s="60">
        <f t="shared" si="6"/>
        <v>18.625</v>
      </c>
      <c r="CB13" s="58">
        <f t="shared" si="13"/>
        <v>0</v>
      </c>
      <c r="CC13" s="161" t="e">
        <f>#REF!</f>
        <v>#REF!</v>
      </c>
      <c r="CD13" s="129"/>
      <c r="CE13" s="162">
        <f t="shared" si="14"/>
        <v>0</v>
      </c>
      <c r="CF13" s="60"/>
      <c r="CG13" s="73">
        <f t="shared" si="15"/>
        <v>0</v>
      </c>
      <c r="CH13" s="60"/>
      <c r="CI13" s="60"/>
      <c r="CJ13" s="45"/>
      <c r="CK13" s="45"/>
      <c r="CL13" s="45"/>
      <c r="CM13" s="61">
        <f t="shared" si="16"/>
        <v>0</v>
      </c>
      <c r="CN13" s="44">
        <v>0</v>
      </c>
      <c r="CO13" s="60">
        <f t="shared" si="17"/>
        <v>0</v>
      </c>
      <c r="CP13" s="60">
        <f>G13+Q13+S13+U13+W13+Y13+AA13+O13+M13</f>
        <v>46.087400000000002</v>
      </c>
      <c r="CQ13" s="60">
        <f t="shared" si="18"/>
        <v>46.087400000000002</v>
      </c>
      <c r="CS13" s="60">
        <f t="shared" si="19"/>
        <v>0</v>
      </c>
      <c r="CT13" s="72">
        <f t="shared" si="20"/>
        <v>0</v>
      </c>
      <c r="CU13" s="61">
        <f t="shared" si="21"/>
        <v>0</v>
      </c>
      <c r="CV13" s="44"/>
      <c r="CW13" s="26"/>
      <c r="DC13" s="70">
        <f t="shared" si="23"/>
        <v>9</v>
      </c>
    </row>
    <row r="14" spans="2:107" ht="13.5" x14ac:dyDescent="0.25">
      <c r="B14" s="63">
        <v>10</v>
      </c>
      <c r="C14" s="51">
        <f>DNC!C19</f>
        <v>0</v>
      </c>
      <c r="D14" s="52">
        <f>DNC!D19</f>
        <v>0</v>
      </c>
      <c r="E14" s="53">
        <f>DNC!E19</f>
        <v>3.7921999999999998</v>
      </c>
      <c r="F14" s="55">
        <f>DNC!F19</f>
        <v>0</v>
      </c>
      <c r="G14" s="53">
        <f>DNC!G19</f>
        <v>0</v>
      </c>
      <c r="H14" s="52">
        <f>DNC!H19</f>
        <v>0</v>
      </c>
      <c r="I14" s="53">
        <f>DNC!I19</f>
        <v>0</v>
      </c>
      <c r="J14" s="55">
        <f>DNC!J19</f>
        <v>0</v>
      </c>
      <c r="K14" s="53">
        <f>DNC!K19</f>
        <v>0.91049999999999998</v>
      </c>
      <c r="L14" s="54">
        <f>DNC!L19</f>
        <v>0</v>
      </c>
      <c r="M14" s="51">
        <f>DNC!M19</f>
        <v>0</v>
      </c>
      <c r="N14" s="52">
        <f>DNC!N19</f>
        <v>0</v>
      </c>
      <c r="O14" s="53">
        <f>DNC!O19</f>
        <v>41.795999999999999</v>
      </c>
      <c r="P14" s="54">
        <f>DNC!P19</f>
        <v>0.16200000000000001</v>
      </c>
      <c r="Q14" s="445">
        <f>DNC!Q19</f>
        <v>0</v>
      </c>
      <c r="R14" s="446">
        <f>DNC!R19</f>
        <v>0</v>
      </c>
      <c r="S14" s="447">
        <f>DNC!S19</f>
        <v>1E-4</v>
      </c>
      <c r="T14" s="446">
        <f>DNC!T19</f>
        <v>0</v>
      </c>
      <c r="U14" s="447">
        <f>DNC!U19</f>
        <v>1.4429000000000001</v>
      </c>
      <c r="V14" s="446">
        <f>DNC!V19</f>
        <v>0</v>
      </c>
      <c r="W14" s="448">
        <f>DNC!W19</f>
        <v>0</v>
      </c>
      <c r="X14" s="448">
        <f>DNC!X19</f>
        <v>0</v>
      </c>
      <c r="Y14" s="447">
        <f>DNC!Y19</f>
        <v>1.7070000000000001</v>
      </c>
      <c r="Z14" s="446">
        <f>DNC!Z19</f>
        <v>0</v>
      </c>
      <c r="AA14" s="448">
        <f>DNC!AA19</f>
        <v>0</v>
      </c>
      <c r="AB14" s="448">
        <f>DNC!AB19</f>
        <v>0</v>
      </c>
      <c r="AC14" s="51">
        <f>DNC!AW19</f>
        <v>0</v>
      </c>
      <c r="AD14" s="54">
        <f>DNC!AX19</f>
        <v>0</v>
      </c>
      <c r="AE14" s="54">
        <f>DNC!DO19</f>
        <v>1.7869999999999999</v>
      </c>
      <c r="AF14" s="54">
        <f>DNC!DP19</f>
        <v>0</v>
      </c>
      <c r="AG14" s="55"/>
      <c r="AH14" s="52">
        <f>DNC!AY19</f>
        <v>0</v>
      </c>
      <c r="AI14" s="55"/>
      <c r="AJ14" s="52">
        <f>DNC!AZ19</f>
        <v>0</v>
      </c>
      <c r="AK14" s="55">
        <f>+DNC!DQ19</f>
        <v>1.19</v>
      </c>
      <c r="AL14" s="55">
        <f>+DNC!DR19</f>
        <v>0</v>
      </c>
      <c r="AM14" s="55">
        <f>+DNC!DS19</f>
        <v>9.0999999999999998E-2</v>
      </c>
      <c r="AN14" s="55">
        <f>+DNC!DT19</f>
        <v>0</v>
      </c>
      <c r="AO14" s="55">
        <f>+DNC!DU19</f>
        <v>0.35499999999999998</v>
      </c>
      <c r="AP14" s="55">
        <f>+DNC!DV19</f>
        <v>0</v>
      </c>
      <c r="AQ14" s="55">
        <f>+DNC!DW19</f>
        <v>0.107</v>
      </c>
      <c r="AR14" s="55">
        <f>+DNC!DX19</f>
        <v>0</v>
      </c>
      <c r="AS14" s="55">
        <f>DNC!DY19</f>
        <v>2.2469999999999999</v>
      </c>
      <c r="AT14" s="55">
        <f>DNC!DZ19</f>
        <v>0</v>
      </c>
      <c r="AU14" s="55">
        <f>DNC!EA19</f>
        <v>0</v>
      </c>
      <c r="AV14" s="55">
        <f>DNC!EB19</f>
        <v>0</v>
      </c>
      <c r="AW14" s="55">
        <f>DNC!EC19</f>
        <v>0</v>
      </c>
      <c r="AX14" s="55">
        <f>DNC!ED19</f>
        <v>0</v>
      </c>
      <c r="AY14" s="60">
        <f t="shared" si="22"/>
        <v>-53.016699999999993</v>
      </c>
      <c r="AZ14" s="136">
        <v>10</v>
      </c>
      <c r="BA14" s="136"/>
      <c r="BB14" s="61">
        <f t="shared" si="7"/>
        <v>-3.1500000000000004</v>
      </c>
      <c r="BC14" s="147"/>
      <c r="BD14" s="61">
        <f t="shared" si="8"/>
        <v>-41.634</v>
      </c>
      <c r="BE14" s="60">
        <f t="shared" si="0"/>
        <v>0</v>
      </c>
      <c r="BF14" s="147"/>
      <c r="BG14" s="60">
        <f t="shared" si="9"/>
        <v>-1.7869999999999999</v>
      </c>
      <c r="BH14" s="147"/>
      <c r="BI14" s="60">
        <f t="shared" si="1"/>
        <v>-2.2469999999999999</v>
      </c>
      <c r="BJ14" s="147"/>
      <c r="BK14" s="60">
        <f t="shared" si="10"/>
        <v>0</v>
      </c>
      <c r="BL14" s="60"/>
      <c r="BM14" s="61">
        <f t="shared" si="2"/>
        <v>0</v>
      </c>
      <c r="BN14" s="61">
        <f t="shared" si="3"/>
        <v>0</v>
      </c>
      <c r="BO14" s="60">
        <f t="shared" si="4"/>
        <v>-3.7921999999999998</v>
      </c>
      <c r="BP14" s="60"/>
      <c r="BQ14" s="61">
        <f t="shared" ref="BQ14:BQ35" si="24">L14-K14</f>
        <v>-0.91049999999999998</v>
      </c>
      <c r="BR14" s="61"/>
      <c r="BS14" s="60">
        <f t="shared" si="11"/>
        <v>-1.2809999999999999</v>
      </c>
      <c r="BT14" s="60"/>
      <c r="BU14" s="60">
        <f t="shared" si="12"/>
        <v>-0.46199999999999997</v>
      </c>
      <c r="BV14" s="60"/>
      <c r="BW14" s="60"/>
      <c r="BX14" s="60"/>
      <c r="BY14" s="60"/>
      <c r="BZ14" s="41">
        <v>10</v>
      </c>
      <c r="CA14" s="60">
        <f t="shared" si="6"/>
        <v>0</v>
      </c>
      <c r="CB14" s="58">
        <f t="shared" si="13"/>
        <v>0</v>
      </c>
      <c r="CC14" s="161" t="e">
        <f>#REF!</f>
        <v>#REF!</v>
      </c>
      <c r="CD14" s="88"/>
      <c r="CE14" s="162">
        <f t="shared" si="14"/>
        <v>0</v>
      </c>
      <c r="CF14" s="60"/>
      <c r="CG14" s="73">
        <f t="shared" si="15"/>
        <v>0</v>
      </c>
      <c r="CH14" s="60"/>
      <c r="CI14" s="60"/>
      <c r="CJ14" s="58"/>
      <c r="CM14" s="61">
        <f t="shared" si="16"/>
        <v>0</v>
      </c>
      <c r="CN14" s="44">
        <v>0</v>
      </c>
      <c r="CO14" s="60">
        <f t="shared" si="17"/>
        <v>0</v>
      </c>
      <c r="CP14" s="60">
        <f>G14+Q14+S14+U14+W14+Y14+AA14+O14+M14</f>
        <v>44.945999999999998</v>
      </c>
      <c r="CQ14" s="60">
        <f t="shared" si="18"/>
        <v>44.945999999999998</v>
      </c>
      <c r="CS14" s="60">
        <f t="shared" si="19"/>
        <v>0</v>
      </c>
      <c r="CT14" s="72">
        <f t="shared" si="20"/>
        <v>0</v>
      </c>
      <c r="CU14" s="61">
        <f t="shared" si="21"/>
        <v>0</v>
      </c>
      <c r="CV14" s="44"/>
      <c r="CW14" s="26"/>
      <c r="DC14" s="70">
        <f t="shared" si="23"/>
        <v>10</v>
      </c>
    </row>
    <row r="15" spans="2:107" ht="13.5" x14ac:dyDescent="0.25">
      <c r="B15" s="63">
        <v>11</v>
      </c>
      <c r="C15" s="51">
        <f>DNC!C20</f>
        <v>0</v>
      </c>
      <c r="D15" s="52">
        <f>DNC!D20</f>
        <v>0</v>
      </c>
      <c r="E15" s="51">
        <f>DNC!E20</f>
        <v>3.7246999999999999</v>
      </c>
      <c r="F15" s="52">
        <f>DNC!F20</f>
        <v>0</v>
      </c>
      <c r="G15" s="53">
        <f>DNC!G20</f>
        <v>0</v>
      </c>
      <c r="H15" s="52">
        <f>DNC!H20</f>
        <v>0</v>
      </c>
      <c r="I15" s="53">
        <f>DNC!I20</f>
        <v>0</v>
      </c>
      <c r="J15" s="55">
        <f>DNC!J20</f>
        <v>0</v>
      </c>
      <c r="K15" s="53">
        <f>DNC!K20</f>
        <v>0.91200000000000003</v>
      </c>
      <c r="L15" s="54">
        <f>DNC!L20</f>
        <v>0</v>
      </c>
      <c r="M15" s="51">
        <f>DNC!M20</f>
        <v>0</v>
      </c>
      <c r="N15" s="52">
        <f>DNC!N20</f>
        <v>0</v>
      </c>
      <c r="O15" s="53">
        <f>DNC!O20</f>
        <v>44.994599999999998</v>
      </c>
      <c r="P15" s="54">
        <f>DNC!P20</f>
        <v>0</v>
      </c>
      <c r="Q15" s="445">
        <f>DNC!Q20</f>
        <v>0</v>
      </c>
      <c r="R15" s="446">
        <f>DNC!R20</f>
        <v>0</v>
      </c>
      <c r="S15" s="447">
        <f>DNC!S20</f>
        <v>0</v>
      </c>
      <c r="T15" s="446">
        <f>DNC!T20</f>
        <v>0</v>
      </c>
      <c r="U15" s="447">
        <f>DNC!U20</f>
        <v>1.4286000000000001</v>
      </c>
      <c r="V15" s="446">
        <f>DNC!V20</f>
        <v>0</v>
      </c>
      <c r="W15" s="448">
        <f>DNC!W20</f>
        <v>0</v>
      </c>
      <c r="X15" s="448">
        <f>DNC!X20</f>
        <v>0</v>
      </c>
      <c r="Y15" s="447">
        <f>DNC!Y20</f>
        <v>1.8378000000000001</v>
      </c>
      <c r="Z15" s="446">
        <f>DNC!Z20</f>
        <v>0</v>
      </c>
      <c r="AA15" s="448">
        <f>DNC!AA20</f>
        <v>0</v>
      </c>
      <c r="AB15" s="448">
        <f>DNC!AB20</f>
        <v>0</v>
      </c>
      <c r="AC15" s="51">
        <f>DNC!AW20</f>
        <v>0</v>
      </c>
      <c r="AD15" s="54">
        <f>DNC!AX20</f>
        <v>0</v>
      </c>
      <c r="AE15" s="54">
        <f>DNC!DO20</f>
        <v>1.802</v>
      </c>
      <c r="AF15" s="54">
        <f>DNC!DP20</f>
        <v>0</v>
      </c>
      <c r="AG15" s="55"/>
      <c r="AH15" s="52">
        <f>DNC!AY20</f>
        <v>0</v>
      </c>
      <c r="AI15" s="55"/>
      <c r="AJ15" s="52">
        <f>DNC!AZ20</f>
        <v>0</v>
      </c>
      <c r="AK15" s="55">
        <f>+DNC!DQ20</f>
        <v>0.64100000000000001</v>
      </c>
      <c r="AL15" s="55">
        <f>+DNC!DR20</f>
        <v>0</v>
      </c>
      <c r="AM15" s="55">
        <f>+DNC!DS20</f>
        <v>8.6999999999999994E-2</v>
      </c>
      <c r="AN15" s="55">
        <f>+DNC!DT20</f>
        <v>0</v>
      </c>
      <c r="AO15" s="55">
        <f>+DNC!DU20</f>
        <v>0.36</v>
      </c>
      <c r="AP15" s="55">
        <f>+DNC!DV20</f>
        <v>0</v>
      </c>
      <c r="AQ15" s="55">
        <f>+DNC!DW20</f>
        <v>0.105</v>
      </c>
      <c r="AR15" s="55">
        <f>+DNC!DX20</f>
        <v>0</v>
      </c>
      <c r="AS15" s="55">
        <f>DNC!DY20</f>
        <v>1.913</v>
      </c>
      <c r="AT15" s="55">
        <f>DNC!DZ20</f>
        <v>0</v>
      </c>
      <c r="AU15" s="55">
        <f>DNC!EA20</f>
        <v>0</v>
      </c>
      <c r="AV15" s="55">
        <f>DNC!EB20</f>
        <v>0</v>
      </c>
      <c r="AW15" s="55">
        <f>DNC!EC20</f>
        <v>0</v>
      </c>
      <c r="AX15" s="55">
        <f>DNC!ED20</f>
        <v>0</v>
      </c>
      <c r="AY15" s="60">
        <f t="shared" si="22"/>
        <v>-55.892699999999991</v>
      </c>
      <c r="AZ15" s="136">
        <v>11</v>
      </c>
      <c r="BA15" s="136"/>
      <c r="BB15" s="61">
        <f t="shared" si="7"/>
        <v>-3.2664</v>
      </c>
      <c r="BC15" s="147"/>
      <c r="BD15" s="61">
        <f t="shared" si="8"/>
        <v>-44.994599999999998</v>
      </c>
      <c r="BE15" s="60">
        <f t="shared" si="0"/>
        <v>0</v>
      </c>
      <c r="BF15" s="147"/>
      <c r="BG15" s="60">
        <f t="shared" si="9"/>
        <v>-1.802</v>
      </c>
      <c r="BH15" s="147"/>
      <c r="BI15" s="60">
        <f t="shared" si="1"/>
        <v>-1.913</v>
      </c>
      <c r="BJ15" s="147"/>
      <c r="BK15" s="60">
        <f t="shared" si="10"/>
        <v>0</v>
      </c>
      <c r="BL15" s="60"/>
      <c r="BM15" s="61">
        <f t="shared" si="2"/>
        <v>0</v>
      </c>
      <c r="BN15" s="61">
        <f t="shared" si="3"/>
        <v>0</v>
      </c>
      <c r="BO15" s="60">
        <f t="shared" si="4"/>
        <v>-3.7246999999999999</v>
      </c>
      <c r="BP15" s="60"/>
      <c r="BQ15" s="61">
        <f t="shared" si="24"/>
        <v>-0.91200000000000003</v>
      </c>
      <c r="BR15" s="61"/>
      <c r="BS15" s="60">
        <f t="shared" si="11"/>
        <v>-0.72799999999999998</v>
      </c>
      <c r="BT15" s="60"/>
      <c r="BU15" s="60">
        <f t="shared" si="12"/>
        <v>-0.46499999999999997</v>
      </c>
      <c r="BV15" s="60"/>
      <c r="BW15" s="60"/>
      <c r="BX15" s="60"/>
      <c r="BY15" s="60"/>
      <c r="BZ15" s="41">
        <v>11</v>
      </c>
      <c r="CA15" s="60">
        <f t="shared" si="6"/>
        <v>0</v>
      </c>
      <c r="CB15" s="58">
        <f t="shared" si="13"/>
        <v>0</v>
      </c>
      <c r="CC15" s="161" t="e">
        <f>#REF!</f>
        <v>#REF!</v>
      </c>
      <c r="CE15" s="162">
        <f t="shared" si="14"/>
        <v>0</v>
      </c>
      <c r="CF15" s="60"/>
      <c r="CG15" s="73">
        <f t="shared" si="15"/>
        <v>0</v>
      </c>
      <c r="CH15" s="60"/>
      <c r="CI15" s="60"/>
      <c r="CM15" s="61">
        <f t="shared" si="16"/>
        <v>0</v>
      </c>
      <c r="CN15" s="137">
        <v>0</v>
      </c>
      <c r="CO15" s="60">
        <f t="shared" si="17"/>
        <v>0</v>
      </c>
      <c r="CP15" s="60">
        <f>G15+Q15+S15+U15+W15+Y15+AA15+O15+M15</f>
        <v>48.260999999999996</v>
      </c>
      <c r="CQ15" s="60">
        <f t="shared" si="18"/>
        <v>48.260999999999996</v>
      </c>
      <c r="CS15" s="60">
        <f t="shared" si="19"/>
        <v>0</v>
      </c>
      <c r="CT15" s="72">
        <f t="shared" si="20"/>
        <v>0</v>
      </c>
      <c r="CU15" s="61">
        <f t="shared" si="21"/>
        <v>0</v>
      </c>
      <c r="CV15" s="44"/>
      <c r="CW15" s="26"/>
      <c r="DC15" s="70">
        <f t="shared" si="23"/>
        <v>11</v>
      </c>
    </row>
    <row r="16" spans="2:107" ht="13.5" x14ac:dyDescent="0.25">
      <c r="B16" s="63">
        <v>12</v>
      </c>
      <c r="C16" s="51">
        <f>DNC!C21</f>
        <v>0</v>
      </c>
      <c r="D16" s="52">
        <f>DNC!D21</f>
        <v>0</v>
      </c>
      <c r="E16" s="51">
        <f>DNC!E21</f>
        <v>3.7755000000000001</v>
      </c>
      <c r="F16" s="52">
        <f>DNC!F21</f>
        <v>0</v>
      </c>
      <c r="G16" s="53">
        <f>DNC!G21</f>
        <v>0</v>
      </c>
      <c r="H16" s="52">
        <f>DNC!H21</f>
        <v>0</v>
      </c>
      <c r="I16" s="53">
        <f>DNC!I21</f>
        <v>0</v>
      </c>
      <c r="J16" s="55">
        <f>DNC!J21</f>
        <v>0</v>
      </c>
      <c r="K16" s="53">
        <f>DNC!K21</f>
        <v>0.16800000000000001</v>
      </c>
      <c r="L16" s="54">
        <f>DNC!L21</f>
        <v>0</v>
      </c>
      <c r="M16" s="51">
        <f>DNC!M21</f>
        <v>0</v>
      </c>
      <c r="N16" s="52">
        <f>DNC!N21</f>
        <v>0</v>
      </c>
      <c r="O16" s="53">
        <f>DNC!O21</f>
        <v>49.329000000000001</v>
      </c>
      <c r="P16" s="54">
        <f>DNC!P21</f>
        <v>0</v>
      </c>
      <c r="Q16" s="445">
        <f>DNC!Q21</f>
        <v>0</v>
      </c>
      <c r="R16" s="446">
        <f>DNC!R21</f>
        <v>0</v>
      </c>
      <c r="S16" s="447">
        <f>DNC!S21</f>
        <v>0</v>
      </c>
      <c r="T16" s="446">
        <f>DNC!T21</f>
        <v>0</v>
      </c>
      <c r="U16" s="447">
        <f>DNC!U21</f>
        <v>1.4185000000000001</v>
      </c>
      <c r="V16" s="446">
        <f>DNC!V21</f>
        <v>0</v>
      </c>
      <c r="W16" s="448">
        <f>DNC!W21</f>
        <v>0</v>
      </c>
      <c r="X16" s="448">
        <f>DNC!X21</f>
        <v>0</v>
      </c>
      <c r="Y16" s="447">
        <f>DNC!Y21</f>
        <v>1.647</v>
      </c>
      <c r="Z16" s="449">
        <f>DNC!Z21</f>
        <v>0</v>
      </c>
      <c r="AA16" s="448">
        <f>DNC!AA21</f>
        <v>0</v>
      </c>
      <c r="AB16" s="450">
        <f>DNC!AB21</f>
        <v>0</v>
      </c>
      <c r="AC16" s="51">
        <f>DNC!AW21</f>
        <v>0</v>
      </c>
      <c r="AD16" s="54">
        <f>DNC!AX21</f>
        <v>0</v>
      </c>
      <c r="AE16" s="54">
        <f>DNC!DO21</f>
        <v>1.8480000000000001</v>
      </c>
      <c r="AF16" s="54">
        <f>DNC!DP21</f>
        <v>0</v>
      </c>
      <c r="AG16" s="55"/>
      <c r="AH16" s="52">
        <f>DNC!AY21</f>
        <v>0</v>
      </c>
      <c r="AI16" s="55"/>
      <c r="AJ16" s="52">
        <f>DNC!AZ21</f>
        <v>0</v>
      </c>
      <c r="AK16" s="55">
        <f>+DNC!DQ21</f>
        <v>0.61399999999999999</v>
      </c>
      <c r="AL16" s="55">
        <f>+DNC!DR21</f>
        <v>0</v>
      </c>
      <c r="AM16" s="55">
        <f>+DNC!DS21</f>
        <v>9.0999999999999998E-2</v>
      </c>
      <c r="AN16" s="55">
        <f>+DNC!DT21</f>
        <v>0</v>
      </c>
      <c r="AO16" s="55">
        <f>+DNC!DU21</f>
        <v>0.31</v>
      </c>
      <c r="AP16" s="55">
        <f>+DNC!DV21</f>
        <v>0</v>
      </c>
      <c r="AQ16" s="55">
        <f>+DNC!DW21</f>
        <v>0.104</v>
      </c>
      <c r="AR16" s="55">
        <f>+DNC!DX21</f>
        <v>0</v>
      </c>
      <c r="AS16" s="55">
        <f>DNC!DY21</f>
        <v>1.869</v>
      </c>
      <c r="AT16" s="55">
        <f>DNC!DZ21</f>
        <v>0</v>
      </c>
      <c r="AU16" s="55">
        <f>DNC!EA21</f>
        <v>0</v>
      </c>
      <c r="AV16" s="55">
        <f>DNC!EB21</f>
        <v>0</v>
      </c>
      <c r="AW16" s="55">
        <f>DNC!EC21</f>
        <v>0</v>
      </c>
      <c r="AX16" s="55">
        <f>DNC!ED21</f>
        <v>0</v>
      </c>
      <c r="AY16" s="60">
        <f t="shared" si="22"/>
        <v>-59.305</v>
      </c>
      <c r="AZ16" s="136">
        <v>12</v>
      </c>
      <c r="BA16" s="136"/>
      <c r="BB16" s="61">
        <f t="shared" si="7"/>
        <v>-3.0655000000000001</v>
      </c>
      <c r="BC16" s="147"/>
      <c r="BD16" s="61">
        <f t="shared" si="8"/>
        <v>-49.329000000000001</v>
      </c>
      <c r="BE16" s="60">
        <f t="shared" si="0"/>
        <v>0</v>
      </c>
      <c r="BF16" s="147"/>
      <c r="BG16" s="60">
        <f t="shared" si="9"/>
        <v>-1.8480000000000001</v>
      </c>
      <c r="BH16" s="147"/>
      <c r="BI16" s="60">
        <f t="shared" si="1"/>
        <v>-1.869</v>
      </c>
      <c r="BJ16" s="147"/>
      <c r="BK16" s="60">
        <f t="shared" si="10"/>
        <v>0</v>
      </c>
      <c r="BL16" s="60"/>
      <c r="BM16" s="61">
        <f t="shared" si="2"/>
        <v>0</v>
      </c>
      <c r="BN16" s="61">
        <f t="shared" si="3"/>
        <v>0</v>
      </c>
      <c r="BO16" s="60">
        <f t="shared" si="4"/>
        <v>-3.7755000000000001</v>
      </c>
      <c r="BP16" s="60"/>
      <c r="BQ16" s="61">
        <f t="shared" si="24"/>
        <v>-0.16800000000000001</v>
      </c>
      <c r="BR16" s="61"/>
      <c r="BS16" s="60">
        <f t="shared" si="11"/>
        <v>-0.70499999999999996</v>
      </c>
      <c r="BT16" s="60"/>
      <c r="BU16" s="60">
        <f t="shared" si="12"/>
        <v>-0.41399999999999998</v>
      </c>
      <c r="BV16" s="60"/>
      <c r="BW16" s="60"/>
      <c r="BX16" s="60"/>
      <c r="BY16" s="60"/>
      <c r="BZ16" s="41">
        <v>12</v>
      </c>
      <c r="CA16" s="60">
        <f t="shared" si="6"/>
        <v>0</v>
      </c>
      <c r="CB16" s="58">
        <f t="shared" si="13"/>
        <v>0</v>
      </c>
      <c r="CC16" s="161" t="e">
        <f>#REF!</f>
        <v>#REF!</v>
      </c>
      <c r="CE16" s="162">
        <f t="shared" si="14"/>
        <v>0</v>
      </c>
      <c r="CF16" s="60"/>
      <c r="CG16" s="73">
        <f t="shared" si="15"/>
        <v>0</v>
      </c>
      <c r="CH16" s="60"/>
      <c r="CI16" s="60"/>
      <c r="CK16" s="58"/>
      <c r="CM16" s="61">
        <f t="shared" si="16"/>
        <v>0</v>
      </c>
      <c r="CN16" s="44">
        <v>0</v>
      </c>
      <c r="CO16" s="60">
        <f t="shared" si="17"/>
        <v>0</v>
      </c>
      <c r="CP16" s="60">
        <f t="shared" ref="CP16:CP29" si="25">Q16+S16+U16+W16+Y16+AA16+O16+M16</f>
        <v>52.394500000000001</v>
      </c>
      <c r="CQ16" s="60">
        <f t="shared" si="18"/>
        <v>52.394500000000001</v>
      </c>
      <c r="CS16" s="60">
        <f t="shared" si="19"/>
        <v>0</v>
      </c>
      <c r="CT16" s="72">
        <f t="shared" si="20"/>
        <v>0</v>
      </c>
      <c r="CU16" s="60">
        <f t="shared" si="21"/>
        <v>0</v>
      </c>
      <c r="CW16" s="264"/>
      <c r="DC16" s="70">
        <f t="shared" si="23"/>
        <v>12</v>
      </c>
    </row>
    <row r="17" spans="2:111" ht="13.5" x14ac:dyDescent="0.25">
      <c r="B17" s="63">
        <v>13</v>
      </c>
      <c r="C17" s="51">
        <f>DNC!C22</f>
        <v>0</v>
      </c>
      <c r="D17" s="52">
        <f>DNC!D22</f>
        <v>0</v>
      </c>
      <c r="E17" s="53">
        <f>DNC!E22</f>
        <v>3.7414000000000001</v>
      </c>
      <c r="F17" s="55">
        <f>DNC!F22</f>
        <v>0</v>
      </c>
      <c r="G17" s="53">
        <f>DNC!G22</f>
        <v>0</v>
      </c>
      <c r="H17" s="52">
        <f>DNC!H22</f>
        <v>0</v>
      </c>
      <c r="I17" s="53">
        <f>DNC!I22</f>
        <v>0</v>
      </c>
      <c r="J17" s="55">
        <f>DNC!J22</f>
        <v>0</v>
      </c>
      <c r="K17" s="53">
        <f>DNC!K22</f>
        <v>0.77700000000000002</v>
      </c>
      <c r="L17" s="54">
        <f>DNC!L22</f>
        <v>0</v>
      </c>
      <c r="M17" s="51">
        <f>DNC!M22</f>
        <v>0</v>
      </c>
      <c r="N17" s="52">
        <f>DNC!N22</f>
        <v>0</v>
      </c>
      <c r="O17" s="53">
        <f>DNC!O22</f>
        <v>23.327999999999999</v>
      </c>
      <c r="P17" s="54">
        <f>DNC!P22</f>
        <v>0</v>
      </c>
      <c r="Q17" s="445">
        <f>DNC!Q22</f>
        <v>0</v>
      </c>
      <c r="R17" s="446">
        <f>DNC!R22</f>
        <v>0</v>
      </c>
      <c r="S17" s="447">
        <f>DNC!S22</f>
        <v>1.2777000000000001</v>
      </c>
      <c r="T17" s="446">
        <f>DNC!T22</f>
        <v>0</v>
      </c>
      <c r="U17" s="447">
        <f>DNC!U22</f>
        <v>1.3913</v>
      </c>
      <c r="V17" s="446">
        <f>DNC!V22</f>
        <v>0</v>
      </c>
      <c r="W17" s="448">
        <f>DNC!W22</f>
        <v>0</v>
      </c>
      <c r="X17" s="448">
        <f>DNC!X22</f>
        <v>0</v>
      </c>
      <c r="Y17" s="447">
        <f>DNC!Y22</f>
        <v>1.6969000000000001</v>
      </c>
      <c r="Z17" s="446">
        <f>DNC!Z22</f>
        <v>0</v>
      </c>
      <c r="AA17" s="448">
        <f>DNC!AA22</f>
        <v>0</v>
      </c>
      <c r="AB17" s="448">
        <f>DNC!AB22</f>
        <v>0</v>
      </c>
      <c r="AC17" s="51">
        <f>DNC!AW22</f>
        <v>0</v>
      </c>
      <c r="AD17" s="54">
        <f>DNC!AX22</f>
        <v>0</v>
      </c>
      <c r="AE17" s="54">
        <f>DNC!DO22</f>
        <v>1.7649999999999999</v>
      </c>
      <c r="AF17" s="54">
        <f>DNC!DP22</f>
        <v>0</v>
      </c>
      <c r="AG17" s="55"/>
      <c r="AH17" s="52">
        <f>DNC!AY22</f>
        <v>0</v>
      </c>
      <c r="AI17" s="55"/>
      <c r="AJ17" s="52">
        <f>DNC!AZ22</f>
        <v>0</v>
      </c>
      <c r="AK17" s="55">
        <f>+DNC!DQ22</f>
        <v>0.63700000000000001</v>
      </c>
      <c r="AL17" s="55">
        <f>+DNC!DR22</f>
        <v>0</v>
      </c>
      <c r="AM17" s="55">
        <f>+DNC!DS22</f>
        <v>0.09</v>
      </c>
      <c r="AN17" s="55">
        <f>+DNC!DT22</f>
        <v>0</v>
      </c>
      <c r="AO17" s="55">
        <f>+DNC!DU22</f>
        <v>0.35399999999999998</v>
      </c>
      <c r="AP17" s="55">
        <f>+DNC!DV22</f>
        <v>0</v>
      </c>
      <c r="AQ17" s="55">
        <f>+DNC!DW22</f>
        <v>0.114</v>
      </c>
      <c r="AR17" s="55">
        <f>+DNC!DX22</f>
        <v>0</v>
      </c>
      <c r="AS17" s="55">
        <f>DNC!DY22</f>
        <v>2.198</v>
      </c>
      <c r="AT17" s="55">
        <f>DNC!DZ22</f>
        <v>0</v>
      </c>
      <c r="AU17" s="55">
        <f>DNC!EA22</f>
        <v>0</v>
      </c>
      <c r="AV17" s="55">
        <f>DNC!EB22</f>
        <v>0</v>
      </c>
      <c r="AW17" s="55">
        <f>DNC!EC22</f>
        <v>0</v>
      </c>
      <c r="AX17" s="55">
        <f>DNC!ED22</f>
        <v>0</v>
      </c>
      <c r="AY17" s="60">
        <f t="shared" si="22"/>
        <v>-35.1723</v>
      </c>
      <c r="AZ17" s="136">
        <v>13</v>
      </c>
      <c r="BA17" s="136"/>
      <c r="BB17" s="61">
        <f t="shared" si="7"/>
        <v>-4.3658999999999999</v>
      </c>
      <c r="BC17" s="147"/>
      <c r="BD17" s="61">
        <f t="shared" si="8"/>
        <v>-23.327999999999999</v>
      </c>
      <c r="BE17" s="60">
        <f t="shared" si="0"/>
        <v>0</v>
      </c>
      <c r="BF17" s="147"/>
      <c r="BG17" s="60">
        <f t="shared" si="9"/>
        <v>-1.7649999999999999</v>
      </c>
      <c r="BH17" s="147"/>
      <c r="BI17" s="60">
        <f t="shared" si="1"/>
        <v>-2.198</v>
      </c>
      <c r="BJ17" s="147"/>
      <c r="BK17" s="60">
        <f t="shared" si="10"/>
        <v>0</v>
      </c>
      <c r="BL17" s="60"/>
      <c r="BM17" s="61">
        <f t="shared" si="2"/>
        <v>0</v>
      </c>
      <c r="BN17" s="61">
        <f t="shared" si="3"/>
        <v>0</v>
      </c>
      <c r="BO17" s="60">
        <f t="shared" si="4"/>
        <v>-3.7414000000000001</v>
      </c>
      <c r="BP17" s="60"/>
      <c r="BQ17" s="61">
        <f t="shared" si="24"/>
        <v>-0.77700000000000002</v>
      </c>
      <c r="BR17" s="61"/>
      <c r="BS17" s="60">
        <f t="shared" si="11"/>
        <v>-0.72699999999999998</v>
      </c>
      <c r="BT17" s="60"/>
      <c r="BU17" s="60">
        <f t="shared" si="12"/>
        <v>-0.46799999999999997</v>
      </c>
      <c r="BV17" s="60"/>
      <c r="BW17" s="60"/>
      <c r="BX17" s="60"/>
      <c r="BY17" s="60"/>
      <c r="BZ17" s="41">
        <v>13</v>
      </c>
      <c r="CA17" s="60">
        <f t="shared" si="6"/>
        <v>0</v>
      </c>
      <c r="CB17" s="58">
        <f t="shared" si="13"/>
        <v>0</v>
      </c>
      <c r="CC17" s="161" t="e">
        <f>#REF!</f>
        <v>#REF!</v>
      </c>
      <c r="CE17" s="162">
        <f t="shared" si="14"/>
        <v>0</v>
      </c>
      <c r="CF17" s="60"/>
      <c r="CG17" s="73">
        <f t="shared" si="15"/>
        <v>0</v>
      </c>
      <c r="CH17" s="60"/>
      <c r="CI17" s="60"/>
      <c r="CM17" s="61">
        <f t="shared" si="16"/>
        <v>0</v>
      </c>
      <c r="CN17" s="44">
        <v>0</v>
      </c>
      <c r="CO17" s="60">
        <f t="shared" si="17"/>
        <v>0</v>
      </c>
      <c r="CP17" s="60">
        <f t="shared" si="25"/>
        <v>27.693899999999999</v>
      </c>
      <c r="CQ17" s="60">
        <f t="shared" si="18"/>
        <v>27.693899999999999</v>
      </c>
      <c r="CS17" s="60">
        <f t="shared" si="19"/>
        <v>0</v>
      </c>
      <c r="CT17" s="72">
        <f t="shared" si="20"/>
        <v>0</v>
      </c>
      <c r="CU17" s="60">
        <f t="shared" si="21"/>
        <v>0</v>
      </c>
      <c r="CW17" s="26"/>
      <c r="DC17" s="70">
        <f t="shared" si="23"/>
        <v>13</v>
      </c>
    </row>
    <row r="18" spans="2:111" ht="13.5" x14ac:dyDescent="0.25">
      <c r="B18" s="63">
        <v>14</v>
      </c>
      <c r="C18" s="51">
        <f>DNC!C23</f>
        <v>0</v>
      </c>
      <c r="D18" s="52">
        <f>DNC!D23</f>
        <v>0</v>
      </c>
      <c r="E18" s="53">
        <f>DNC!E23</f>
        <v>3.7755000000000001</v>
      </c>
      <c r="F18" s="55">
        <f>DNC!F23</f>
        <v>0</v>
      </c>
      <c r="G18" s="53">
        <f>DNC!G23</f>
        <v>0</v>
      </c>
      <c r="H18" s="52">
        <f>DNC!H23</f>
        <v>0</v>
      </c>
      <c r="I18" s="53">
        <f>DNC!I23</f>
        <v>0</v>
      </c>
      <c r="J18" s="55">
        <f>DNC!J23</f>
        <v>0</v>
      </c>
      <c r="K18" s="53">
        <f>DNC!K23</f>
        <v>0.74250000000000005</v>
      </c>
      <c r="L18" s="54">
        <f>DNC!L23</f>
        <v>0</v>
      </c>
      <c r="M18" s="51">
        <f>DNC!M23</f>
        <v>0</v>
      </c>
      <c r="N18" s="52">
        <f>DNC!N23</f>
        <v>0</v>
      </c>
      <c r="O18" s="53">
        <f>DNC!O23</f>
        <v>4.4550000000000001</v>
      </c>
      <c r="P18" s="54">
        <f>DNC!P23</f>
        <v>0</v>
      </c>
      <c r="Q18" s="445">
        <f>DNC!Q23</f>
        <v>0</v>
      </c>
      <c r="R18" s="446">
        <f>DNC!R23</f>
        <v>0</v>
      </c>
      <c r="S18" s="447">
        <f>DNC!S23</f>
        <v>0</v>
      </c>
      <c r="T18" s="446">
        <f>DNC!T23</f>
        <v>0</v>
      </c>
      <c r="U18" s="447">
        <f>DNC!U23</f>
        <v>1.4128000000000001</v>
      </c>
      <c r="V18" s="446">
        <f>DNC!V23</f>
        <v>0</v>
      </c>
      <c r="W18" s="448">
        <f>DNC!W23</f>
        <v>6.9999999999999999E-4</v>
      </c>
      <c r="X18" s="448">
        <f>DNC!X23</f>
        <v>0</v>
      </c>
      <c r="Y18" s="447">
        <f>DNC!Y23</f>
        <v>1.6908000000000001</v>
      </c>
      <c r="Z18" s="446">
        <f>DNC!Z23</f>
        <v>0</v>
      </c>
      <c r="AA18" s="448">
        <f>DNC!AA23</f>
        <v>1E-4</v>
      </c>
      <c r="AB18" s="448">
        <f>DNC!AB23</f>
        <v>0</v>
      </c>
      <c r="AC18" s="51">
        <f>DNC!AW23</f>
        <v>0</v>
      </c>
      <c r="AD18" s="54">
        <f>DNC!AX23</f>
        <v>0</v>
      </c>
      <c r="AE18" s="54">
        <f>DNC!DO23</f>
        <v>1.712</v>
      </c>
      <c r="AF18" s="54">
        <f>DNC!DP23</f>
        <v>178.32499999999999</v>
      </c>
      <c r="AG18" s="55"/>
      <c r="AH18" s="52">
        <f>DNC!AY23</f>
        <v>0</v>
      </c>
      <c r="AI18" s="55"/>
      <c r="AJ18" s="52">
        <f>DNC!AZ23</f>
        <v>0</v>
      </c>
      <c r="AK18" s="55">
        <f>+DNC!DQ23</f>
        <v>0.67900000000000005</v>
      </c>
      <c r="AL18" s="55">
        <f>+DNC!DR23</f>
        <v>0</v>
      </c>
      <c r="AM18" s="55">
        <f>+DNC!DS23</f>
        <v>0.10100000000000001</v>
      </c>
      <c r="AN18" s="55">
        <f>+DNC!DT23</f>
        <v>0</v>
      </c>
      <c r="AO18" s="55">
        <f>+DNC!DU23</f>
        <v>0.36</v>
      </c>
      <c r="AP18" s="55">
        <f>+DNC!DV23</f>
        <v>0</v>
      </c>
      <c r="AQ18" s="55">
        <f>+DNC!DW23</f>
        <v>0.13100000000000001</v>
      </c>
      <c r="AR18" s="55">
        <f>+DNC!DX23</f>
        <v>0</v>
      </c>
      <c r="AS18" s="55">
        <f>DNC!DY23</f>
        <v>2.1139999999999999</v>
      </c>
      <c r="AT18" s="55">
        <f>DNC!DZ23</f>
        <v>0</v>
      </c>
      <c r="AU18" s="55">
        <f>DNC!EA23</f>
        <v>0</v>
      </c>
      <c r="AV18" s="55">
        <f>DNC!EB23</f>
        <v>0</v>
      </c>
      <c r="AW18" s="55">
        <f>DNC!EC23</f>
        <v>0</v>
      </c>
      <c r="AX18" s="55">
        <f>DNC!ED23</f>
        <v>0</v>
      </c>
      <c r="AY18" s="60">
        <f t="shared" si="22"/>
        <v>163.2646</v>
      </c>
      <c r="AZ18" s="136">
        <v>14</v>
      </c>
      <c r="BA18" s="136"/>
      <c r="BB18" s="61">
        <f t="shared" si="7"/>
        <v>-3.1044</v>
      </c>
      <c r="BC18" s="147"/>
      <c r="BD18" s="61">
        <f t="shared" si="8"/>
        <v>-4.4550000000000001</v>
      </c>
      <c r="BE18" s="60">
        <f t="shared" si="0"/>
        <v>0</v>
      </c>
      <c r="BF18" s="147"/>
      <c r="BG18" s="60">
        <f t="shared" si="9"/>
        <v>176.613</v>
      </c>
      <c r="BH18" s="147"/>
      <c r="BI18" s="60">
        <f t="shared" si="1"/>
        <v>-2.1139999999999999</v>
      </c>
      <c r="BJ18" s="147"/>
      <c r="BK18" s="60">
        <f t="shared" si="10"/>
        <v>0</v>
      </c>
      <c r="BL18" s="60"/>
      <c r="BM18" s="61">
        <f t="shared" si="2"/>
        <v>0</v>
      </c>
      <c r="BN18" s="61">
        <f t="shared" si="3"/>
        <v>0</v>
      </c>
      <c r="BO18" s="60">
        <f t="shared" si="4"/>
        <v>-3.7755000000000001</v>
      </c>
      <c r="BP18" s="60"/>
      <c r="BQ18" s="61">
        <f t="shared" si="24"/>
        <v>-0.74250000000000005</v>
      </c>
      <c r="BR18" s="61"/>
      <c r="BS18" s="60">
        <f t="shared" si="11"/>
        <v>-0.78</v>
      </c>
      <c r="BT18" s="60"/>
      <c r="BU18" s="60">
        <f t="shared" si="12"/>
        <v>-0.49099999999999999</v>
      </c>
      <c r="BV18" s="60"/>
      <c r="BW18" s="60"/>
      <c r="BX18" s="60"/>
      <c r="BY18" s="60"/>
      <c r="BZ18" s="41">
        <v>14</v>
      </c>
      <c r="CA18" s="60">
        <f t="shared" si="6"/>
        <v>0</v>
      </c>
      <c r="CB18" s="58">
        <f t="shared" si="13"/>
        <v>0</v>
      </c>
      <c r="CC18" s="161" t="e">
        <f>#REF!</f>
        <v>#REF!</v>
      </c>
      <c r="CE18" s="162">
        <f t="shared" si="14"/>
        <v>0</v>
      </c>
      <c r="CF18" s="60"/>
      <c r="CG18" s="73">
        <f t="shared" si="15"/>
        <v>0</v>
      </c>
      <c r="CH18" s="60"/>
      <c r="CI18" s="60"/>
      <c r="CJ18" s="58"/>
      <c r="CM18" s="61">
        <f t="shared" si="16"/>
        <v>0</v>
      </c>
      <c r="CN18" s="44">
        <v>0</v>
      </c>
      <c r="CO18" s="60">
        <f t="shared" si="17"/>
        <v>0</v>
      </c>
      <c r="CP18" s="60">
        <f t="shared" si="25"/>
        <v>7.5594000000000001</v>
      </c>
      <c r="CQ18" s="60">
        <f t="shared" si="18"/>
        <v>7.5594000000000001</v>
      </c>
      <c r="CS18" s="60">
        <f t="shared" si="19"/>
        <v>0</v>
      </c>
      <c r="CT18" s="72">
        <f t="shared" si="20"/>
        <v>0</v>
      </c>
      <c r="CU18" s="60">
        <f t="shared" si="21"/>
        <v>0</v>
      </c>
      <c r="CW18" s="26"/>
      <c r="DC18" s="70">
        <f t="shared" si="23"/>
        <v>14</v>
      </c>
    </row>
    <row r="19" spans="2:111" ht="13.5" x14ac:dyDescent="0.25">
      <c r="B19" s="63">
        <v>15</v>
      </c>
      <c r="C19" s="51">
        <f>DNC!C24</f>
        <v>0</v>
      </c>
      <c r="D19" s="52">
        <f>DNC!D24</f>
        <v>0</v>
      </c>
      <c r="E19" s="53">
        <f>DNC!E24</f>
        <v>3.8262999999999998</v>
      </c>
      <c r="F19" s="55">
        <f>DNC!F24</f>
        <v>0</v>
      </c>
      <c r="G19" s="53">
        <f>DNC!G24</f>
        <v>0</v>
      </c>
      <c r="H19" s="52">
        <f>DNC!H24</f>
        <v>0</v>
      </c>
      <c r="I19" s="53">
        <f>DNC!I24</f>
        <v>0</v>
      </c>
      <c r="J19" s="55">
        <f>DNC!J24</f>
        <v>0</v>
      </c>
      <c r="K19" s="53">
        <f>DNC!K24</f>
        <v>3.5775000000000001</v>
      </c>
      <c r="L19" s="54">
        <f>DNC!L24</f>
        <v>0</v>
      </c>
      <c r="M19" s="51">
        <f>DNC!M24</f>
        <v>0</v>
      </c>
      <c r="N19" s="52">
        <f>DNC!N24</f>
        <v>0</v>
      </c>
      <c r="O19" s="53">
        <f>DNC!O24</f>
        <v>3.8879999999999999</v>
      </c>
      <c r="P19" s="54">
        <f>DNC!P24</f>
        <v>0</v>
      </c>
      <c r="Q19" s="445">
        <f>DNC!Q24</f>
        <v>0</v>
      </c>
      <c r="R19" s="446">
        <f>DNC!R24</f>
        <v>0</v>
      </c>
      <c r="S19" s="447">
        <f>DNC!S24</f>
        <v>0</v>
      </c>
      <c r="T19" s="446">
        <f>DNC!T24</f>
        <v>0</v>
      </c>
      <c r="U19" s="447">
        <f>DNC!U24</f>
        <v>0.57630000000000003</v>
      </c>
      <c r="V19" s="446">
        <f>DNC!V24</f>
        <v>0</v>
      </c>
      <c r="W19" s="448">
        <f>DNC!W24</f>
        <v>0.79559999999999997</v>
      </c>
      <c r="X19" s="448">
        <f>DNC!X24</f>
        <v>0</v>
      </c>
      <c r="Y19" s="447">
        <f>DNC!Y24</f>
        <v>1.9937</v>
      </c>
      <c r="Z19" s="446">
        <f>DNC!Z24</f>
        <v>0</v>
      </c>
      <c r="AA19" s="448">
        <f>DNC!AA24</f>
        <v>0</v>
      </c>
      <c r="AB19" s="448">
        <f>DNC!AB24</f>
        <v>11.8172</v>
      </c>
      <c r="AC19" s="51">
        <f>DNC!AW24</f>
        <v>0</v>
      </c>
      <c r="AD19" s="54">
        <f>DNC!AX24</f>
        <v>0</v>
      </c>
      <c r="AE19" s="54">
        <f>DNC!DO24</f>
        <v>1.857</v>
      </c>
      <c r="AF19" s="54">
        <f>DNC!DP24</f>
        <v>0</v>
      </c>
      <c r="AG19" s="55"/>
      <c r="AH19" s="52">
        <f>DNC!AY24</f>
        <v>0</v>
      </c>
      <c r="AI19" s="55"/>
      <c r="AJ19" s="52">
        <f>DNC!AZ24</f>
        <v>0</v>
      </c>
      <c r="AK19" s="55">
        <f>+DNC!DQ24</f>
        <v>0.70399999999999996</v>
      </c>
      <c r="AL19" s="55">
        <f>+DNC!DR24</f>
        <v>19.279</v>
      </c>
      <c r="AM19" s="55">
        <f>+DNC!DS24</f>
        <v>0.107</v>
      </c>
      <c r="AN19" s="55">
        <f>+DNC!DT24</f>
        <v>7.0090000000000003</v>
      </c>
      <c r="AO19" s="55">
        <f>+DNC!DU24</f>
        <v>0.35499999999999998</v>
      </c>
      <c r="AP19" s="55">
        <f>+DNC!DV24</f>
        <v>18.858000000000001</v>
      </c>
      <c r="AQ19" s="55">
        <f>+DNC!DW24</f>
        <v>0.14099999999999999</v>
      </c>
      <c r="AR19" s="55">
        <f>+DNC!DX24</f>
        <v>7.2610000000000001</v>
      </c>
      <c r="AS19" s="55">
        <f>DNC!DY24</f>
        <v>1.9490000000000001</v>
      </c>
      <c r="AT19" s="55">
        <f>DNC!DZ24</f>
        <v>0</v>
      </c>
      <c r="AU19" s="55">
        <f>DNC!EA24</f>
        <v>0</v>
      </c>
      <c r="AV19" s="55">
        <f>DNC!EB24</f>
        <v>0</v>
      </c>
      <c r="AW19" s="55">
        <f>DNC!EC24</f>
        <v>0</v>
      </c>
      <c r="AX19" s="55">
        <f>DNC!ED24</f>
        <v>0</v>
      </c>
      <c r="AY19" s="60">
        <f t="shared" si="22"/>
        <v>46.402799999999999</v>
      </c>
      <c r="AZ19" s="136">
        <v>15</v>
      </c>
      <c r="BA19" s="136"/>
      <c r="BB19" s="61">
        <f t="shared" si="7"/>
        <v>8.4515999999999991</v>
      </c>
      <c r="BC19" s="147"/>
      <c r="BD19" s="61">
        <f t="shared" si="8"/>
        <v>-3.8879999999999999</v>
      </c>
      <c r="BE19" s="60">
        <f t="shared" si="0"/>
        <v>0</v>
      </c>
      <c r="BF19" s="147"/>
      <c r="BG19" s="60">
        <f t="shared" si="9"/>
        <v>-1.857</v>
      </c>
      <c r="BH19" s="147"/>
      <c r="BI19" s="60">
        <f t="shared" si="1"/>
        <v>-1.9490000000000001</v>
      </c>
      <c r="BJ19" s="147"/>
      <c r="BK19" s="60">
        <f t="shared" si="10"/>
        <v>0</v>
      </c>
      <c r="BL19" s="60"/>
      <c r="BM19" s="61">
        <f t="shared" si="2"/>
        <v>0</v>
      </c>
      <c r="BN19" s="61">
        <f t="shared" si="3"/>
        <v>0</v>
      </c>
      <c r="BO19" s="60">
        <f t="shared" si="4"/>
        <v>-3.8262999999999998</v>
      </c>
      <c r="BP19" s="60"/>
      <c r="BQ19" s="61">
        <f t="shared" si="24"/>
        <v>-3.5775000000000001</v>
      </c>
      <c r="BR19" s="61"/>
      <c r="BS19" s="60">
        <f t="shared" si="11"/>
        <v>25.477</v>
      </c>
      <c r="BT19" s="60"/>
      <c r="BU19" s="60">
        <f t="shared" si="12"/>
        <v>25.623000000000001</v>
      </c>
      <c r="BV19" s="60"/>
      <c r="BW19" s="60"/>
      <c r="BX19" s="60"/>
      <c r="BY19" s="60"/>
      <c r="BZ19" s="41">
        <v>15</v>
      </c>
      <c r="CA19" s="60">
        <f t="shared" si="6"/>
        <v>11.8172</v>
      </c>
      <c r="CB19" s="58">
        <f t="shared" si="13"/>
        <v>0</v>
      </c>
      <c r="CC19" s="161" t="e">
        <f>#REF!</f>
        <v>#REF!</v>
      </c>
      <c r="CE19" s="162">
        <f t="shared" si="14"/>
        <v>0</v>
      </c>
      <c r="CF19" s="60"/>
      <c r="CG19" s="73">
        <f t="shared" si="15"/>
        <v>0</v>
      </c>
      <c r="CH19" s="60"/>
      <c r="CI19" s="60"/>
      <c r="CJ19" s="45"/>
      <c r="CK19" s="45"/>
      <c r="CL19" s="45"/>
      <c r="CM19" s="61">
        <f t="shared" si="16"/>
        <v>0</v>
      </c>
      <c r="CN19" s="44">
        <v>0</v>
      </c>
      <c r="CO19" s="60">
        <f t="shared" si="17"/>
        <v>0</v>
      </c>
      <c r="CP19" s="60">
        <f t="shared" si="25"/>
        <v>7.2536000000000005</v>
      </c>
      <c r="CQ19" s="60">
        <f t="shared" si="18"/>
        <v>7.2536000000000005</v>
      </c>
      <c r="CS19" s="60">
        <f t="shared" si="19"/>
        <v>0</v>
      </c>
      <c r="CT19" s="72">
        <f t="shared" si="20"/>
        <v>0</v>
      </c>
      <c r="CU19" s="60">
        <f t="shared" si="21"/>
        <v>0</v>
      </c>
      <c r="CW19" s="26"/>
      <c r="DC19" s="70">
        <f t="shared" si="23"/>
        <v>15</v>
      </c>
    </row>
    <row r="20" spans="2:111" ht="13.5" x14ac:dyDescent="0.25">
      <c r="B20" s="63">
        <v>16</v>
      </c>
      <c r="C20" s="51">
        <f>DNC!C25</f>
        <v>0</v>
      </c>
      <c r="D20" s="52">
        <f>DNC!D25</f>
        <v>0</v>
      </c>
      <c r="E20" s="53">
        <f>DNC!E25</f>
        <v>3.827</v>
      </c>
      <c r="F20" s="55">
        <f>DNC!F25</f>
        <v>0</v>
      </c>
      <c r="G20" s="53">
        <f>DNC!G25</f>
        <v>0</v>
      </c>
      <c r="H20" s="52">
        <f>DNC!H25</f>
        <v>0</v>
      </c>
      <c r="I20" s="53">
        <f>DNC!I25</f>
        <v>0</v>
      </c>
      <c r="J20" s="55">
        <f>DNC!J25</f>
        <v>0</v>
      </c>
      <c r="K20" s="53">
        <f>DNC!K25</f>
        <v>3.51</v>
      </c>
      <c r="L20" s="54">
        <f>DNC!L25</f>
        <v>15.087</v>
      </c>
      <c r="M20" s="51">
        <f>DNC!M25</f>
        <v>0.89100000000000001</v>
      </c>
      <c r="N20" s="52">
        <f>DNC!N25</f>
        <v>0</v>
      </c>
      <c r="O20" s="53">
        <f>DNC!O25</f>
        <v>5.4683999999999999</v>
      </c>
      <c r="P20" s="54">
        <f>DNC!P25</f>
        <v>0</v>
      </c>
      <c r="Q20" s="445">
        <f>DNC!Q25</f>
        <v>0</v>
      </c>
      <c r="R20" s="446">
        <f>DNC!R25</f>
        <v>0</v>
      </c>
      <c r="S20" s="447">
        <f>DNC!S25</f>
        <v>1.0891</v>
      </c>
      <c r="T20" s="446">
        <f>DNC!T25</f>
        <v>0</v>
      </c>
      <c r="U20" s="447">
        <f>DNC!U25</f>
        <v>7.7000000000000002E-3</v>
      </c>
      <c r="V20" s="446">
        <f>DNC!V25</f>
        <v>0</v>
      </c>
      <c r="W20" s="448">
        <f>DNC!W25</f>
        <v>1.3331</v>
      </c>
      <c r="X20" s="448">
        <f>DNC!X25</f>
        <v>0</v>
      </c>
      <c r="Y20" s="447">
        <f>DNC!Y25</f>
        <v>1.5628</v>
      </c>
      <c r="Z20" s="446">
        <f>DNC!Z25</f>
        <v>0</v>
      </c>
      <c r="AA20" s="448">
        <f>DNC!AA25</f>
        <v>5.8999999999999999E-3</v>
      </c>
      <c r="AB20" s="448">
        <f>DNC!AB25</f>
        <v>0</v>
      </c>
      <c r="AC20" s="51">
        <f>DNC!AW25</f>
        <v>0</v>
      </c>
      <c r="AD20" s="54">
        <f>DNC!AX25</f>
        <v>0</v>
      </c>
      <c r="AE20" s="54">
        <f>DNC!DO25</f>
        <v>1.8879999999999999</v>
      </c>
      <c r="AF20" s="54">
        <f>DNC!DP25</f>
        <v>0</v>
      </c>
      <c r="AG20" s="55"/>
      <c r="AH20" s="52">
        <f>DNC!AY25</f>
        <v>0</v>
      </c>
      <c r="AI20" s="55"/>
      <c r="AJ20" s="52">
        <f>DNC!AZ25</f>
        <v>0</v>
      </c>
      <c r="AK20" s="55">
        <f>+DNC!DQ25</f>
        <v>0.755</v>
      </c>
      <c r="AL20" s="55">
        <f>+DNC!DR25</f>
        <v>0</v>
      </c>
      <c r="AM20" s="55">
        <f>+DNC!DS25</f>
        <v>0.11</v>
      </c>
      <c r="AN20" s="55">
        <f>+DNC!DT25</f>
        <v>0</v>
      </c>
      <c r="AO20" s="55">
        <f>+DNC!DU25</f>
        <v>0.371</v>
      </c>
      <c r="AP20" s="55">
        <f>+DNC!DV25</f>
        <v>0</v>
      </c>
      <c r="AQ20" s="55">
        <f>+DNC!DW25</f>
        <v>0.161</v>
      </c>
      <c r="AR20" s="55">
        <f>+DNC!DX25</f>
        <v>0</v>
      </c>
      <c r="AS20" s="55">
        <f>DNC!DY25</f>
        <v>2.141</v>
      </c>
      <c r="AT20" s="55">
        <f>DNC!DZ25</f>
        <v>0</v>
      </c>
      <c r="AU20" s="55">
        <f>DNC!EA25</f>
        <v>0</v>
      </c>
      <c r="AV20" s="55">
        <f>DNC!EB25</f>
        <v>0</v>
      </c>
      <c r="AW20" s="55">
        <f>DNC!EC25</f>
        <v>0</v>
      </c>
      <c r="AX20" s="55">
        <f>DNC!ED25</f>
        <v>0</v>
      </c>
      <c r="AY20" s="60">
        <f t="shared" si="22"/>
        <v>-5.8929999999999989</v>
      </c>
      <c r="AZ20" s="136">
        <v>16</v>
      </c>
      <c r="BA20" s="136"/>
      <c r="BB20" s="61">
        <f>AB20+Z20+X20+V20+T20+R20-(AA20+Y20+W20+U20+S20+Q20)-BA20</f>
        <v>-3.9985999999999997</v>
      </c>
      <c r="BC20" s="147"/>
      <c r="BD20" s="61">
        <f t="shared" si="8"/>
        <v>-6.3593999999999999</v>
      </c>
      <c r="BE20" s="60">
        <f t="shared" si="0"/>
        <v>0</v>
      </c>
      <c r="BF20" s="147"/>
      <c r="BG20" s="60">
        <f t="shared" si="9"/>
        <v>-1.8879999999999999</v>
      </c>
      <c r="BH20" s="147"/>
      <c r="BI20" s="60">
        <f t="shared" si="1"/>
        <v>-2.141</v>
      </c>
      <c r="BJ20" s="147"/>
      <c r="BK20" s="60">
        <f t="shared" si="10"/>
        <v>0</v>
      </c>
      <c r="BL20" s="60"/>
      <c r="BM20" s="61">
        <f t="shared" si="2"/>
        <v>0</v>
      </c>
      <c r="BN20" s="61">
        <f t="shared" si="3"/>
        <v>0</v>
      </c>
      <c r="BO20" s="60">
        <f t="shared" si="4"/>
        <v>-3.827</v>
      </c>
      <c r="BP20" s="60"/>
      <c r="BQ20" s="61">
        <f t="shared" si="24"/>
        <v>11.577</v>
      </c>
      <c r="BR20" s="61"/>
      <c r="BS20" s="60">
        <f t="shared" si="11"/>
        <v>-0.86499999999999999</v>
      </c>
      <c r="BT20" s="60"/>
      <c r="BU20" s="60">
        <f t="shared" si="12"/>
        <v>-0.53200000000000003</v>
      </c>
      <c r="BV20" s="60"/>
      <c r="BW20" s="60"/>
      <c r="BX20" s="60"/>
      <c r="BY20" s="60"/>
      <c r="BZ20" s="41">
        <v>16</v>
      </c>
      <c r="CA20" s="60">
        <f t="shared" si="6"/>
        <v>0</v>
      </c>
      <c r="CB20" s="58">
        <f t="shared" si="13"/>
        <v>0</v>
      </c>
      <c r="CC20" s="161" t="e">
        <f>#REF!</f>
        <v>#REF!</v>
      </c>
      <c r="CE20" s="162">
        <f t="shared" si="14"/>
        <v>0</v>
      </c>
      <c r="CF20" s="60"/>
      <c r="CG20" s="73">
        <f t="shared" si="15"/>
        <v>0</v>
      </c>
      <c r="CH20" s="60"/>
      <c r="CI20" s="60"/>
      <c r="CJ20" s="45"/>
      <c r="CK20" s="45"/>
      <c r="CL20" s="45"/>
      <c r="CM20" s="61">
        <f t="shared" si="16"/>
        <v>0</v>
      </c>
      <c r="CN20" s="44">
        <v>0</v>
      </c>
      <c r="CO20" s="60">
        <f t="shared" si="17"/>
        <v>0</v>
      </c>
      <c r="CP20" s="60">
        <f t="shared" si="25"/>
        <v>10.358000000000001</v>
      </c>
      <c r="CQ20" s="60">
        <f t="shared" si="18"/>
        <v>10.358000000000001</v>
      </c>
      <c r="CS20" s="60">
        <f t="shared" si="19"/>
        <v>0</v>
      </c>
      <c r="CT20" s="72">
        <f t="shared" si="20"/>
        <v>0</v>
      </c>
      <c r="CU20" s="60">
        <f t="shared" si="21"/>
        <v>0</v>
      </c>
      <c r="CW20" s="26"/>
      <c r="DC20" s="70">
        <f t="shared" si="23"/>
        <v>16</v>
      </c>
    </row>
    <row r="21" spans="2:111" ht="13.5" x14ac:dyDescent="0.25">
      <c r="B21" s="63">
        <v>17</v>
      </c>
      <c r="C21" s="51">
        <f>DNC!C26</f>
        <v>0</v>
      </c>
      <c r="D21" s="52">
        <f>DNC!D26</f>
        <v>0</v>
      </c>
      <c r="E21" s="53">
        <f>DNC!E26</f>
        <v>3.8096000000000001</v>
      </c>
      <c r="F21" s="55">
        <f>DNC!F26</f>
        <v>0</v>
      </c>
      <c r="G21" s="53">
        <f>DNC!G26</f>
        <v>0</v>
      </c>
      <c r="H21" s="52">
        <f>DNC!H26</f>
        <v>0</v>
      </c>
      <c r="I21" s="53">
        <f>DNC!I26</f>
        <v>0</v>
      </c>
      <c r="J21" s="55">
        <f>DNC!J26</f>
        <v>0</v>
      </c>
      <c r="K21" s="53">
        <f>DNC!K26</f>
        <v>4.9275000000000002</v>
      </c>
      <c r="L21" s="54">
        <f>DNC!L26</f>
        <v>0</v>
      </c>
      <c r="M21" s="51">
        <f>DNC!M26</f>
        <v>1.1339999999999999</v>
      </c>
      <c r="N21" s="52">
        <f>DNC!N26</f>
        <v>117.126</v>
      </c>
      <c r="O21" s="53">
        <f>DNC!O26</f>
        <v>5.508</v>
      </c>
      <c r="P21" s="54">
        <f>DNC!P26</f>
        <v>0</v>
      </c>
      <c r="Q21" s="445">
        <f>DNC!Q26</f>
        <v>0</v>
      </c>
      <c r="R21" s="446">
        <f>DNC!R26</f>
        <v>0</v>
      </c>
      <c r="S21" s="447">
        <f>DNC!S26</f>
        <v>6.8500000000000005E-2</v>
      </c>
      <c r="T21" s="446">
        <f>DNC!T26</f>
        <v>0</v>
      </c>
      <c r="U21" s="447">
        <f>DNC!U26</f>
        <v>2.92E-2</v>
      </c>
      <c r="V21" s="446">
        <f>DNC!V26</f>
        <v>0</v>
      </c>
      <c r="W21" s="448">
        <f>DNC!W26</f>
        <v>1.5004999999999999</v>
      </c>
      <c r="X21" s="448">
        <f>DNC!X26</f>
        <v>0</v>
      </c>
      <c r="Y21" s="447">
        <f>DNC!Y26</f>
        <v>1.6361000000000001</v>
      </c>
      <c r="Z21" s="446">
        <f>DNC!Z26</f>
        <v>0</v>
      </c>
      <c r="AA21" s="448">
        <f>DNC!AA26</f>
        <v>0</v>
      </c>
      <c r="AB21" s="448">
        <f>DNC!AB26</f>
        <v>0</v>
      </c>
      <c r="AC21" s="51">
        <f>DNC!AW26</f>
        <v>0</v>
      </c>
      <c r="AD21" s="54">
        <f>DNC!AX26</f>
        <v>0</v>
      </c>
      <c r="AE21" s="54">
        <f>DNC!DO26</f>
        <v>1.859</v>
      </c>
      <c r="AF21" s="54">
        <f>DNC!DP26</f>
        <v>0</v>
      </c>
      <c r="AG21" s="55"/>
      <c r="AH21" s="52">
        <f>DNC!AY26</f>
        <v>0</v>
      </c>
      <c r="AI21" s="55"/>
      <c r="AJ21" s="52">
        <f>DNC!AZ26</f>
        <v>0</v>
      </c>
      <c r="AK21" s="55">
        <f>+DNC!DQ26</f>
        <v>0.69799999999999995</v>
      </c>
      <c r="AL21" s="55">
        <f>+DNC!DR26</f>
        <v>0</v>
      </c>
      <c r="AM21" s="55">
        <f>+DNC!DS26</f>
        <v>9.7000000000000003E-2</v>
      </c>
      <c r="AN21" s="55">
        <f>+DNC!DT26</f>
        <v>6.0999999999999999E-2</v>
      </c>
      <c r="AO21" s="55">
        <f>+DNC!DU26</f>
        <v>0.38900000000000001</v>
      </c>
      <c r="AP21" s="55">
        <f>+DNC!DV26</f>
        <v>0</v>
      </c>
      <c r="AQ21" s="55">
        <f>+DNC!DW26</f>
        <v>0.13600000000000001</v>
      </c>
      <c r="AR21" s="55">
        <f>+DNC!DX26</f>
        <v>0</v>
      </c>
      <c r="AS21" s="55">
        <f>DNC!DY26</f>
        <v>2.1179999999999999</v>
      </c>
      <c r="AT21" s="55">
        <f>DNC!DZ26</f>
        <v>0</v>
      </c>
      <c r="AU21" s="55">
        <f>DNC!EA26</f>
        <v>0</v>
      </c>
      <c r="AV21" s="55">
        <f>DNC!EB26</f>
        <v>0</v>
      </c>
      <c r="AW21" s="55">
        <f>DNC!EC26</f>
        <v>0</v>
      </c>
      <c r="AX21" s="55">
        <f>DNC!ED26</f>
        <v>0</v>
      </c>
      <c r="AY21" s="60">
        <f t="shared" si="22"/>
        <v>95.394600000000011</v>
      </c>
      <c r="AZ21" s="136">
        <v>17</v>
      </c>
      <c r="BA21" s="136"/>
      <c r="BB21" s="61">
        <f t="shared" si="7"/>
        <v>-3.2343000000000002</v>
      </c>
      <c r="BC21" s="147"/>
      <c r="BD21" s="61">
        <f t="shared" si="8"/>
        <v>110.48400000000001</v>
      </c>
      <c r="BE21" s="60">
        <f t="shared" si="0"/>
        <v>0</v>
      </c>
      <c r="BF21" s="147"/>
      <c r="BG21" s="60">
        <f t="shared" si="9"/>
        <v>-1.859</v>
      </c>
      <c r="BH21" s="147"/>
      <c r="BI21" s="60">
        <f t="shared" si="1"/>
        <v>-2.1179999999999999</v>
      </c>
      <c r="BJ21" s="147"/>
      <c r="BK21" s="60">
        <f t="shared" si="10"/>
        <v>0</v>
      </c>
      <c r="BL21" s="60"/>
      <c r="BM21" s="61">
        <f t="shared" si="2"/>
        <v>0</v>
      </c>
      <c r="BN21" s="61">
        <f t="shared" si="3"/>
        <v>0</v>
      </c>
      <c r="BO21" s="60">
        <f t="shared" si="4"/>
        <v>-3.8096000000000001</v>
      </c>
      <c r="BP21" s="60"/>
      <c r="BQ21" s="61">
        <f t="shared" si="24"/>
        <v>-4.9275000000000002</v>
      </c>
      <c r="BR21" s="61"/>
      <c r="BS21" s="60">
        <f t="shared" si="11"/>
        <v>-0.73399999999999999</v>
      </c>
      <c r="BT21" s="60"/>
      <c r="BU21" s="60">
        <f t="shared" si="12"/>
        <v>-0.52500000000000002</v>
      </c>
      <c r="BV21" s="60"/>
      <c r="BW21" s="60"/>
      <c r="BX21" s="60"/>
      <c r="BY21" s="60"/>
      <c r="BZ21" s="41">
        <f t="shared" ref="BZ21:BZ35" si="26">BZ20+1</f>
        <v>17</v>
      </c>
      <c r="CA21" s="60">
        <f t="shared" si="6"/>
        <v>0</v>
      </c>
      <c r="CB21" s="58">
        <f t="shared" si="13"/>
        <v>0</v>
      </c>
      <c r="CC21" s="161" t="e">
        <f>#REF!</f>
        <v>#REF!</v>
      </c>
      <c r="CE21" s="162">
        <f t="shared" si="14"/>
        <v>0</v>
      </c>
      <c r="CF21" s="60"/>
      <c r="CG21" s="73">
        <f t="shared" si="15"/>
        <v>0</v>
      </c>
      <c r="CH21" s="60"/>
      <c r="CI21" s="60"/>
      <c r="CM21" s="61">
        <f t="shared" si="16"/>
        <v>0</v>
      </c>
      <c r="CN21" s="44">
        <v>0</v>
      </c>
      <c r="CO21" s="60">
        <f t="shared" si="17"/>
        <v>0</v>
      </c>
      <c r="CP21" s="60">
        <f t="shared" si="25"/>
        <v>9.8763000000000005</v>
      </c>
      <c r="CQ21" s="60">
        <f t="shared" si="18"/>
        <v>9.8763000000000005</v>
      </c>
      <c r="CS21" s="60">
        <f t="shared" si="19"/>
        <v>0</v>
      </c>
      <c r="CT21" s="72">
        <f t="shared" si="20"/>
        <v>0</v>
      </c>
      <c r="CU21" s="60">
        <f t="shared" si="21"/>
        <v>0</v>
      </c>
      <c r="CW21" s="26"/>
      <c r="DC21" s="70">
        <f t="shared" si="23"/>
        <v>17</v>
      </c>
    </row>
    <row r="22" spans="2:111" ht="13.5" x14ac:dyDescent="0.25">
      <c r="B22" s="63">
        <v>18</v>
      </c>
      <c r="C22" s="51">
        <f>DNC!C27</f>
        <v>0</v>
      </c>
      <c r="D22" s="52">
        <f>DNC!D27</f>
        <v>0</v>
      </c>
      <c r="E22" s="53">
        <f>DNC!E27</f>
        <v>3.7755000000000001</v>
      </c>
      <c r="F22" s="55">
        <f>DNC!F27</f>
        <v>0</v>
      </c>
      <c r="G22" s="53">
        <f>DNC!G27</f>
        <v>0</v>
      </c>
      <c r="H22" s="52">
        <f>DNC!H27</f>
        <v>0</v>
      </c>
      <c r="I22" s="53">
        <f>DNC!I27</f>
        <v>0</v>
      </c>
      <c r="J22" s="55">
        <f>DNC!J27</f>
        <v>0</v>
      </c>
      <c r="K22" s="53">
        <f>DNC!K27</f>
        <v>0.27</v>
      </c>
      <c r="L22" s="54">
        <f>DNC!L27</f>
        <v>0</v>
      </c>
      <c r="M22" s="51">
        <f>DNC!M27</f>
        <v>0</v>
      </c>
      <c r="N22" s="52">
        <f>DNC!N27</f>
        <v>0</v>
      </c>
      <c r="O22" s="53">
        <f>DNC!O27</f>
        <v>4.2119999999999997</v>
      </c>
      <c r="P22" s="54">
        <f>DNC!P27</f>
        <v>0</v>
      </c>
      <c r="Q22" s="445">
        <f>DNC!Q27</f>
        <v>0</v>
      </c>
      <c r="R22" s="446">
        <f>DNC!R27</f>
        <v>0</v>
      </c>
      <c r="S22" s="447">
        <f>DNC!S27</f>
        <v>0</v>
      </c>
      <c r="T22" s="446">
        <f>DNC!T27</f>
        <v>0</v>
      </c>
      <c r="U22" s="447">
        <f>DNC!U27</f>
        <v>0</v>
      </c>
      <c r="V22" s="446">
        <f>DNC!V27</f>
        <v>0</v>
      </c>
      <c r="W22" s="448">
        <f>DNC!W27</f>
        <v>1.4490000000000001</v>
      </c>
      <c r="X22" s="448">
        <f>DNC!X27</f>
        <v>0</v>
      </c>
      <c r="Y22" s="447">
        <f>DNC!Y27</f>
        <v>1.6861999999999999</v>
      </c>
      <c r="Z22" s="446">
        <f>DNC!Z27</f>
        <v>0</v>
      </c>
      <c r="AA22" s="448">
        <f>DNC!AA27</f>
        <v>3.7199999999999997E-2</v>
      </c>
      <c r="AB22" s="448">
        <f>DNC!AB27</f>
        <v>0</v>
      </c>
      <c r="AC22" s="51">
        <f>DNC!AW27</f>
        <v>0</v>
      </c>
      <c r="AD22" s="54">
        <f>DNC!AX27</f>
        <v>0</v>
      </c>
      <c r="AE22" s="54">
        <f>DNC!DO27</f>
        <v>1.8580000000000001</v>
      </c>
      <c r="AF22" s="54">
        <f>DNC!DP27</f>
        <v>0</v>
      </c>
      <c r="AG22" s="55"/>
      <c r="AH22" s="52">
        <f>DNC!AY27</f>
        <v>0</v>
      </c>
      <c r="AI22" s="55"/>
      <c r="AJ22" s="52">
        <f>DNC!AZ27</f>
        <v>6.0000000000000001E-3</v>
      </c>
      <c r="AK22" s="55">
        <f>+DNC!DQ27</f>
        <v>0.72099999999999997</v>
      </c>
      <c r="AL22" s="55">
        <f>+DNC!DR27</f>
        <v>0</v>
      </c>
      <c r="AM22" s="55">
        <f>+DNC!DS27</f>
        <v>9.2999999999999999E-2</v>
      </c>
      <c r="AN22" s="55">
        <f>+DNC!DT27</f>
        <v>0</v>
      </c>
      <c r="AO22" s="55">
        <f>+DNC!DU27</f>
        <v>0.35499999999999998</v>
      </c>
      <c r="AP22" s="55">
        <f>+DNC!DV27</f>
        <v>0</v>
      </c>
      <c r="AQ22" s="55">
        <f>+DNC!DW27</f>
        <v>0.15</v>
      </c>
      <c r="AR22" s="55">
        <f>+DNC!DX27</f>
        <v>0</v>
      </c>
      <c r="AS22" s="55">
        <f>DNC!DY27</f>
        <v>1.8009999999999999</v>
      </c>
      <c r="AT22" s="55">
        <f>DNC!DZ27</f>
        <v>0</v>
      </c>
      <c r="AU22" s="55">
        <f>DNC!EA27</f>
        <v>0</v>
      </c>
      <c r="AV22" s="55">
        <f>DNC!EB27</f>
        <v>0</v>
      </c>
      <c r="AW22" s="55">
        <f>DNC!EC27</f>
        <v>0</v>
      </c>
      <c r="AX22" s="55">
        <f>DNC!ED27</f>
        <v>0</v>
      </c>
      <c r="AY22" s="60">
        <f t="shared" si="22"/>
        <v>-14.600900000000001</v>
      </c>
      <c r="AZ22" s="136">
        <v>18</v>
      </c>
      <c r="BA22" s="136"/>
      <c r="BB22" s="61">
        <f t="shared" si="7"/>
        <v>-3.1723999999999997</v>
      </c>
      <c r="BC22" s="147"/>
      <c r="BD22" s="61">
        <f t="shared" si="8"/>
        <v>-4.2119999999999997</v>
      </c>
      <c r="BE22" s="60">
        <f t="shared" si="0"/>
        <v>0</v>
      </c>
      <c r="BF22" s="147"/>
      <c r="BG22" s="60">
        <f t="shared" si="9"/>
        <v>-1.8580000000000001</v>
      </c>
      <c r="BH22" s="147"/>
      <c r="BI22" s="60">
        <f t="shared" si="1"/>
        <v>-1.8009999999999999</v>
      </c>
      <c r="BJ22" s="147"/>
      <c r="BK22" s="60">
        <f t="shared" si="10"/>
        <v>0</v>
      </c>
      <c r="BL22" s="60"/>
      <c r="BM22" s="61">
        <f t="shared" si="2"/>
        <v>0</v>
      </c>
      <c r="BN22" s="61">
        <f t="shared" si="3"/>
        <v>0</v>
      </c>
      <c r="BO22" s="60">
        <f t="shared" si="4"/>
        <v>-3.7755000000000001</v>
      </c>
      <c r="BP22" s="60"/>
      <c r="BQ22" s="61">
        <f t="shared" si="24"/>
        <v>-0.27</v>
      </c>
      <c r="BR22" s="61"/>
      <c r="BS22" s="60">
        <f t="shared" si="11"/>
        <v>-0.81399999999999995</v>
      </c>
      <c r="BT22" s="60"/>
      <c r="BU22" s="60">
        <f t="shared" si="12"/>
        <v>-0.505</v>
      </c>
      <c r="BV22" s="60"/>
      <c r="BW22" s="60"/>
      <c r="BX22" s="60"/>
      <c r="BY22" s="60"/>
      <c r="BZ22" s="41">
        <f t="shared" si="26"/>
        <v>18</v>
      </c>
      <c r="CA22" s="60">
        <f t="shared" si="6"/>
        <v>0</v>
      </c>
      <c r="CB22" s="58">
        <f t="shared" si="13"/>
        <v>0</v>
      </c>
      <c r="CC22" s="161" t="e">
        <f>#REF!</f>
        <v>#REF!</v>
      </c>
      <c r="CE22" s="162">
        <f t="shared" si="14"/>
        <v>0</v>
      </c>
      <c r="CF22" s="60"/>
      <c r="CG22" s="73">
        <f t="shared" si="15"/>
        <v>0</v>
      </c>
      <c r="CH22" s="60"/>
      <c r="CI22" s="60"/>
      <c r="CM22" s="61">
        <f t="shared" si="16"/>
        <v>0</v>
      </c>
      <c r="CN22" s="44">
        <v>0</v>
      </c>
      <c r="CO22" s="60">
        <f t="shared" si="17"/>
        <v>0</v>
      </c>
      <c r="CP22" s="60">
        <f t="shared" si="25"/>
        <v>7.3843999999999994</v>
      </c>
      <c r="CQ22" s="60">
        <f t="shared" si="18"/>
        <v>7.3843999999999994</v>
      </c>
      <c r="CS22" s="60">
        <f t="shared" si="19"/>
        <v>0</v>
      </c>
      <c r="CT22" s="72">
        <f t="shared" si="20"/>
        <v>0</v>
      </c>
      <c r="CU22" s="60">
        <f t="shared" si="21"/>
        <v>0</v>
      </c>
      <c r="CW22" s="26"/>
      <c r="DC22" s="70">
        <f t="shared" si="23"/>
        <v>18</v>
      </c>
    </row>
    <row r="23" spans="2:111" ht="13.5" x14ac:dyDescent="0.25">
      <c r="B23" s="63">
        <v>19</v>
      </c>
      <c r="C23" s="51">
        <f>DNC!C28</f>
        <v>0</v>
      </c>
      <c r="D23" s="52">
        <f>DNC!D28</f>
        <v>0</v>
      </c>
      <c r="E23" s="53">
        <f>DNC!E28</f>
        <v>3.8437000000000001</v>
      </c>
      <c r="F23" s="55">
        <f>DNC!F28</f>
        <v>0</v>
      </c>
      <c r="G23" s="53">
        <f>DNC!G28</f>
        <v>0</v>
      </c>
      <c r="H23" s="52">
        <f>DNC!H28</f>
        <v>0</v>
      </c>
      <c r="I23" s="53">
        <f>DNC!I28</f>
        <v>0</v>
      </c>
      <c r="J23" s="55">
        <f>DNC!J28</f>
        <v>0</v>
      </c>
      <c r="K23" s="53">
        <f>DNC!K28</f>
        <v>0.23549999999999999</v>
      </c>
      <c r="L23" s="54">
        <f>DNC!L28</f>
        <v>0</v>
      </c>
      <c r="M23" s="51">
        <f>DNC!M28</f>
        <v>0</v>
      </c>
      <c r="N23" s="52">
        <f>DNC!N28</f>
        <v>0</v>
      </c>
      <c r="O23" s="53">
        <f>DNC!O28</f>
        <v>3.8879999999999999</v>
      </c>
      <c r="P23" s="54">
        <f>DNC!P28</f>
        <v>0</v>
      </c>
      <c r="Q23" s="445">
        <f>DNC!Q28</f>
        <v>0</v>
      </c>
      <c r="R23" s="446">
        <f>DNC!R28</f>
        <v>0</v>
      </c>
      <c r="S23" s="447">
        <f>DNC!S28</f>
        <v>0</v>
      </c>
      <c r="T23" s="446">
        <f>DNC!T28</f>
        <v>0</v>
      </c>
      <c r="U23" s="447">
        <f>DNC!U28</f>
        <v>0</v>
      </c>
      <c r="V23" s="446">
        <f>DNC!V28</f>
        <v>0</v>
      </c>
      <c r="W23" s="448">
        <f>DNC!W28</f>
        <v>1.4487000000000001</v>
      </c>
      <c r="X23" s="448">
        <f>DNC!X28</f>
        <v>0</v>
      </c>
      <c r="Y23" s="447">
        <f>DNC!Y28</f>
        <v>1.6866000000000001</v>
      </c>
      <c r="Z23" s="446">
        <f>DNC!Z28</f>
        <v>0</v>
      </c>
      <c r="AA23" s="448">
        <f>DNC!AA28</f>
        <v>0</v>
      </c>
      <c r="AB23" s="448">
        <f>DNC!AB28</f>
        <v>0</v>
      </c>
      <c r="AC23" s="51">
        <f>DNC!AW28</f>
        <v>0</v>
      </c>
      <c r="AD23" s="54">
        <f>DNC!AX28</f>
        <v>0</v>
      </c>
      <c r="AE23" s="54">
        <f>DNC!DO28</f>
        <v>1.88</v>
      </c>
      <c r="AF23" s="54">
        <f>DNC!DP28</f>
        <v>0</v>
      </c>
      <c r="AG23" s="55"/>
      <c r="AH23" s="52">
        <f>DNC!AY28</f>
        <v>0</v>
      </c>
      <c r="AI23" s="55"/>
      <c r="AJ23" s="52">
        <f>DNC!AZ28</f>
        <v>0</v>
      </c>
      <c r="AK23" s="55">
        <f>+DNC!DQ28</f>
        <v>0.77200000000000002</v>
      </c>
      <c r="AL23" s="55">
        <f>+DNC!DR28</f>
        <v>0</v>
      </c>
      <c r="AM23" s="55">
        <f>+DNC!DS28</f>
        <v>9.0999999999999998E-2</v>
      </c>
      <c r="AN23" s="55">
        <f>+DNC!DT28</f>
        <v>0</v>
      </c>
      <c r="AO23" s="55">
        <f>+DNC!DU28</f>
        <v>0.34</v>
      </c>
      <c r="AP23" s="55">
        <f>+DNC!DV28</f>
        <v>0</v>
      </c>
      <c r="AQ23" s="55">
        <f>+DNC!DW28</f>
        <v>0.14399999999999999</v>
      </c>
      <c r="AR23" s="55">
        <f>+DNC!DX28</f>
        <v>0</v>
      </c>
      <c r="AS23" s="55">
        <f>DNC!DY28</f>
        <v>1.6319999999999999</v>
      </c>
      <c r="AT23" s="55">
        <f>DNC!DZ28</f>
        <v>0</v>
      </c>
      <c r="AU23" s="55">
        <f>DNC!EA28</f>
        <v>0</v>
      </c>
      <c r="AV23" s="55">
        <f>DNC!EB28</f>
        <v>0</v>
      </c>
      <c r="AW23" s="55">
        <f>DNC!EC28</f>
        <v>0</v>
      </c>
      <c r="AX23" s="55">
        <f>DNC!ED28</f>
        <v>0</v>
      </c>
      <c r="AY23" s="60">
        <f t="shared" si="22"/>
        <v>-14.329499999999999</v>
      </c>
      <c r="AZ23" s="136">
        <v>19</v>
      </c>
      <c r="BA23" s="136"/>
      <c r="BB23" s="61">
        <f t="shared" si="7"/>
        <v>-3.1353</v>
      </c>
      <c r="BC23" s="147"/>
      <c r="BD23" s="61">
        <f t="shared" si="8"/>
        <v>-3.8879999999999999</v>
      </c>
      <c r="BE23" s="60">
        <f t="shared" si="0"/>
        <v>0</v>
      </c>
      <c r="BF23" s="147"/>
      <c r="BG23" s="60">
        <f t="shared" si="9"/>
        <v>-1.88</v>
      </c>
      <c r="BH23" s="147"/>
      <c r="BI23" s="60">
        <f t="shared" si="1"/>
        <v>-1.6319999999999999</v>
      </c>
      <c r="BJ23" s="147"/>
      <c r="BK23" s="60">
        <f t="shared" si="10"/>
        <v>0</v>
      </c>
      <c r="BL23" s="60"/>
      <c r="BM23" s="61">
        <f t="shared" si="2"/>
        <v>0</v>
      </c>
      <c r="BN23" s="61">
        <f t="shared" si="3"/>
        <v>0</v>
      </c>
      <c r="BO23" s="60">
        <f t="shared" si="4"/>
        <v>-3.8437000000000001</v>
      </c>
      <c r="BP23" s="60"/>
      <c r="BQ23" s="61">
        <f t="shared" si="24"/>
        <v>-0.23549999999999999</v>
      </c>
      <c r="BR23" s="61"/>
      <c r="BS23" s="60">
        <f t="shared" si="11"/>
        <v>-0.86299999999999999</v>
      </c>
      <c r="BT23" s="60"/>
      <c r="BU23" s="60">
        <f t="shared" si="12"/>
        <v>-0.48399999999999999</v>
      </c>
      <c r="BV23" s="60"/>
      <c r="BW23" s="60"/>
      <c r="BX23" s="60"/>
      <c r="BY23" s="60"/>
      <c r="BZ23" s="41">
        <f t="shared" si="26"/>
        <v>19</v>
      </c>
      <c r="CA23" s="60">
        <f t="shared" si="6"/>
        <v>0</v>
      </c>
      <c r="CB23" s="58">
        <f t="shared" si="13"/>
        <v>0</v>
      </c>
      <c r="CC23" s="161" t="e">
        <f>#REF!</f>
        <v>#REF!</v>
      </c>
      <c r="CE23" s="162">
        <f t="shared" si="14"/>
        <v>0</v>
      </c>
      <c r="CF23" s="60"/>
      <c r="CG23" s="73">
        <f t="shared" si="15"/>
        <v>0</v>
      </c>
      <c r="CH23" s="60"/>
      <c r="CI23" s="60"/>
      <c r="CM23" s="61">
        <f t="shared" si="16"/>
        <v>0</v>
      </c>
      <c r="CN23" s="44">
        <v>0</v>
      </c>
      <c r="CO23" s="60">
        <f t="shared" si="17"/>
        <v>0</v>
      </c>
      <c r="CP23" s="60">
        <f t="shared" si="25"/>
        <v>7.0232999999999999</v>
      </c>
      <c r="CQ23" s="60">
        <f t="shared" si="18"/>
        <v>7.0232999999999999</v>
      </c>
      <c r="CS23" s="60">
        <f t="shared" si="19"/>
        <v>0</v>
      </c>
      <c r="CT23" s="72">
        <f t="shared" si="20"/>
        <v>0</v>
      </c>
      <c r="CU23" s="60">
        <f t="shared" si="21"/>
        <v>0</v>
      </c>
      <c r="CW23" s="26"/>
      <c r="DC23" s="70">
        <f t="shared" si="23"/>
        <v>19</v>
      </c>
    </row>
    <row r="24" spans="2:111" ht="13.5" x14ac:dyDescent="0.25">
      <c r="B24" s="63">
        <v>20</v>
      </c>
      <c r="C24" s="51">
        <f>DNC!C29</f>
        <v>0</v>
      </c>
      <c r="D24" s="52">
        <f>DNC!D29</f>
        <v>0</v>
      </c>
      <c r="E24" s="53">
        <f>DNC!E29</f>
        <v>3.7755000000000001</v>
      </c>
      <c r="F24" s="55">
        <f>DNC!F29</f>
        <v>0</v>
      </c>
      <c r="G24" s="53">
        <f>DNC!G29</f>
        <v>0</v>
      </c>
      <c r="H24" s="52">
        <f>DNC!H29</f>
        <v>0</v>
      </c>
      <c r="I24" s="53">
        <f>DNC!I29</f>
        <v>0</v>
      </c>
      <c r="J24" s="55">
        <f>DNC!J29</f>
        <v>0</v>
      </c>
      <c r="K24" s="53">
        <f>DNC!K29</f>
        <v>0.10199999999999999</v>
      </c>
      <c r="L24" s="54">
        <f>DNC!L29</f>
        <v>0</v>
      </c>
      <c r="M24" s="51">
        <f>DNC!M29</f>
        <v>0</v>
      </c>
      <c r="N24" s="52">
        <f>DNC!N29</f>
        <v>0</v>
      </c>
      <c r="O24" s="53">
        <f>DNC!O29</f>
        <v>2.3490000000000002</v>
      </c>
      <c r="P24" s="54">
        <f>DNC!P29</f>
        <v>0</v>
      </c>
      <c r="Q24" s="445">
        <f>DNC!Q29</f>
        <v>0</v>
      </c>
      <c r="R24" s="446">
        <f>DNC!R29</f>
        <v>0</v>
      </c>
      <c r="S24" s="447">
        <f>DNC!S29</f>
        <v>1.2200000000000001E-2</v>
      </c>
      <c r="T24" s="446">
        <f>DNC!T29</f>
        <v>0</v>
      </c>
      <c r="U24" s="447">
        <f>DNC!U29</f>
        <v>0</v>
      </c>
      <c r="V24" s="446">
        <f>DNC!V29</f>
        <v>0</v>
      </c>
      <c r="W24" s="448">
        <f>DNC!W29</f>
        <v>1.4219999999999999</v>
      </c>
      <c r="X24" s="448">
        <f>DNC!X29</f>
        <v>0</v>
      </c>
      <c r="Y24" s="447">
        <f>DNC!Y29</f>
        <v>2.3313999999999999</v>
      </c>
      <c r="Z24" s="446">
        <f>DNC!Z29</f>
        <v>0</v>
      </c>
      <c r="AA24" s="448">
        <f>DNC!AA29</f>
        <v>0</v>
      </c>
      <c r="AB24" s="448">
        <f>DNC!AB29</f>
        <v>0</v>
      </c>
      <c r="AC24" s="51">
        <f>DNC!AW29</f>
        <v>0</v>
      </c>
      <c r="AD24" s="54">
        <f>DNC!AX29</f>
        <v>0</v>
      </c>
      <c r="AE24" s="54">
        <f>DNC!DO29</f>
        <v>1.835</v>
      </c>
      <c r="AF24" s="54">
        <f>DNC!DP29</f>
        <v>0</v>
      </c>
      <c r="AG24" s="55"/>
      <c r="AH24" s="52">
        <f>DNC!AY29</f>
        <v>0</v>
      </c>
      <c r="AI24" s="55"/>
      <c r="AJ24" s="52">
        <f>DNC!AZ29</f>
        <v>0</v>
      </c>
      <c r="AK24" s="55">
        <f>+DNC!DQ29</f>
        <v>0.748</v>
      </c>
      <c r="AL24" s="55">
        <f>+DNC!DR29</f>
        <v>0</v>
      </c>
      <c r="AM24" s="55">
        <f>+DNC!DS29</f>
        <v>7.6999999999999999E-2</v>
      </c>
      <c r="AN24" s="55">
        <f>+DNC!DT29</f>
        <v>0</v>
      </c>
      <c r="AO24" s="55">
        <f>+DNC!DU29</f>
        <v>0.377</v>
      </c>
      <c r="AP24" s="55">
        <f>+DNC!DV29</f>
        <v>0</v>
      </c>
      <c r="AQ24" s="55">
        <f>+DNC!DW29</f>
        <v>0.124</v>
      </c>
      <c r="AR24" s="55">
        <f>+DNC!DX29</f>
        <v>0</v>
      </c>
      <c r="AS24" s="55">
        <f>DNC!DY29</f>
        <v>1.49</v>
      </c>
      <c r="AT24" s="55">
        <f>DNC!DZ29</f>
        <v>255.48500000000001</v>
      </c>
      <c r="AU24" s="55">
        <f>DNC!EA29</f>
        <v>0</v>
      </c>
      <c r="AV24" s="55">
        <f>DNC!EB29</f>
        <v>0</v>
      </c>
      <c r="AW24" s="55">
        <f>DNC!EC29</f>
        <v>0</v>
      </c>
      <c r="AX24" s="55">
        <f>DNC!ED29</f>
        <v>0</v>
      </c>
      <c r="AY24" s="60">
        <f t="shared" si="22"/>
        <v>-13.153100000000002</v>
      </c>
      <c r="AZ24" s="136">
        <v>20</v>
      </c>
      <c r="BA24" s="136"/>
      <c r="BB24" s="61">
        <f t="shared" si="7"/>
        <v>-3.7656000000000001</v>
      </c>
      <c r="BC24" s="147"/>
      <c r="BD24" s="61">
        <f t="shared" si="8"/>
        <v>-2.3490000000000002</v>
      </c>
      <c r="BE24" s="60">
        <f t="shared" si="0"/>
        <v>0</v>
      </c>
      <c r="BF24" s="147"/>
      <c r="BG24" s="60">
        <f t="shared" si="9"/>
        <v>-1.835</v>
      </c>
      <c r="BH24" s="147"/>
      <c r="BI24" s="60">
        <f t="shared" si="1"/>
        <v>253.995</v>
      </c>
      <c r="BJ24" s="147"/>
      <c r="BK24" s="60">
        <f t="shared" si="10"/>
        <v>0</v>
      </c>
      <c r="BL24" s="60"/>
      <c r="BM24" s="61">
        <f t="shared" si="2"/>
        <v>0</v>
      </c>
      <c r="BN24" s="61">
        <f t="shared" si="3"/>
        <v>0</v>
      </c>
      <c r="BO24" s="60">
        <f t="shared" si="4"/>
        <v>-3.7755000000000001</v>
      </c>
      <c r="BP24" s="60"/>
      <c r="BQ24" s="61">
        <f t="shared" si="24"/>
        <v>-0.10199999999999999</v>
      </c>
      <c r="BR24" s="61"/>
      <c r="BS24" s="60">
        <f t="shared" si="11"/>
        <v>-0.82499999999999996</v>
      </c>
      <c r="BT24" s="60"/>
      <c r="BU24" s="60">
        <f t="shared" si="12"/>
        <v>-0.501</v>
      </c>
      <c r="BV24" s="60"/>
      <c r="BW24" s="60"/>
      <c r="BX24" s="60"/>
      <c r="BY24" s="60"/>
      <c r="BZ24" s="41">
        <f t="shared" si="26"/>
        <v>20</v>
      </c>
      <c r="CA24" s="60">
        <f t="shared" si="6"/>
        <v>0</v>
      </c>
      <c r="CB24" s="58">
        <f t="shared" si="13"/>
        <v>0</v>
      </c>
      <c r="CC24" s="161" t="e">
        <f>#REF!</f>
        <v>#REF!</v>
      </c>
      <c r="CE24" s="162">
        <f t="shared" si="14"/>
        <v>0</v>
      </c>
      <c r="CF24" s="60"/>
      <c r="CG24" s="73">
        <f t="shared" si="15"/>
        <v>0</v>
      </c>
      <c r="CH24" s="60"/>
      <c r="CI24" s="60"/>
      <c r="CM24" s="61">
        <f t="shared" si="16"/>
        <v>0</v>
      </c>
      <c r="CN24" s="137">
        <v>0</v>
      </c>
      <c r="CO24" s="60">
        <f t="shared" si="17"/>
        <v>0</v>
      </c>
      <c r="CP24" s="60">
        <f t="shared" si="25"/>
        <v>6.1146000000000003</v>
      </c>
      <c r="CQ24" s="60">
        <f t="shared" si="18"/>
        <v>6.1146000000000003</v>
      </c>
      <c r="CS24" s="60">
        <f t="shared" si="19"/>
        <v>0</v>
      </c>
      <c r="CT24" s="72">
        <f t="shared" si="20"/>
        <v>0</v>
      </c>
      <c r="CU24" s="60">
        <f t="shared" si="21"/>
        <v>0</v>
      </c>
      <c r="CW24" s="26"/>
      <c r="DC24" s="70">
        <f t="shared" si="23"/>
        <v>20</v>
      </c>
    </row>
    <row r="25" spans="2:111" ht="13.5" x14ac:dyDescent="0.25">
      <c r="B25" s="63">
        <v>21</v>
      </c>
      <c r="C25" s="51">
        <f>DNC!C30</f>
        <v>0</v>
      </c>
      <c r="D25" s="52">
        <f>DNC!D30</f>
        <v>0</v>
      </c>
      <c r="E25" s="53">
        <f>DNC!E30</f>
        <v>3.7921999999999998</v>
      </c>
      <c r="F25" s="55">
        <f>DNC!F30</f>
        <v>0</v>
      </c>
      <c r="G25" s="53">
        <f>DNC!G30</f>
        <v>0</v>
      </c>
      <c r="H25" s="52">
        <f>DNC!H30</f>
        <v>0</v>
      </c>
      <c r="I25" s="53">
        <f>DNC!I30</f>
        <v>0</v>
      </c>
      <c r="J25" s="55">
        <f>DNC!J30</f>
        <v>0</v>
      </c>
      <c r="K25" s="53">
        <f>DNC!K30</f>
        <v>0.10050000000000001</v>
      </c>
      <c r="L25" s="54">
        <f>DNC!L30</f>
        <v>0</v>
      </c>
      <c r="M25" s="51">
        <f>DNC!M30</f>
        <v>0</v>
      </c>
      <c r="N25" s="52">
        <f>DNC!N30</f>
        <v>0</v>
      </c>
      <c r="O25" s="53">
        <f>DNC!O30</f>
        <v>0.89100000000000001</v>
      </c>
      <c r="P25" s="54">
        <f>DNC!P30</f>
        <v>0</v>
      </c>
      <c r="Q25" s="445">
        <f>DNC!Q30</f>
        <v>0</v>
      </c>
      <c r="R25" s="446">
        <f>DNC!R30</f>
        <v>0</v>
      </c>
      <c r="S25" s="447">
        <f>DNC!S30</f>
        <v>0</v>
      </c>
      <c r="T25" s="446">
        <f>DNC!T30</f>
        <v>0</v>
      </c>
      <c r="U25" s="447">
        <f>DNC!U30</f>
        <v>0</v>
      </c>
      <c r="V25" s="446">
        <f>DNC!V30</f>
        <v>0</v>
      </c>
      <c r="W25" s="448">
        <f>DNC!W30</f>
        <v>1.3804000000000001</v>
      </c>
      <c r="X25" s="448">
        <f>DNC!X30</f>
        <v>0</v>
      </c>
      <c r="Y25" s="447">
        <f>DNC!Y30</f>
        <v>1.6749000000000001</v>
      </c>
      <c r="Z25" s="446">
        <f>DNC!Z30</f>
        <v>0</v>
      </c>
      <c r="AA25" s="448">
        <f>DNC!AA30</f>
        <v>0</v>
      </c>
      <c r="AB25" s="448">
        <f>DNC!AB30</f>
        <v>0</v>
      </c>
      <c r="AC25" s="51">
        <f>DNC!AW30</f>
        <v>0</v>
      </c>
      <c r="AD25" s="54">
        <f>DNC!AX30</f>
        <v>0</v>
      </c>
      <c r="AE25" s="54">
        <f>DNC!DO30</f>
        <v>1.8280000000000001</v>
      </c>
      <c r="AF25" s="54">
        <f>DNC!DP30</f>
        <v>0</v>
      </c>
      <c r="AG25" s="55"/>
      <c r="AH25" s="52">
        <f>DNC!AY30</f>
        <v>0</v>
      </c>
      <c r="AI25" s="55"/>
      <c r="AJ25" s="52">
        <f>DNC!AZ30</f>
        <v>0</v>
      </c>
      <c r="AK25" s="55">
        <f>+DNC!DQ30</f>
        <v>0.75800000000000001</v>
      </c>
      <c r="AL25" s="55">
        <f>+DNC!DR30</f>
        <v>0</v>
      </c>
      <c r="AM25" s="55">
        <f>+DNC!DS30</f>
        <v>9.6000000000000002E-2</v>
      </c>
      <c r="AN25" s="55">
        <f>+DNC!DT30</f>
        <v>0</v>
      </c>
      <c r="AO25" s="55">
        <f>+DNC!DU30</f>
        <v>0.39700000000000002</v>
      </c>
      <c r="AP25" s="55">
        <f>+DNC!DV30</f>
        <v>0</v>
      </c>
      <c r="AQ25" s="55">
        <f>+DNC!DW30</f>
        <v>0.13700000000000001</v>
      </c>
      <c r="AR25" s="55">
        <f>+DNC!DX30</f>
        <v>0</v>
      </c>
      <c r="AS25" s="55">
        <f>DNC!DY30</f>
        <v>1.9850000000000001</v>
      </c>
      <c r="AT25" s="55">
        <f>DNC!DZ30</f>
        <v>0</v>
      </c>
      <c r="AU25" s="55">
        <f>DNC!EA30</f>
        <v>0</v>
      </c>
      <c r="AV25" s="55">
        <f>DNC!EB30</f>
        <v>0</v>
      </c>
      <c r="AW25" s="55">
        <f>DNC!EC30</f>
        <v>0</v>
      </c>
      <c r="AX25" s="55">
        <f>DNC!ED30</f>
        <v>0</v>
      </c>
      <c r="AY25" s="60">
        <f t="shared" si="22"/>
        <v>-11.055</v>
      </c>
      <c r="AZ25" s="136">
        <v>21</v>
      </c>
      <c r="BA25" s="136"/>
      <c r="BB25" s="61">
        <f t="shared" si="7"/>
        <v>-3.0552999999999999</v>
      </c>
      <c r="BC25" s="147"/>
      <c r="BD25" s="61">
        <f t="shared" si="8"/>
        <v>-0.89100000000000001</v>
      </c>
      <c r="BE25" s="60">
        <f t="shared" si="0"/>
        <v>0</v>
      </c>
      <c r="BF25" s="147"/>
      <c r="BG25" s="60">
        <f t="shared" si="9"/>
        <v>-1.8280000000000001</v>
      </c>
      <c r="BH25" s="147"/>
      <c r="BI25" s="60">
        <f t="shared" si="1"/>
        <v>-1.9850000000000001</v>
      </c>
      <c r="BJ25" s="147"/>
      <c r="BK25" s="60">
        <f t="shared" si="10"/>
        <v>0</v>
      </c>
      <c r="BL25" s="60"/>
      <c r="BM25" s="61">
        <f t="shared" si="2"/>
        <v>0</v>
      </c>
      <c r="BN25" s="61">
        <f t="shared" si="3"/>
        <v>0</v>
      </c>
      <c r="BO25" s="60">
        <f t="shared" si="4"/>
        <v>-3.7921999999999998</v>
      </c>
      <c r="BP25" s="60"/>
      <c r="BQ25" s="61">
        <f t="shared" si="24"/>
        <v>-0.10050000000000001</v>
      </c>
      <c r="BR25" s="61"/>
      <c r="BS25" s="60">
        <f t="shared" si="11"/>
        <v>-0.85399999999999998</v>
      </c>
      <c r="BT25" s="60"/>
      <c r="BU25" s="60">
        <f t="shared" si="12"/>
        <v>-0.53400000000000003</v>
      </c>
      <c r="BV25" s="60"/>
      <c r="BW25" s="60"/>
      <c r="BX25" s="60"/>
      <c r="BY25" s="60"/>
      <c r="BZ25" s="41">
        <f t="shared" si="26"/>
        <v>21</v>
      </c>
      <c r="CA25" s="60">
        <f t="shared" si="6"/>
        <v>0</v>
      </c>
      <c r="CB25" s="58">
        <f t="shared" si="13"/>
        <v>0</v>
      </c>
      <c r="CC25" s="161" t="e">
        <f>#REF!</f>
        <v>#REF!</v>
      </c>
      <c r="CE25" s="162">
        <f t="shared" si="14"/>
        <v>0</v>
      </c>
      <c r="CF25" s="60"/>
      <c r="CG25" s="73">
        <f t="shared" si="15"/>
        <v>0</v>
      </c>
      <c r="CH25" s="60"/>
      <c r="CI25" s="60"/>
      <c r="CM25" s="61">
        <f t="shared" si="16"/>
        <v>0</v>
      </c>
      <c r="CN25" s="44">
        <v>0</v>
      </c>
      <c r="CO25" s="60">
        <f t="shared" si="17"/>
        <v>0</v>
      </c>
      <c r="CP25" s="60">
        <f t="shared" si="25"/>
        <v>3.9462999999999999</v>
      </c>
      <c r="CQ25" s="60">
        <f t="shared" si="18"/>
        <v>3.9462999999999999</v>
      </c>
      <c r="CS25" s="60">
        <f t="shared" si="19"/>
        <v>0</v>
      </c>
      <c r="CT25" s="72">
        <f t="shared" si="20"/>
        <v>0</v>
      </c>
      <c r="CU25" s="60">
        <f t="shared" si="21"/>
        <v>0</v>
      </c>
      <c r="CW25" s="26"/>
      <c r="DC25" s="70">
        <f t="shared" si="23"/>
        <v>21</v>
      </c>
    </row>
    <row r="26" spans="2:111" ht="13.5" x14ac:dyDescent="0.25">
      <c r="B26" s="63">
        <v>22</v>
      </c>
      <c r="C26" s="51">
        <f>DNC!C31</f>
        <v>0</v>
      </c>
      <c r="D26" s="52">
        <f>DNC!D31</f>
        <v>0</v>
      </c>
      <c r="E26" s="53">
        <f>DNC!E31</f>
        <v>3.827</v>
      </c>
      <c r="F26" s="55">
        <f>DNC!F31</f>
        <v>0</v>
      </c>
      <c r="G26" s="53">
        <f>DNC!G31</f>
        <v>0</v>
      </c>
      <c r="H26" s="52">
        <f>DNC!H31</f>
        <v>0</v>
      </c>
      <c r="I26" s="53">
        <f>DNC!I31</f>
        <v>0</v>
      </c>
      <c r="J26" s="55">
        <f>DNC!J31</f>
        <v>0</v>
      </c>
      <c r="K26" s="53">
        <f>DNC!K31</f>
        <v>0.20250000000000001</v>
      </c>
      <c r="L26" s="54">
        <f>DNC!L31</f>
        <v>0</v>
      </c>
      <c r="M26" s="51">
        <f>DNC!M31</f>
        <v>0</v>
      </c>
      <c r="N26" s="52">
        <f>DNC!N31</f>
        <v>0</v>
      </c>
      <c r="O26" s="53">
        <f>DNC!O31</f>
        <v>0.52559999999999996</v>
      </c>
      <c r="P26" s="54">
        <f>DNC!P31</f>
        <v>0</v>
      </c>
      <c r="Q26" s="445">
        <f>DNC!Q31</f>
        <v>0</v>
      </c>
      <c r="R26" s="446">
        <f>DNC!R31</f>
        <v>0</v>
      </c>
      <c r="S26" s="447">
        <f>DNC!S31</f>
        <v>4.4999999999999997E-3</v>
      </c>
      <c r="T26" s="446">
        <f>DNC!T31</f>
        <v>0</v>
      </c>
      <c r="U26" s="447">
        <f>DNC!U31</f>
        <v>1E-4</v>
      </c>
      <c r="V26" s="446">
        <f>DNC!V31</f>
        <v>0</v>
      </c>
      <c r="W26" s="448">
        <f>DNC!W31</f>
        <v>1.3577999999999999</v>
      </c>
      <c r="X26" s="448">
        <f>DNC!X31</f>
        <v>0</v>
      </c>
      <c r="Y26" s="447">
        <f>DNC!Y31</f>
        <v>1.6281000000000001</v>
      </c>
      <c r="Z26" s="446">
        <f>DNC!Z31</f>
        <v>0</v>
      </c>
      <c r="AA26" s="448">
        <f>DNC!AA31</f>
        <v>2.9999999999999997E-4</v>
      </c>
      <c r="AB26" s="448">
        <f>DNC!AB31</f>
        <v>0</v>
      </c>
      <c r="AC26" s="51">
        <f>DNC!AW31</f>
        <v>0</v>
      </c>
      <c r="AD26" s="54">
        <f>DNC!AX31</f>
        <v>0</v>
      </c>
      <c r="AE26" s="54">
        <f>DNC!DO31</f>
        <v>1.8740000000000001</v>
      </c>
      <c r="AF26" s="54">
        <f>DNC!DP31</f>
        <v>0</v>
      </c>
      <c r="AG26" s="55"/>
      <c r="AH26" s="52">
        <f>DNC!AY31</f>
        <v>0</v>
      </c>
      <c r="AI26" s="55"/>
      <c r="AJ26" s="52">
        <f>DNC!AZ31</f>
        <v>0</v>
      </c>
      <c r="AK26" s="55">
        <f>+DNC!DQ31</f>
        <v>0.753</v>
      </c>
      <c r="AL26" s="55">
        <f>+DNC!DR31</f>
        <v>0</v>
      </c>
      <c r="AM26" s="55">
        <f>+DNC!DS31</f>
        <v>0.113</v>
      </c>
      <c r="AN26" s="55">
        <f>+DNC!DT31</f>
        <v>0</v>
      </c>
      <c r="AO26" s="55">
        <f>+DNC!DU31</f>
        <v>0.39300000000000002</v>
      </c>
      <c r="AP26" s="55">
        <f>+DNC!DV31</f>
        <v>0</v>
      </c>
      <c r="AQ26" s="55">
        <f>+DNC!DW31</f>
        <v>0.16400000000000001</v>
      </c>
      <c r="AR26" s="55">
        <f>+DNC!DX31</f>
        <v>0</v>
      </c>
      <c r="AS26" s="55">
        <f>DNC!DY31</f>
        <v>2.0310000000000001</v>
      </c>
      <c r="AT26" s="55">
        <f>DNC!DZ31</f>
        <v>0</v>
      </c>
      <c r="AU26" s="55">
        <f>DNC!EA31</f>
        <v>0</v>
      </c>
      <c r="AV26" s="55">
        <f>DNC!EB31</f>
        <v>0</v>
      </c>
      <c r="AW26" s="55">
        <f>DNC!EC31</f>
        <v>0</v>
      </c>
      <c r="AX26" s="55">
        <f>DNC!ED31</f>
        <v>0</v>
      </c>
      <c r="AY26" s="60">
        <f t="shared" si="22"/>
        <v>-10.8429</v>
      </c>
      <c r="AZ26" s="136">
        <v>22</v>
      </c>
      <c r="BA26" s="136"/>
      <c r="BB26" s="61">
        <f t="shared" si="7"/>
        <v>-2.9908000000000006</v>
      </c>
      <c r="BC26" s="147"/>
      <c r="BD26" s="61">
        <f t="shared" si="8"/>
        <v>-0.52559999999999996</v>
      </c>
      <c r="BE26" s="60">
        <f t="shared" si="0"/>
        <v>0</v>
      </c>
      <c r="BF26" s="147"/>
      <c r="BG26" s="60">
        <f t="shared" si="9"/>
        <v>-1.8740000000000001</v>
      </c>
      <c r="BH26" s="147"/>
      <c r="BI26" s="60">
        <f t="shared" si="1"/>
        <v>-2.0310000000000001</v>
      </c>
      <c r="BJ26" s="147"/>
      <c r="BK26" s="60">
        <f t="shared" si="10"/>
        <v>0</v>
      </c>
      <c r="BL26" s="60"/>
      <c r="BM26" s="61">
        <f t="shared" si="2"/>
        <v>0</v>
      </c>
      <c r="BN26" s="61">
        <f t="shared" si="3"/>
        <v>0</v>
      </c>
      <c r="BO26" s="60">
        <f t="shared" si="4"/>
        <v>-3.827</v>
      </c>
      <c r="BP26" s="60"/>
      <c r="BQ26" s="61">
        <f t="shared" si="24"/>
        <v>-0.20250000000000001</v>
      </c>
      <c r="BR26" s="61"/>
      <c r="BS26" s="60">
        <f t="shared" si="11"/>
        <v>-0.86599999999999999</v>
      </c>
      <c r="BT26" s="60"/>
      <c r="BU26" s="60">
        <f t="shared" si="12"/>
        <v>-0.55700000000000005</v>
      </c>
      <c r="BV26" s="60"/>
      <c r="BW26" s="60"/>
      <c r="BX26" s="60"/>
      <c r="BY26" s="60"/>
      <c r="BZ26" s="41">
        <f t="shared" si="26"/>
        <v>22</v>
      </c>
      <c r="CA26" s="60">
        <f t="shared" si="6"/>
        <v>0</v>
      </c>
      <c r="CB26" s="58">
        <f t="shared" si="13"/>
        <v>0</v>
      </c>
      <c r="CC26" s="161" t="e">
        <f>#REF!</f>
        <v>#REF!</v>
      </c>
      <c r="CE26" s="162">
        <f t="shared" si="14"/>
        <v>0</v>
      </c>
      <c r="CF26" s="60"/>
      <c r="CG26" s="73">
        <f t="shared" si="15"/>
        <v>0</v>
      </c>
      <c r="CH26" s="60"/>
      <c r="CI26" s="60"/>
      <c r="CM26" s="61">
        <f t="shared" si="16"/>
        <v>0</v>
      </c>
      <c r="CN26" s="44">
        <v>0</v>
      </c>
      <c r="CO26" s="60">
        <f t="shared" si="17"/>
        <v>0</v>
      </c>
      <c r="CP26" s="60">
        <f t="shared" si="25"/>
        <v>3.5164</v>
      </c>
      <c r="CQ26" s="60">
        <f t="shared" si="18"/>
        <v>3.5164</v>
      </c>
      <c r="CS26" s="60">
        <f t="shared" si="19"/>
        <v>0</v>
      </c>
      <c r="CT26" s="72">
        <f t="shared" si="20"/>
        <v>0</v>
      </c>
      <c r="CU26" s="60">
        <f t="shared" si="21"/>
        <v>0</v>
      </c>
      <c r="CW26" s="26"/>
      <c r="DC26" s="70">
        <f t="shared" si="23"/>
        <v>22</v>
      </c>
    </row>
    <row r="27" spans="2:111" ht="13.5" x14ac:dyDescent="0.25">
      <c r="B27" s="63">
        <v>23</v>
      </c>
      <c r="C27" s="51">
        <f>DNC!C32</f>
        <v>0</v>
      </c>
      <c r="D27" s="52">
        <f>DNC!D32</f>
        <v>0</v>
      </c>
      <c r="E27" s="53">
        <f>DNC!E32</f>
        <v>3.8778000000000001</v>
      </c>
      <c r="F27" s="55">
        <f>DNC!F32</f>
        <v>0</v>
      </c>
      <c r="G27" s="53">
        <f>DNC!G32</f>
        <v>0</v>
      </c>
      <c r="H27" s="52">
        <f>DNC!H32</f>
        <v>0</v>
      </c>
      <c r="I27" s="53">
        <f>DNC!I32</f>
        <v>0</v>
      </c>
      <c r="J27" s="55">
        <f>DNC!J32</f>
        <v>0</v>
      </c>
      <c r="K27" s="53">
        <f>DNC!K32</f>
        <v>3.3075000000000001</v>
      </c>
      <c r="L27" s="54">
        <f>DNC!L32</f>
        <v>0</v>
      </c>
      <c r="M27" s="51">
        <f>DNC!M32</f>
        <v>0</v>
      </c>
      <c r="N27" s="52">
        <f>DNC!N32</f>
        <v>0</v>
      </c>
      <c r="O27" s="53">
        <f>DNC!O32</f>
        <v>1.0529999999999999</v>
      </c>
      <c r="P27" s="54">
        <f>DNC!P32</f>
        <v>0</v>
      </c>
      <c r="Q27" s="445">
        <f>DNC!Q32</f>
        <v>1.17E-2</v>
      </c>
      <c r="R27" s="446">
        <f>DNC!R32</f>
        <v>0</v>
      </c>
      <c r="S27" s="447">
        <f>DNC!S32</f>
        <v>0.73129999999999995</v>
      </c>
      <c r="T27" s="446">
        <f>DNC!T32</f>
        <v>0</v>
      </c>
      <c r="U27" s="447">
        <f>DNC!U32</f>
        <v>1.83E-2</v>
      </c>
      <c r="V27" s="446">
        <f>DNC!V32</f>
        <v>0</v>
      </c>
      <c r="W27" s="448">
        <f>DNC!W32</f>
        <v>1.2526999999999999</v>
      </c>
      <c r="X27" s="448">
        <f>DNC!X32</f>
        <v>0</v>
      </c>
      <c r="Y27" s="451">
        <f>DNC!Y32</f>
        <v>1.4947999999999999</v>
      </c>
      <c r="Z27" s="446">
        <f>DNC!Z32</f>
        <v>0</v>
      </c>
      <c r="AA27" s="448">
        <f>DNC!AA32</f>
        <v>8.9999999999999998E-4</v>
      </c>
      <c r="AB27" s="448">
        <f>DNC!AB32</f>
        <v>0</v>
      </c>
      <c r="AC27" s="51">
        <f>DNC!AW32</f>
        <v>0</v>
      </c>
      <c r="AD27" s="54">
        <f>DNC!AX32</f>
        <v>0</v>
      </c>
      <c r="AE27" s="54">
        <f>DNC!DO32</f>
        <v>1.8779999999999999</v>
      </c>
      <c r="AF27" s="54">
        <f>DNC!DP32</f>
        <v>0</v>
      </c>
      <c r="AG27" s="55"/>
      <c r="AH27" s="52">
        <f>DNC!AY32</f>
        <v>0</v>
      </c>
      <c r="AI27" s="55"/>
      <c r="AJ27" s="52">
        <f>DNC!AZ32</f>
        <v>0</v>
      </c>
      <c r="AK27" s="55">
        <f>+DNC!DQ32</f>
        <v>0.73399999999999999</v>
      </c>
      <c r="AL27" s="55">
        <f>+DNC!DR32</f>
        <v>0</v>
      </c>
      <c r="AM27" s="55">
        <f>+DNC!DS32</f>
        <v>0.113</v>
      </c>
      <c r="AN27" s="55">
        <f>+DNC!DT32</f>
        <v>0.27100000000000002</v>
      </c>
      <c r="AO27" s="55">
        <f>+DNC!DU32</f>
        <v>0.39700000000000002</v>
      </c>
      <c r="AP27" s="55">
        <f>+DNC!DV32</f>
        <v>0</v>
      </c>
      <c r="AQ27" s="55">
        <f>+DNC!DW32</f>
        <v>0.17</v>
      </c>
      <c r="AR27" s="55">
        <f>+DNC!DX32</f>
        <v>0</v>
      </c>
      <c r="AS27" s="55">
        <f>DNC!DY32</f>
        <v>1.833</v>
      </c>
      <c r="AT27" s="55">
        <f>DNC!DZ32</f>
        <v>0</v>
      </c>
      <c r="AU27" s="55">
        <f>DNC!EA32</f>
        <v>3.0999999999999999E-3</v>
      </c>
      <c r="AV27" s="55">
        <f>DNC!EB32</f>
        <v>0</v>
      </c>
      <c r="AW27" s="55">
        <f>DNC!EC32</f>
        <v>0</v>
      </c>
      <c r="AX27" s="55">
        <f>DNC!ED32</f>
        <v>0</v>
      </c>
      <c r="AY27" s="60">
        <f t="shared" si="22"/>
        <v>-14.768999999999998</v>
      </c>
      <c r="AZ27" s="136">
        <v>23</v>
      </c>
      <c r="BA27" s="136"/>
      <c r="BB27" s="61">
        <f t="shared" si="7"/>
        <v>-3.5096999999999996</v>
      </c>
      <c r="BC27" s="147"/>
      <c r="BD27" s="61">
        <f t="shared" si="8"/>
        <v>-1.0529999999999999</v>
      </c>
      <c r="BE27" s="60">
        <f t="shared" si="0"/>
        <v>0</v>
      </c>
      <c r="BF27" s="147"/>
      <c r="BG27" s="60">
        <f t="shared" si="9"/>
        <v>-1.8779999999999999</v>
      </c>
      <c r="BH27" s="147"/>
      <c r="BI27" s="60">
        <f t="shared" si="1"/>
        <v>-1.833</v>
      </c>
      <c r="BJ27" s="147"/>
      <c r="BK27" s="60">
        <f t="shared" si="10"/>
        <v>-3.0999999999999999E-3</v>
      </c>
      <c r="BL27" s="60"/>
      <c r="BM27" s="61">
        <f t="shared" si="2"/>
        <v>0</v>
      </c>
      <c r="BN27" s="61">
        <f t="shared" si="3"/>
        <v>0</v>
      </c>
      <c r="BO27" s="60">
        <f t="shared" si="4"/>
        <v>-3.8778000000000001</v>
      </c>
      <c r="BP27" s="60"/>
      <c r="BQ27" s="61">
        <f t="shared" si="24"/>
        <v>-3.3075000000000001</v>
      </c>
      <c r="BR27" s="61"/>
      <c r="BS27" s="60">
        <f t="shared" si="11"/>
        <v>-0.57599999999999996</v>
      </c>
      <c r="BT27" s="60"/>
      <c r="BU27" s="60">
        <f t="shared" si="12"/>
        <v>-0.56700000000000006</v>
      </c>
      <c r="BV27" s="60"/>
      <c r="BW27" s="60"/>
      <c r="BX27" s="60"/>
      <c r="BY27" s="60"/>
      <c r="BZ27" s="41">
        <f t="shared" si="26"/>
        <v>23</v>
      </c>
      <c r="CA27" s="60">
        <f t="shared" si="6"/>
        <v>0</v>
      </c>
      <c r="CB27" s="58">
        <f t="shared" si="13"/>
        <v>0</v>
      </c>
      <c r="CC27" s="161" t="e">
        <f>#REF!</f>
        <v>#REF!</v>
      </c>
      <c r="CE27" s="162">
        <f t="shared" si="14"/>
        <v>0</v>
      </c>
      <c r="CF27" s="60"/>
      <c r="CG27" s="73">
        <f t="shared" si="15"/>
        <v>0</v>
      </c>
      <c r="CH27" s="60"/>
      <c r="CI27" s="60"/>
      <c r="CM27" s="61">
        <f t="shared" si="16"/>
        <v>0</v>
      </c>
      <c r="CN27" s="44">
        <v>0</v>
      </c>
      <c r="CO27" s="60">
        <f t="shared" si="17"/>
        <v>0</v>
      </c>
      <c r="CP27" s="60">
        <f t="shared" si="25"/>
        <v>4.5626999999999995</v>
      </c>
      <c r="CQ27" s="60">
        <f t="shared" si="18"/>
        <v>4.5626999999999995</v>
      </c>
      <c r="CS27" s="60">
        <f t="shared" si="19"/>
        <v>0</v>
      </c>
      <c r="CT27" s="72">
        <f t="shared" si="20"/>
        <v>0</v>
      </c>
      <c r="CU27" s="60">
        <f t="shared" si="21"/>
        <v>0</v>
      </c>
      <c r="CW27" s="26"/>
      <c r="DC27" s="70">
        <f t="shared" si="23"/>
        <v>23</v>
      </c>
    </row>
    <row r="28" spans="2:111" ht="13.5" x14ac:dyDescent="0.25">
      <c r="B28" s="63">
        <v>24</v>
      </c>
      <c r="C28" s="51">
        <f>DNC!C33</f>
        <v>0</v>
      </c>
      <c r="D28" s="52">
        <f>DNC!D33</f>
        <v>0</v>
      </c>
      <c r="E28" s="53">
        <f>DNC!E33</f>
        <v>3.8437000000000001</v>
      </c>
      <c r="F28" s="55">
        <f>DNC!F33</f>
        <v>0</v>
      </c>
      <c r="G28" s="53">
        <f>DNC!G33</f>
        <v>0</v>
      </c>
      <c r="H28" s="52">
        <f>DNC!H33</f>
        <v>0</v>
      </c>
      <c r="I28" s="53">
        <f>DNC!I33</f>
        <v>0</v>
      </c>
      <c r="J28" s="55">
        <f>DNC!J33</f>
        <v>0</v>
      </c>
      <c r="K28" s="53">
        <f>DNC!K33</f>
        <v>0.84450000000000003</v>
      </c>
      <c r="L28" s="54">
        <f>DNC!L33</f>
        <v>0</v>
      </c>
      <c r="M28" s="51">
        <f>DNC!M33</f>
        <v>0</v>
      </c>
      <c r="N28" s="52">
        <f>DNC!N33</f>
        <v>0</v>
      </c>
      <c r="O28" s="53">
        <f>DNC!O33</f>
        <v>0.85140000000000005</v>
      </c>
      <c r="P28" s="54">
        <f>DNC!P33</f>
        <v>0.72899999999999998</v>
      </c>
      <c r="Q28" s="445">
        <f>DNC!Q33</f>
        <v>0</v>
      </c>
      <c r="R28" s="446">
        <f>DNC!R33</f>
        <v>0</v>
      </c>
      <c r="S28" s="447">
        <f>DNC!S33</f>
        <v>1.6339999999999999</v>
      </c>
      <c r="T28" s="446">
        <f>DNC!T33</f>
        <v>0</v>
      </c>
      <c r="U28" s="447">
        <f>DNC!U33</f>
        <v>0</v>
      </c>
      <c r="V28" s="446">
        <f>DNC!V33</f>
        <v>0</v>
      </c>
      <c r="W28" s="448">
        <f>DNC!W33</f>
        <v>1.0486</v>
      </c>
      <c r="X28" s="448">
        <f>DNC!X33</f>
        <v>0</v>
      </c>
      <c r="Y28" s="447">
        <f>DNC!Y33</f>
        <v>1.5759000000000001</v>
      </c>
      <c r="Z28" s="446">
        <f>DNC!Z33</f>
        <v>0</v>
      </c>
      <c r="AA28" s="448">
        <f>DNC!AA33</f>
        <v>0</v>
      </c>
      <c r="AB28" s="448">
        <f>DNC!AB33</f>
        <v>0</v>
      </c>
      <c r="AC28" s="51">
        <f>DNC!AW33</f>
        <v>0</v>
      </c>
      <c r="AD28" s="54">
        <f>DNC!AX33</f>
        <v>0</v>
      </c>
      <c r="AE28" s="54">
        <f>DNC!DO33</f>
        <v>1.88</v>
      </c>
      <c r="AF28" s="54">
        <f>DNC!DP33</f>
        <v>0</v>
      </c>
      <c r="AG28" s="55"/>
      <c r="AH28" s="52">
        <f>DNC!AY33</f>
        <v>0</v>
      </c>
      <c r="AI28" s="55"/>
      <c r="AJ28" s="52">
        <f>DNC!AZ33</f>
        <v>0</v>
      </c>
      <c r="AK28" s="55">
        <f>+DNC!DQ33</f>
        <v>0.70899999999999996</v>
      </c>
      <c r="AL28" s="55">
        <f>+DNC!DR33</f>
        <v>0</v>
      </c>
      <c r="AM28" s="55">
        <f>+DNC!DS33</f>
        <v>0.104</v>
      </c>
      <c r="AN28" s="55">
        <f>+DNC!DT33</f>
        <v>0</v>
      </c>
      <c r="AO28" s="55">
        <f>+DNC!DU33</f>
        <v>0.39300000000000002</v>
      </c>
      <c r="AP28" s="55">
        <f>+DNC!DV33</f>
        <v>0</v>
      </c>
      <c r="AQ28" s="55">
        <f>+DNC!DW33</f>
        <v>0.17100000000000001</v>
      </c>
      <c r="AR28" s="55">
        <f>+DNC!DX33</f>
        <v>0</v>
      </c>
      <c r="AS28" s="55">
        <f>DNC!DY33</f>
        <v>1.9370000000000001</v>
      </c>
      <c r="AT28" s="55">
        <f>DNC!DZ33</f>
        <v>0</v>
      </c>
      <c r="AU28" s="55">
        <f>DNC!EA33</f>
        <v>0</v>
      </c>
      <c r="AV28" s="55">
        <f>DNC!EB33</f>
        <v>0</v>
      </c>
      <c r="AW28" s="55">
        <f>DNC!EC33</f>
        <v>0</v>
      </c>
      <c r="AX28" s="55">
        <f>DNC!ED33</f>
        <v>0</v>
      </c>
      <c r="AY28" s="60">
        <f t="shared" si="22"/>
        <v>-12.3261</v>
      </c>
      <c r="AZ28" s="136">
        <v>24</v>
      </c>
      <c r="BA28" s="136"/>
      <c r="BB28" s="61">
        <f t="shared" si="7"/>
        <v>-4.2584999999999997</v>
      </c>
      <c r="BC28" s="147"/>
      <c r="BD28" s="61">
        <f t="shared" si="8"/>
        <v>-0.12240000000000006</v>
      </c>
      <c r="BE28" s="60">
        <f t="shared" si="0"/>
        <v>0</v>
      </c>
      <c r="BF28" s="147"/>
      <c r="BG28" s="60">
        <f t="shared" si="9"/>
        <v>-1.88</v>
      </c>
      <c r="BH28" s="147"/>
      <c r="BI28" s="60">
        <f t="shared" si="1"/>
        <v>-1.9370000000000001</v>
      </c>
      <c r="BJ28" s="147"/>
      <c r="BK28" s="60">
        <f t="shared" si="10"/>
        <v>0</v>
      </c>
      <c r="BL28" s="60"/>
      <c r="BM28" s="61">
        <f t="shared" si="2"/>
        <v>0</v>
      </c>
      <c r="BN28" s="61">
        <f t="shared" si="3"/>
        <v>0</v>
      </c>
      <c r="BO28" s="60">
        <f t="shared" si="4"/>
        <v>-3.8437000000000001</v>
      </c>
      <c r="BP28" s="60"/>
      <c r="BQ28" s="61">
        <f t="shared" si="24"/>
        <v>-0.84450000000000003</v>
      </c>
      <c r="BR28" s="61"/>
      <c r="BS28" s="60">
        <f t="shared" si="11"/>
        <v>-0.81299999999999994</v>
      </c>
      <c r="BT28" s="60"/>
      <c r="BU28" s="60">
        <f t="shared" si="12"/>
        <v>-0.56400000000000006</v>
      </c>
      <c r="BV28" s="60"/>
      <c r="BW28" s="60"/>
      <c r="BX28" s="60"/>
      <c r="BY28" s="60"/>
      <c r="BZ28" s="41">
        <f t="shared" si="26"/>
        <v>24</v>
      </c>
      <c r="CA28" s="60">
        <f t="shared" si="6"/>
        <v>0</v>
      </c>
      <c r="CB28" s="58">
        <f t="shared" si="13"/>
        <v>0</v>
      </c>
      <c r="CC28" s="161" t="e">
        <f>#REF!</f>
        <v>#REF!</v>
      </c>
      <c r="CE28" s="162">
        <f t="shared" si="14"/>
        <v>0</v>
      </c>
      <c r="CF28" s="60"/>
      <c r="CG28" s="73">
        <f t="shared" si="15"/>
        <v>0</v>
      </c>
      <c r="CH28" s="60"/>
      <c r="CI28" s="60"/>
      <c r="CM28" s="61">
        <f t="shared" si="16"/>
        <v>0</v>
      </c>
      <c r="CN28" s="44">
        <v>0</v>
      </c>
      <c r="CO28" s="60">
        <f t="shared" si="17"/>
        <v>0</v>
      </c>
      <c r="CP28" s="60">
        <f t="shared" si="25"/>
        <v>5.1098999999999997</v>
      </c>
      <c r="CQ28" s="60">
        <f t="shared" si="18"/>
        <v>5.1098999999999997</v>
      </c>
      <c r="CS28" s="60">
        <f t="shared" si="19"/>
        <v>0</v>
      </c>
      <c r="CT28" s="72">
        <f t="shared" si="20"/>
        <v>0</v>
      </c>
      <c r="CU28" s="60">
        <f t="shared" si="21"/>
        <v>0</v>
      </c>
      <c r="CW28" s="26"/>
      <c r="DC28" s="70">
        <f t="shared" si="23"/>
        <v>24</v>
      </c>
      <c r="DD28" s="138"/>
      <c r="DE28" s="138"/>
      <c r="DF28" s="138"/>
      <c r="DG28" s="138"/>
    </row>
    <row r="29" spans="2:111" ht="13.5" x14ac:dyDescent="0.25">
      <c r="B29" s="63">
        <v>25</v>
      </c>
      <c r="C29" s="51">
        <f>DNC!C34</f>
        <v>0</v>
      </c>
      <c r="D29" s="52">
        <f>DNC!D34</f>
        <v>0</v>
      </c>
      <c r="E29" s="53">
        <f>DNC!E34</f>
        <v>3.7755000000000001</v>
      </c>
      <c r="F29" s="55">
        <f>DNC!F34</f>
        <v>0</v>
      </c>
      <c r="G29" s="53">
        <f>DNC!G34</f>
        <v>0</v>
      </c>
      <c r="H29" s="52">
        <f>DNC!H34</f>
        <v>0</v>
      </c>
      <c r="I29" s="53">
        <f>DNC!I34</f>
        <v>0</v>
      </c>
      <c r="J29" s="55">
        <f>DNC!J34</f>
        <v>0</v>
      </c>
      <c r="K29" s="53">
        <f>DNC!K34</f>
        <v>3.3000000000000002E-2</v>
      </c>
      <c r="L29" s="54">
        <f>DNC!L34</f>
        <v>0</v>
      </c>
      <c r="M29" s="51">
        <f>DNC!M34</f>
        <v>0</v>
      </c>
      <c r="N29" s="52">
        <f>DNC!N34</f>
        <v>0</v>
      </c>
      <c r="O29" s="53">
        <f>DNC!O34</f>
        <v>0.93059999999999998</v>
      </c>
      <c r="P29" s="54">
        <f>DNC!P34</f>
        <v>0</v>
      </c>
      <c r="Q29" s="445">
        <f>DNC!Q34</f>
        <v>0</v>
      </c>
      <c r="R29" s="446">
        <f>DNC!R34</f>
        <v>0</v>
      </c>
      <c r="S29" s="447">
        <f>DNC!S34</f>
        <v>0.82789999999999997</v>
      </c>
      <c r="T29" s="446">
        <f>DNC!T34</f>
        <v>0</v>
      </c>
      <c r="U29" s="447">
        <f>DNC!U34</f>
        <v>0</v>
      </c>
      <c r="V29" s="446">
        <f>DNC!V34</f>
        <v>0</v>
      </c>
      <c r="W29" s="448">
        <f>DNC!W34</f>
        <v>1.3615999999999999</v>
      </c>
      <c r="X29" s="448">
        <f>DNC!X34</f>
        <v>0</v>
      </c>
      <c r="Y29" s="447">
        <f>DNC!Y34</f>
        <v>1.7571000000000001</v>
      </c>
      <c r="Z29" s="446">
        <f>DNC!Z34</f>
        <v>0</v>
      </c>
      <c r="AA29" s="448">
        <f>DNC!AA34</f>
        <v>0</v>
      </c>
      <c r="AB29" s="448">
        <f>DNC!AB34</f>
        <v>0</v>
      </c>
      <c r="AC29" s="51">
        <f>DNC!AW34</f>
        <v>0</v>
      </c>
      <c r="AD29" s="54">
        <f>DNC!AX34</f>
        <v>0</v>
      </c>
      <c r="AE29" s="54">
        <f>DNC!DO34</f>
        <v>1.8859999999999999</v>
      </c>
      <c r="AF29" s="54">
        <f>DNC!DP34</f>
        <v>0</v>
      </c>
      <c r="AG29" s="55"/>
      <c r="AH29" s="52">
        <f>DNC!AY34</f>
        <v>0</v>
      </c>
      <c r="AI29" s="55"/>
      <c r="AJ29" s="52">
        <f>DNC!AZ34</f>
        <v>0</v>
      </c>
      <c r="AK29" s="55">
        <f>+DNC!DQ34</f>
        <v>0.69899999999999995</v>
      </c>
      <c r="AL29" s="55">
        <f>+DNC!DR34</f>
        <v>0</v>
      </c>
      <c r="AM29" s="55">
        <f>+DNC!DS34</f>
        <v>0.108</v>
      </c>
      <c r="AN29" s="55">
        <f>+DNC!DT34</f>
        <v>0</v>
      </c>
      <c r="AO29" s="55">
        <f>+DNC!DU34</f>
        <v>0.38500000000000001</v>
      </c>
      <c r="AP29" s="55">
        <f>+DNC!DV34</f>
        <v>0</v>
      </c>
      <c r="AQ29" s="55">
        <f>+DNC!DW34</f>
        <v>0.17499999999999999</v>
      </c>
      <c r="AR29" s="55">
        <f>+DNC!DX34</f>
        <v>0</v>
      </c>
      <c r="AS29" s="55">
        <f>DNC!DY34</f>
        <v>2.0089999999999999</v>
      </c>
      <c r="AT29" s="55">
        <f>DNC!DZ34</f>
        <v>0</v>
      </c>
      <c r="AU29" s="55">
        <f>DNC!EA34</f>
        <v>0</v>
      </c>
      <c r="AV29" s="55">
        <f>DNC!EB34</f>
        <v>0</v>
      </c>
      <c r="AW29" s="55">
        <f>DNC!EC34</f>
        <v>0</v>
      </c>
      <c r="AX29" s="55">
        <f>DNC!ED34</f>
        <v>0</v>
      </c>
      <c r="AY29" s="60">
        <f t="shared" si="22"/>
        <v>-11.938700000000001</v>
      </c>
      <c r="AZ29" s="136">
        <v>25</v>
      </c>
      <c r="BA29" s="136"/>
      <c r="BB29" s="61">
        <f t="shared" si="7"/>
        <v>-3.9466000000000001</v>
      </c>
      <c r="BC29" s="147"/>
      <c r="BD29" s="61">
        <f>P29+N29-(O29+M29)-BC29</f>
        <v>-0.93059999999999998</v>
      </c>
      <c r="BE29" s="60">
        <f t="shared" si="0"/>
        <v>0</v>
      </c>
      <c r="BF29" s="147"/>
      <c r="BG29" s="60">
        <f t="shared" si="9"/>
        <v>-1.8859999999999999</v>
      </c>
      <c r="BH29" s="147"/>
      <c r="BI29" s="60">
        <f t="shared" si="1"/>
        <v>-2.0089999999999999</v>
      </c>
      <c r="BJ29" s="147"/>
      <c r="BK29" s="60">
        <f t="shared" si="10"/>
        <v>0</v>
      </c>
      <c r="BL29" s="60"/>
      <c r="BM29" s="61">
        <f t="shared" si="2"/>
        <v>0</v>
      </c>
      <c r="BN29" s="61">
        <f t="shared" si="3"/>
        <v>0</v>
      </c>
      <c r="BO29" s="60">
        <f t="shared" si="4"/>
        <v>-3.7755000000000001</v>
      </c>
      <c r="BP29" s="60"/>
      <c r="BQ29" s="61">
        <f t="shared" si="24"/>
        <v>-3.3000000000000002E-2</v>
      </c>
      <c r="BR29" s="61"/>
      <c r="BS29" s="60">
        <f t="shared" si="11"/>
        <v>-0.80699999999999994</v>
      </c>
      <c r="BT29" s="60"/>
      <c r="BU29" s="60">
        <f t="shared" si="12"/>
        <v>-0.56000000000000005</v>
      </c>
      <c r="BV29" s="60"/>
      <c r="BW29" s="60"/>
      <c r="BX29" s="60"/>
      <c r="BY29" s="60"/>
      <c r="BZ29" s="41">
        <f t="shared" si="26"/>
        <v>25</v>
      </c>
      <c r="CA29" s="60">
        <f t="shared" si="6"/>
        <v>0</v>
      </c>
      <c r="CB29" s="58">
        <f t="shared" si="13"/>
        <v>0</v>
      </c>
      <c r="CC29" s="161" t="e">
        <f>#REF!</f>
        <v>#REF!</v>
      </c>
      <c r="CE29" s="162">
        <f t="shared" si="14"/>
        <v>0</v>
      </c>
      <c r="CF29" s="60"/>
      <c r="CG29" s="73">
        <f t="shared" si="15"/>
        <v>0</v>
      </c>
      <c r="CM29" s="61">
        <f t="shared" si="16"/>
        <v>0</v>
      </c>
      <c r="CN29" s="44">
        <v>0</v>
      </c>
      <c r="CO29" s="60">
        <f t="shared" si="17"/>
        <v>0</v>
      </c>
      <c r="CP29" s="60">
        <f t="shared" si="25"/>
        <v>4.8772000000000002</v>
      </c>
      <c r="CQ29" s="60">
        <f t="shared" si="18"/>
        <v>4.8772000000000002</v>
      </c>
      <c r="CS29" s="60">
        <f t="shared" si="19"/>
        <v>0</v>
      </c>
      <c r="CT29" s="72">
        <f t="shared" si="20"/>
        <v>0</v>
      </c>
      <c r="CU29" s="60">
        <f t="shared" si="21"/>
        <v>0</v>
      </c>
      <c r="CW29" s="26"/>
      <c r="DC29" s="70">
        <f t="shared" si="23"/>
        <v>25</v>
      </c>
      <c r="DD29" s="138"/>
      <c r="DE29" s="138"/>
      <c r="DF29" s="138"/>
      <c r="DG29" s="138"/>
    </row>
    <row r="30" spans="2:111" ht="13.5" x14ac:dyDescent="0.25">
      <c r="B30" s="63">
        <v>26</v>
      </c>
      <c r="C30" s="51">
        <f>DNC!C35</f>
        <v>0</v>
      </c>
      <c r="D30" s="52">
        <f>DNC!D35</f>
        <v>0</v>
      </c>
      <c r="E30" s="53">
        <f>DNC!E35</f>
        <v>3.8096000000000001</v>
      </c>
      <c r="F30" s="55">
        <f>DNC!F35</f>
        <v>0</v>
      </c>
      <c r="G30" s="53">
        <f>DNC!G35</f>
        <v>0</v>
      </c>
      <c r="H30" s="52">
        <f>DNC!H35</f>
        <v>0</v>
      </c>
      <c r="I30" s="53">
        <f>DNC!I35</f>
        <v>0</v>
      </c>
      <c r="J30" s="55">
        <f>DNC!J35</f>
        <v>0</v>
      </c>
      <c r="K30" s="53">
        <f>DNC!K35</f>
        <v>0</v>
      </c>
      <c r="L30" s="54">
        <f>DNC!L35</f>
        <v>0</v>
      </c>
      <c r="M30" s="51">
        <f>DNC!M35</f>
        <v>0</v>
      </c>
      <c r="N30" s="52">
        <f>DNC!N35</f>
        <v>0</v>
      </c>
      <c r="O30" s="53">
        <f>DNC!O35</f>
        <v>0.48599999999999999</v>
      </c>
      <c r="P30" s="54">
        <f>DNC!P35</f>
        <v>0</v>
      </c>
      <c r="Q30" s="445">
        <f>DNC!Q35</f>
        <v>0</v>
      </c>
      <c r="R30" s="446">
        <f>DNC!R35</f>
        <v>0</v>
      </c>
      <c r="S30" s="447">
        <f>DNC!S35</f>
        <v>0</v>
      </c>
      <c r="T30" s="446">
        <f>DNC!T35</f>
        <v>0</v>
      </c>
      <c r="U30" s="447">
        <f>DNC!U35</f>
        <v>0</v>
      </c>
      <c r="V30" s="446">
        <f>DNC!V35</f>
        <v>0</v>
      </c>
      <c r="W30" s="448">
        <f>DNC!W35</f>
        <v>1.4286000000000001</v>
      </c>
      <c r="X30" s="448">
        <f>DNC!X35</f>
        <v>0</v>
      </c>
      <c r="Y30" s="447">
        <f>DNC!Y35</f>
        <v>1.8489</v>
      </c>
      <c r="Z30" s="446">
        <f>DNC!Z35</f>
        <v>0</v>
      </c>
      <c r="AA30" s="448">
        <f>DNC!AA35</f>
        <v>0</v>
      </c>
      <c r="AB30" s="448">
        <f>DNC!AB35</f>
        <v>0</v>
      </c>
      <c r="AC30" s="51">
        <f>DNC!AW35</f>
        <v>0</v>
      </c>
      <c r="AD30" s="54">
        <f>DNC!AX35</f>
        <v>0</v>
      </c>
      <c r="AE30" s="54">
        <f>DNC!DO35</f>
        <v>1.925</v>
      </c>
      <c r="AF30" s="54">
        <f>DNC!DP35</f>
        <v>0</v>
      </c>
      <c r="AG30" s="55"/>
      <c r="AH30" s="52">
        <f>DNC!AY35</f>
        <v>0</v>
      </c>
      <c r="AI30" s="55"/>
      <c r="AJ30" s="52">
        <f>DNC!AZ35</f>
        <v>0</v>
      </c>
      <c r="AK30" s="55">
        <f>+DNC!DQ35</f>
        <v>0.73499999999999999</v>
      </c>
      <c r="AL30" s="55">
        <f>+DNC!DR35</f>
        <v>0</v>
      </c>
      <c r="AM30" s="55">
        <f>+DNC!DS35</f>
        <v>0.11799999999999999</v>
      </c>
      <c r="AN30" s="55">
        <f>+DNC!DT35</f>
        <v>0</v>
      </c>
      <c r="AO30" s="55">
        <f>+DNC!DU35</f>
        <v>0.40699999999999997</v>
      </c>
      <c r="AP30" s="55">
        <f>+DNC!DV35</f>
        <v>0</v>
      </c>
      <c r="AQ30" s="55">
        <f>+DNC!DW35</f>
        <v>0.17299999999999999</v>
      </c>
      <c r="AR30" s="55">
        <f>+DNC!DX35</f>
        <v>0</v>
      </c>
      <c r="AS30" s="55">
        <f>DNC!DY35</f>
        <v>2.0619999999999998</v>
      </c>
      <c r="AT30" s="55">
        <f>DNC!DZ35</f>
        <v>0</v>
      </c>
      <c r="AU30" s="55">
        <f>DNC!EA35</f>
        <v>0</v>
      </c>
      <c r="AV30" s="55">
        <f>DNC!EB35</f>
        <v>0</v>
      </c>
      <c r="AW30" s="55">
        <f>DNC!EC35</f>
        <v>0</v>
      </c>
      <c r="AX30" s="55">
        <f>DNC!ED35</f>
        <v>0</v>
      </c>
      <c r="AY30" s="60">
        <f t="shared" si="22"/>
        <v>-10.931100000000001</v>
      </c>
      <c r="AZ30" s="136">
        <v>26</v>
      </c>
      <c r="BA30" s="136"/>
      <c r="BB30" s="61">
        <f t="shared" si="7"/>
        <v>-3.2774999999999999</v>
      </c>
      <c r="BC30" s="147"/>
      <c r="BD30" s="61">
        <f>P30+N30-(O30+M30)-BC30</f>
        <v>-0.48599999999999999</v>
      </c>
      <c r="BE30" s="60">
        <f t="shared" si="0"/>
        <v>0</v>
      </c>
      <c r="BF30" s="147"/>
      <c r="BG30" s="60">
        <f t="shared" si="9"/>
        <v>-1.925</v>
      </c>
      <c r="BH30" s="147"/>
      <c r="BI30" s="60">
        <f t="shared" si="1"/>
        <v>-2.0619999999999998</v>
      </c>
      <c r="BJ30" s="147"/>
      <c r="BK30" s="60">
        <f t="shared" si="10"/>
        <v>0</v>
      </c>
      <c r="BL30" s="60"/>
      <c r="BM30" s="61">
        <f t="shared" si="2"/>
        <v>0</v>
      </c>
      <c r="BN30" s="61">
        <f t="shared" si="3"/>
        <v>0</v>
      </c>
      <c r="BO30" s="60">
        <f t="shared" si="4"/>
        <v>-3.8096000000000001</v>
      </c>
      <c r="BP30" s="60"/>
      <c r="BQ30" s="61">
        <f t="shared" si="24"/>
        <v>0</v>
      </c>
      <c r="BR30" s="61"/>
      <c r="BS30" s="60">
        <f t="shared" si="11"/>
        <v>-0.85299999999999998</v>
      </c>
      <c r="BT30" s="60"/>
      <c r="BU30" s="60">
        <f t="shared" si="12"/>
        <v>-0.57999999999999996</v>
      </c>
      <c r="BV30" s="60"/>
      <c r="BW30" s="60"/>
      <c r="BX30" s="60"/>
      <c r="BY30" s="60"/>
      <c r="BZ30" s="41">
        <f t="shared" si="26"/>
        <v>26</v>
      </c>
      <c r="CA30" s="60">
        <f t="shared" si="6"/>
        <v>0</v>
      </c>
      <c r="CB30" s="58">
        <f t="shared" si="13"/>
        <v>0</v>
      </c>
      <c r="CC30" s="161" t="e">
        <f>#REF!</f>
        <v>#REF!</v>
      </c>
      <c r="CE30" s="162">
        <f t="shared" si="14"/>
        <v>0</v>
      </c>
      <c r="CF30" s="60"/>
      <c r="CG30" s="73">
        <f t="shared" si="15"/>
        <v>0</v>
      </c>
      <c r="CM30" s="61">
        <f t="shared" si="16"/>
        <v>0</v>
      </c>
      <c r="CN30" s="41">
        <v>0</v>
      </c>
      <c r="CS30" s="60">
        <f t="shared" si="19"/>
        <v>0</v>
      </c>
      <c r="CT30" s="72">
        <f t="shared" si="20"/>
        <v>0</v>
      </c>
      <c r="CU30" s="60">
        <f t="shared" si="21"/>
        <v>0</v>
      </c>
      <c r="CW30" s="26"/>
      <c r="DC30" s="70">
        <f t="shared" si="23"/>
        <v>26</v>
      </c>
      <c r="DD30" s="138"/>
      <c r="DE30" s="138"/>
      <c r="DF30" s="138"/>
      <c r="DG30" s="138"/>
    </row>
    <row r="31" spans="2:111" ht="13.5" x14ac:dyDescent="0.25">
      <c r="B31" s="63">
        <v>27</v>
      </c>
      <c r="C31" s="51">
        <f>DNC!C36</f>
        <v>1.02</v>
      </c>
      <c r="D31" s="52">
        <f>DNC!D36</f>
        <v>0</v>
      </c>
      <c r="E31" s="53">
        <f>DNC!E36</f>
        <v>4.0483000000000002</v>
      </c>
      <c r="F31" s="55">
        <f>DNC!F36</f>
        <v>0</v>
      </c>
      <c r="G31" s="53">
        <f>DNC!G36</f>
        <v>0</v>
      </c>
      <c r="H31" s="52">
        <f>DNC!H36</f>
        <v>0</v>
      </c>
      <c r="I31" s="53">
        <f>DNC!I36</f>
        <v>0</v>
      </c>
      <c r="J31" s="55">
        <f>DNC!J36</f>
        <v>0</v>
      </c>
      <c r="K31" s="53">
        <f>DNC!K36</f>
        <v>1.452</v>
      </c>
      <c r="L31" s="54">
        <f>DNC!L36</f>
        <v>331.08749999999998</v>
      </c>
      <c r="M31" s="51">
        <f>DNC!M36</f>
        <v>0</v>
      </c>
      <c r="N31" s="52">
        <f>DNC!N36</f>
        <v>0</v>
      </c>
      <c r="O31" s="53">
        <f>DNC!O36</f>
        <v>2.7143999999999999</v>
      </c>
      <c r="P31" s="54">
        <f>DNC!P36</f>
        <v>0</v>
      </c>
      <c r="Q31" s="445">
        <f>DNC!Q36</f>
        <v>0</v>
      </c>
      <c r="R31" s="446">
        <f>DNC!R36</f>
        <v>16.950299999999999</v>
      </c>
      <c r="S31" s="447">
        <f>DNC!S36</f>
        <v>3.0868000000000002</v>
      </c>
      <c r="T31" s="446">
        <f>DNC!T36</f>
        <v>110.4823</v>
      </c>
      <c r="U31" s="447">
        <f>DNC!U36</f>
        <v>0</v>
      </c>
      <c r="V31" s="446">
        <f>DNC!V36</f>
        <v>145.029</v>
      </c>
      <c r="W31" s="448">
        <f>DNC!W36</f>
        <v>3.5173999999999999</v>
      </c>
      <c r="X31" s="448">
        <f>DNC!X36</f>
        <v>0</v>
      </c>
      <c r="Y31" s="447">
        <f>DNC!Y36</f>
        <v>1.976</v>
      </c>
      <c r="Z31" s="446">
        <f>DNC!Z36</f>
        <v>103.4789</v>
      </c>
      <c r="AA31" s="448">
        <f>DNC!AA36</f>
        <v>0</v>
      </c>
      <c r="AB31" s="448">
        <f>DNC!AB36</f>
        <v>135.0086</v>
      </c>
      <c r="AC31" s="51">
        <f>DNC!AW36</f>
        <v>0</v>
      </c>
      <c r="AD31" s="54">
        <f>DNC!AX36</f>
        <v>0</v>
      </c>
      <c r="AE31" s="54">
        <f>DNC!DO36</f>
        <v>1.508</v>
      </c>
      <c r="AF31" s="54">
        <f>DNC!DP36</f>
        <v>267.923</v>
      </c>
      <c r="AG31" s="55"/>
      <c r="AH31" s="52">
        <f>DNC!AY36</f>
        <v>0</v>
      </c>
      <c r="AI31" s="55"/>
      <c r="AJ31" s="52">
        <f>DNC!AZ36</f>
        <v>0</v>
      </c>
      <c r="AK31" s="55">
        <f>+DNC!DQ36</f>
        <v>0.77400000000000002</v>
      </c>
      <c r="AL31" s="55">
        <f>+DNC!DR36</f>
        <v>0</v>
      </c>
      <c r="AM31" s="55">
        <f>+DNC!DS36</f>
        <v>0.11799999999999999</v>
      </c>
      <c r="AN31" s="55">
        <f>+DNC!DT36</f>
        <v>0</v>
      </c>
      <c r="AO31" s="55">
        <f>+DNC!DU36</f>
        <v>0.44700000000000001</v>
      </c>
      <c r="AP31" s="55">
        <f>+DNC!DV36</f>
        <v>0</v>
      </c>
      <c r="AQ31" s="55">
        <f>+DNC!DW36</f>
        <v>0.17499999999999999</v>
      </c>
      <c r="AR31" s="55">
        <f>+DNC!DX36</f>
        <v>0</v>
      </c>
      <c r="AS31" s="55">
        <f>DNC!DY36</f>
        <v>2.262</v>
      </c>
      <c r="AT31" s="55">
        <f>DNC!DZ36</f>
        <v>0</v>
      </c>
      <c r="AU31" s="55">
        <f>DNC!EA36</f>
        <v>0</v>
      </c>
      <c r="AV31" s="55">
        <f>DNC!EB36</f>
        <v>0</v>
      </c>
      <c r="AW31" s="55">
        <f>DNC!EC36</f>
        <v>0</v>
      </c>
      <c r="AX31" s="55">
        <f>DNC!ED36</f>
        <v>0</v>
      </c>
      <c r="AY31" s="60">
        <f t="shared" si="22"/>
        <v>1089.1227000000001</v>
      </c>
      <c r="AZ31" s="136">
        <v>27</v>
      </c>
      <c r="BA31" s="136">
        <v>510.94</v>
      </c>
      <c r="BB31" s="61">
        <f t="shared" si="7"/>
        <v>-8.5710999999999444</v>
      </c>
      <c r="BC31" s="147"/>
      <c r="BD31" s="61">
        <f>P31+N31-(O31+M31)-BC31</f>
        <v>-2.7143999999999999</v>
      </c>
      <c r="BE31" s="60">
        <f t="shared" si="0"/>
        <v>0</v>
      </c>
      <c r="BF31" s="147">
        <v>267.92</v>
      </c>
      <c r="BG31" s="60">
        <f t="shared" si="9"/>
        <v>-1.5049999999999955</v>
      </c>
      <c r="BH31" s="147"/>
      <c r="BI31" s="60">
        <f t="shared" si="1"/>
        <v>-2.262</v>
      </c>
      <c r="BJ31" s="147"/>
      <c r="BK31" s="60">
        <f t="shared" si="10"/>
        <v>0</v>
      </c>
      <c r="BL31" s="60"/>
      <c r="BM31" s="61">
        <f t="shared" si="2"/>
        <v>0</v>
      </c>
      <c r="BN31" s="61">
        <f t="shared" si="3"/>
        <v>0</v>
      </c>
      <c r="BO31" s="60">
        <f t="shared" si="4"/>
        <v>-5.0683000000000007</v>
      </c>
      <c r="BP31" s="60">
        <v>331.1</v>
      </c>
      <c r="BQ31" s="61">
        <f>L31-K31</f>
        <v>329.63549999999998</v>
      </c>
      <c r="BR31" s="61"/>
      <c r="BS31" s="60">
        <f t="shared" si="11"/>
        <v>-0.89200000000000002</v>
      </c>
      <c r="BT31" s="60"/>
      <c r="BU31" s="60">
        <f t="shared" si="12"/>
        <v>-0.622</v>
      </c>
      <c r="BV31" s="60"/>
      <c r="BW31" s="60"/>
      <c r="BX31" s="60"/>
      <c r="BY31" s="60"/>
      <c r="BZ31" s="41">
        <f t="shared" si="26"/>
        <v>27</v>
      </c>
      <c r="CA31" s="60">
        <f t="shared" si="6"/>
        <v>510.94909999999999</v>
      </c>
      <c r="CB31" s="58">
        <f>SUM(CW31:DB31)</f>
        <v>0</v>
      </c>
      <c r="CC31" s="161" t="e">
        <f>#REF!</f>
        <v>#REF!</v>
      </c>
      <c r="CE31" s="162">
        <f t="shared" si="14"/>
        <v>0</v>
      </c>
      <c r="CF31" s="60"/>
      <c r="CG31" s="73">
        <f t="shared" si="15"/>
        <v>0</v>
      </c>
      <c r="CM31" s="61">
        <f t="shared" si="16"/>
        <v>0</v>
      </c>
      <c r="CN31" s="137">
        <v>0</v>
      </c>
      <c r="CQ31" s="64">
        <f>SUM(CQ5:CQ30)</f>
        <v>347.28859999999997</v>
      </c>
      <c r="CS31" s="60">
        <f t="shared" si="19"/>
        <v>0</v>
      </c>
      <c r="CT31" s="72">
        <f t="shared" si="20"/>
        <v>1109.96</v>
      </c>
      <c r="CU31" s="60">
        <f t="shared" si="21"/>
        <v>1109.96</v>
      </c>
      <c r="CW31" s="26"/>
      <c r="DC31" s="70">
        <f t="shared" si="23"/>
        <v>27</v>
      </c>
      <c r="DD31" s="138"/>
      <c r="DE31" s="138"/>
      <c r="DF31" s="138"/>
      <c r="DG31" s="138"/>
    </row>
    <row r="32" spans="2:111" ht="13.5" x14ac:dyDescent="0.25">
      <c r="B32" s="63">
        <v>28</v>
      </c>
      <c r="C32" s="51">
        <f>DNC!C37</f>
        <v>0</v>
      </c>
      <c r="D32" s="52">
        <f>DNC!D37</f>
        <v>0</v>
      </c>
      <c r="E32" s="53">
        <f>DNC!E37</f>
        <v>3.9285999999999999</v>
      </c>
      <c r="F32" s="55">
        <f>DNC!F37</f>
        <v>0</v>
      </c>
      <c r="G32" s="53">
        <f>DNC!G37</f>
        <v>0</v>
      </c>
      <c r="H32" s="52">
        <f>DNC!H37</f>
        <v>0</v>
      </c>
      <c r="I32" s="53">
        <f>DNC!I37</f>
        <v>0</v>
      </c>
      <c r="J32" s="55">
        <f>DNC!J37</f>
        <v>0</v>
      </c>
      <c r="K32" s="53">
        <f>DNC!K37</f>
        <v>3.7124999999999999</v>
      </c>
      <c r="L32" s="54">
        <f>DNC!L37</f>
        <v>19.237500000000001</v>
      </c>
      <c r="M32" s="51">
        <f>DNC!M37</f>
        <v>3.9600000000000003E-2</v>
      </c>
      <c r="N32" s="52">
        <f>DNC!N37</f>
        <v>0</v>
      </c>
      <c r="O32" s="53">
        <f>DNC!O37</f>
        <v>9.0305999999999997</v>
      </c>
      <c r="P32" s="54">
        <f>DNC!P37</f>
        <v>95.7834</v>
      </c>
      <c r="Q32" s="445">
        <f>DNC!Q37</f>
        <v>0</v>
      </c>
      <c r="R32" s="446">
        <f>DNC!R37</f>
        <v>0</v>
      </c>
      <c r="S32" s="447">
        <f>DNC!S37</f>
        <v>1.9106000000000001</v>
      </c>
      <c r="T32" s="446">
        <f>DNC!T37</f>
        <v>0</v>
      </c>
      <c r="U32" s="447">
        <f>DNC!U37</f>
        <v>0</v>
      </c>
      <c r="V32" s="446">
        <f>DNC!V37</f>
        <v>0</v>
      </c>
      <c r="W32" s="448">
        <f>DNC!W37</f>
        <v>2.2351000000000001</v>
      </c>
      <c r="X32" s="448">
        <f>DNC!X37</f>
        <v>0</v>
      </c>
      <c r="Y32" s="447">
        <f>DNC!Y37</f>
        <v>3.3481999999999998</v>
      </c>
      <c r="Z32" s="446">
        <f>DNC!Z37</f>
        <v>0</v>
      </c>
      <c r="AA32" s="448">
        <f>DNC!AA37</f>
        <v>0</v>
      </c>
      <c r="AB32" s="448">
        <f>DNC!AB37</f>
        <v>0</v>
      </c>
      <c r="AC32" s="51">
        <f>DNC!AW37</f>
        <v>0</v>
      </c>
      <c r="AD32" s="54">
        <f>DNC!AX37</f>
        <v>0</v>
      </c>
      <c r="AE32" s="54">
        <f>DNC!DO37</f>
        <v>1.9179999999999999</v>
      </c>
      <c r="AF32" s="54">
        <f>DNC!DP37</f>
        <v>0</v>
      </c>
      <c r="AG32" s="55"/>
      <c r="AH32" s="52">
        <f>DNC!AY37</f>
        <v>0</v>
      </c>
      <c r="AI32" s="55"/>
      <c r="AJ32" s="52">
        <f>DNC!AZ37</f>
        <v>0</v>
      </c>
      <c r="AK32" s="55">
        <f>+DNC!DQ37</f>
        <v>0.71199999999999997</v>
      </c>
      <c r="AL32" s="55">
        <f>+DNC!DR37</f>
        <v>0</v>
      </c>
      <c r="AM32" s="55">
        <f>+DNC!DS37</f>
        <v>0.1</v>
      </c>
      <c r="AN32" s="55">
        <f>+DNC!DT37</f>
        <v>0</v>
      </c>
      <c r="AO32" s="55">
        <f>+DNC!DU37</f>
        <v>0.39300000000000002</v>
      </c>
      <c r="AP32" s="55">
        <f>+DNC!DV37</f>
        <v>0</v>
      </c>
      <c r="AQ32" s="55">
        <f>+DNC!DW37</f>
        <v>0.161</v>
      </c>
      <c r="AR32" s="55">
        <f>+DNC!DX37</f>
        <v>0</v>
      </c>
      <c r="AS32" s="55">
        <f>DNC!DY37</f>
        <v>2.2130000000000001</v>
      </c>
      <c r="AT32" s="55">
        <f>DNC!DZ37</f>
        <v>0</v>
      </c>
      <c r="AU32" s="55">
        <f>DNC!EA37</f>
        <v>0</v>
      </c>
      <c r="AV32" s="55">
        <f>DNC!EB37</f>
        <v>0</v>
      </c>
      <c r="AW32" s="55">
        <f>DNC!EC37</f>
        <v>0</v>
      </c>
      <c r="AX32" s="55">
        <f>DNC!ED37</f>
        <v>0</v>
      </c>
      <c r="AY32" s="60">
        <f t="shared" si="22"/>
        <v>87.531699999999987</v>
      </c>
      <c r="AZ32" s="136">
        <v>28</v>
      </c>
      <c r="BA32" s="136"/>
      <c r="BB32" s="61">
        <f t="shared" si="7"/>
        <v>-7.4939</v>
      </c>
      <c r="BC32" s="147"/>
      <c r="BD32" s="61">
        <f t="shared" si="8"/>
        <v>86.713200000000001</v>
      </c>
      <c r="BE32" s="60">
        <f t="shared" si="0"/>
        <v>0</v>
      </c>
      <c r="BF32" s="147"/>
      <c r="BG32" s="60">
        <f t="shared" si="9"/>
        <v>-1.9179999999999999</v>
      </c>
      <c r="BH32" s="147"/>
      <c r="BI32" s="60">
        <f t="shared" si="1"/>
        <v>-2.2130000000000001</v>
      </c>
      <c r="BJ32" s="147"/>
      <c r="BK32" s="60">
        <f t="shared" si="10"/>
        <v>0</v>
      </c>
      <c r="BL32" s="60"/>
      <c r="BM32" s="61">
        <f t="shared" si="2"/>
        <v>0</v>
      </c>
      <c r="BN32" s="61">
        <f t="shared" si="3"/>
        <v>0</v>
      </c>
      <c r="BO32" s="60">
        <f t="shared" si="4"/>
        <v>-3.9285999999999999</v>
      </c>
      <c r="BP32" s="60"/>
      <c r="BQ32" s="61">
        <f t="shared" si="24"/>
        <v>15.525</v>
      </c>
      <c r="BR32" s="61"/>
      <c r="BS32" s="60">
        <f t="shared" si="11"/>
        <v>-0.81199999999999994</v>
      </c>
      <c r="BT32" s="60"/>
      <c r="BU32" s="60">
        <f t="shared" si="12"/>
        <v>-0.55400000000000005</v>
      </c>
      <c r="BV32" s="60"/>
      <c r="BW32" s="60"/>
      <c r="BX32" s="60"/>
      <c r="BY32" s="60"/>
      <c r="BZ32" s="41">
        <f t="shared" si="26"/>
        <v>28</v>
      </c>
      <c r="CA32" s="60">
        <f t="shared" si="6"/>
        <v>0</v>
      </c>
      <c r="CB32" s="58">
        <f t="shared" si="13"/>
        <v>0</v>
      </c>
      <c r="CC32" s="161" t="e">
        <f>#REF!</f>
        <v>#REF!</v>
      </c>
      <c r="CE32" s="162">
        <f t="shared" si="14"/>
        <v>0</v>
      </c>
      <c r="CF32" s="60"/>
      <c r="CG32" s="73">
        <f t="shared" si="15"/>
        <v>0</v>
      </c>
      <c r="CH32" s="60"/>
      <c r="CI32" s="60"/>
      <c r="CM32" s="61">
        <f t="shared" si="16"/>
        <v>0</v>
      </c>
      <c r="CN32" s="44">
        <v>0</v>
      </c>
      <c r="CS32" s="60">
        <f t="shared" si="19"/>
        <v>0</v>
      </c>
      <c r="CT32" s="72">
        <f t="shared" si="20"/>
        <v>0</v>
      </c>
      <c r="CU32" s="60">
        <f t="shared" si="21"/>
        <v>0</v>
      </c>
      <c r="CW32" s="26"/>
      <c r="DC32" s="70">
        <f t="shared" si="23"/>
        <v>28</v>
      </c>
      <c r="DD32" s="138"/>
      <c r="DE32" s="138"/>
      <c r="DF32" s="138"/>
      <c r="DG32" s="138"/>
    </row>
    <row r="33" spans="2:111" ht="13.5" x14ac:dyDescent="0.25">
      <c r="B33" s="63">
        <v>29</v>
      </c>
      <c r="C33" s="51">
        <f>DNC!C38</f>
        <v>0</v>
      </c>
      <c r="D33" s="51">
        <f>DNC!D38</f>
        <v>0</v>
      </c>
      <c r="E33" s="51">
        <f>DNC!E38</f>
        <v>3.827</v>
      </c>
      <c r="F33" s="51">
        <f>DNC!F38</f>
        <v>0</v>
      </c>
      <c r="G33" s="51">
        <f>DNC!G38</f>
        <v>0</v>
      </c>
      <c r="H33" s="51">
        <f>DNC!H38</f>
        <v>0</v>
      </c>
      <c r="I33" s="51">
        <f>DNC!I38</f>
        <v>0</v>
      </c>
      <c r="J33" s="51">
        <f>DNC!J38</f>
        <v>0</v>
      </c>
      <c r="K33" s="51">
        <f>DNC!K38</f>
        <v>2.3279999999999998</v>
      </c>
      <c r="L33" s="51">
        <f>DNC!L38</f>
        <v>9.7200000000000006</v>
      </c>
      <c r="M33" s="51">
        <f>DNC!M38</f>
        <v>0</v>
      </c>
      <c r="N33" s="51">
        <f>DNC!N38</f>
        <v>0</v>
      </c>
      <c r="O33" s="51">
        <f>DNC!O38</f>
        <v>21.789000000000001</v>
      </c>
      <c r="P33" s="51">
        <f>DNC!P38</f>
        <v>0</v>
      </c>
      <c r="Q33" s="51">
        <f>DNC!Q38</f>
        <v>0</v>
      </c>
      <c r="R33" s="51">
        <f>DNC!R38</f>
        <v>0</v>
      </c>
      <c r="S33" s="51">
        <f>DNC!S38</f>
        <v>0.22090000000000001</v>
      </c>
      <c r="T33" s="51">
        <f>DNC!T38</f>
        <v>0</v>
      </c>
      <c r="U33" s="51">
        <f>DNC!U38</f>
        <v>0</v>
      </c>
      <c r="V33" s="51">
        <f>DNC!V38</f>
        <v>0</v>
      </c>
      <c r="W33" s="51">
        <f>DNC!W38</f>
        <v>1.3946000000000001</v>
      </c>
      <c r="X33" s="51">
        <f>DNC!X38</f>
        <v>0</v>
      </c>
      <c r="Y33" s="51">
        <f>DNC!Y38</f>
        <v>1.6351</v>
      </c>
      <c r="Z33" s="51">
        <f>DNC!Z38</f>
        <v>0</v>
      </c>
      <c r="AA33" s="51">
        <f>DNC!AA38</f>
        <v>0</v>
      </c>
      <c r="AB33" s="51">
        <f>DNC!AB38</f>
        <v>0</v>
      </c>
      <c r="AC33" s="51">
        <f>DNC!AW38</f>
        <v>0</v>
      </c>
      <c r="AD33" s="51">
        <f>DNC!AX38</f>
        <v>0</v>
      </c>
      <c r="AE33" s="54">
        <f>DNC!DO38</f>
        <v>1.762</v>
      </c>
      <c r="AF33" s="54">
        <f>DNC!DP38</f>
        <v>0</v>
      </c>
      <c r="AG33" s="55"/>
      <c r="AH33" s="52">
        <f>DNC!AY38</f>
        <v>0</v>
      </c>
      <c r="AI33" s="55"/>
      <c r="AJ33" s="52">
        <f>DNC!AZ38</f>
        <v>0</v>
      </c>
      <c r="AK33" s="55">
        <f>+DNC!DQ38</f>
        <v>0.67400000000000004</v>
      </c>
      <c r="AL33" s="55">
        <f>+DNC!DR38</f>
        <v>0</v>
      </c>
      <c r="AM33" s="55">
        <f>+DNC!DS38</f>
        <v>9.8000000000000004E-2</v>
      </c>
      <c r="AN33" s="55">
        <f>+DNC!DT38</f>
        <v>0</v>
      </c>
      <c r="AO33" s="55">
        <f>+DNC!DU38</f>
        <v>0.34300000000000003</v>
      </c>
      <c r="AP33" s="55">
        <f>+DNC!DV38</f>
        <v>0</v>
      </c>
      <c r="AQ33" s="55">
        <f>+DNC!DW38</f>
        <v>0.152</v>
      </c>
      <c r="AR33" s="55">
        <f>+DNC!DX38</f>
        <v>0</v>
      </c>
      <c r="AS33" s="55">
        <f>DNC!DY38</f>
        <v>2.2240000000000002</v>
      </c>
      <c r="AT33" s="55">
        <f>DNC!DZ38</f>
        <v>2E-3</v>
      </c>
      <c r="AU33" s="55">
        <f>DNC!EA38</f>
        <v>0</v>
      </c>
      <c r="AV33" s="55">
        <f>DNC!EB38</f>
        <v>0</v>
      </c>
      <c r="AW33" s="55">
        <f>DNC!EC38</f>
        <v>0</v>
      </c>
      <c r="AX33" s="55">
        <f>DNC!ED38</f>
        <v>0</v>
      </c>
      <c r="AY33" s="60">
        <f t="shared" si="22"/>
        <v>-24.503600000000006</v>
      </c>
      <c r="AZ33" s="136">
        <v>29</v>
      </c>
      <c r="BA33" s="136"/>
      <c r="BB33" s="61">
        <f t="shared" si="7"/>
        <v>-3.2505999999999999</v>
      </c>
      <c r="BC33" s="147"/>
      <c r="BD33" s="61">
        <f>P33+N33-(O33+M33)-BC33</f>
        <v>-21.789000000000001</v>
      </c>
      <c r="BE33" s="60">
        <f t="shared" si="0"/>
        <v>0</v>
      </c>
      <c r="BF33" s="147"/>
      <c r="BG33" s="60">
        <f t="shared" si="9"/>
        <v>-1.762</v>
      </c>
      <c r="BH33" s="147"/>
      <c r="BI33" s="60">
        <f t="shared" si="1"/>
        <v>-2.2220000000000004</v>
      </c>
      <c r="BJ33" s="147"/>
      <c r="BK33" s="60">
        <f t="shared" si="10"/>
        <v>0</v>
      </c>
      <c r="BL33" s="60"/>
      <c r="BM33" s="61">
        <f t="shared" si="2"/>
        <v>0</v>
      </c>
      <c r="BN33" s="61">
        <f t="shared" si="3"/>
        <v>0</v>
      </c>
      <c r="BO33" s="60">
        <f t="shared" si="4"/>
        <v>-3.827</v>
      </c>
      <c r="BP33" s="60"/>
      <c r="BQ33" s="61">
        <f t="shared" si="24"/>
        <v>7.3920000000000012</v>
      </c>
      <c r="BR33" s="61"/>
      <c r="BS33" s="60">
        <f t="shared" si="11"/>
        <v>-0.77200000000000002</v>
      </c>
      <c r="BT33" s="60"/>
      <c r="BU33" s="60">
        <f t="shared" si="12"/>
        <v>-0.495</v>
      </c>
      <c r="BV33" s="60"/>
      <c r="BW33" s="60"/>
      <c r="BX33" s="60"/>
      <c r="BY33" s="60"/>
      <c r="BZ33" s="41">
        <f t="shared" si="26"/>
        <v>29</v>
      </c>
      <c r="CA33" s="60">
        <f t="shared" si="6"/>
        <v>0</v>
      </c>
      <c r="CB33" s="58">
        <f t="shared" si="13"/>
        <v>0</v>
      </c>
      <c r="CC33" s="161" t="e">
        <f>#REF!</f>
        <v>#REF!</v>
      </c>
      <c r="CE33" s="162">
        <f t="shared" si="14"/>
        <v>0</v>
      </c>
      <c r="CF33" s="60"/>
      <c r="CG33" s="73">
        <f t="shared" si="15"/>
        <v>0</v>
      </c>
      <c r="CH33" s="60"/>
      <c r="CI33" s="60"/>
      <c r="CM33" s="61">
        <f t="shared" si="16"/>
        <v>0</v>
      </c>
      <c r="CN33" s="44">
        <v>0</v>
      </c>
      <c r="CS33" s="60">
        <f t="shared" si="19"/>
        <v>0</v>
      </c>
      <c r="CT33" s="72">
        <f t="shared" si="20"/>
        <v>0</v>
      </c>
      <c r="CU33" s="60">
        <f t="shared" si="21"/>
        <v>0</v>
      </c>
      <c r="CW33" s="26"/>
      <c r="DB33" s="58"/>
      <c r="DC33" s="70">
        <f t="shared" si="23"/>
        <v>29</v>
      </c>
      <c r="DD33" s="138"/>
      <c r="DE33" s="138"/>
      <c r="DF33" s="138"/>
      <c r="DG33" s="138"/>
    </row>
    <row r="34" spans="2:111" ht="13.5" x14ac:dyDescent="0.25">
      <c r="B34" s="63">
        <v>30</v>
      </c>
      <c r="C34" s="51">
        <f>DNC!C39</f>
        <v>0</v>
      </c>
      <c r="D34" s="51">
        <f>DNC!D39</f>
        <v>0</v>
      </c>
      <c r="E34" s="51">
        <f>DNC!E39</f>
        <v>3.8096000000000001</v>
      </c>
      <c r="F34" s="51">
        <f>DNC!F39</f>
        <v>0</v>
      </c>
      <c r="G34" s="51">
        <f>DNC!G39</f>
        <v>0</v>
      </c>
      <c r="H34" s="51">
        <f>DNC!H39</f>
        <v>0</v>
      </c>
      <c r="I34" s="51">
        <f>DNC!I39</f>
        <v>0</v>
      </c>
      <c r="J34" s="51">
        <f>DNC!J39</f>
        <v>0</v>
      </c>
      <c r="K34" s="51">
        <f>DNC!K39</f>
        <v>0.4395</v>
      </c>
      <c r="L34" s="51">
        <f>DNC!L39</f>
        <v>0</v>
      </c>
      <c r="M34" s="51">
        <f>DNC!M39</f>
        <v>0</v>
      </c>
      <c r="N34" s="51">
        <f>DNC!N39</f>
        <v>0</v>
      </c>
      <c r="O34" s="51">
        <f>DNC!O39</f>
        <v>7.7759999999999998</v>
      </c>
      <c r="P34" s="51">
        <f>DNC!P39</f>
        <v>0</v>
      </c>
      <c r="Q34" s="51">
        <f>DNC!Q39</f>
        <v>0</v>
      </c>
      <c r="R34" s="51">
        <f>DNC!R39</f>
        <v>0</v>
      </c>
      <c r="S34" s="51">
        <f>DNC!S39</f>
        <v>1.47E-2</v>
      </c>
      <c r="T34" s="51">
        <f>DNC!T39</f>
        <v>0</v>
      </c>
      <c r="U34" s="51">
        <f>DNC!U39</f>
        <v>0</v>
      </c>
      <c r="V34" s="51">
        <f>DNC!V39</f>
        <v>0</v>
      </c>
      <c r="W34" s="51">
        <f>DNC!W39</f>
        <v>1.4694</v>
      </c>
      <c r="X34" s="51">
        <f>DNC!X39</f>
        <v>0</v>
      </c>
      <c r="Y34" s="51">
        <f>DNC!Y39</f>
        <v>1.9361999999999999</v>
      </c>
      <c r="Z34" s="51">
        <f>DNC!Z39</f>
        <v>0</v>
      </c>
      <c r="AA34" s="51">
        <f>DNC!AA39</f>
        <v>0</v>
      </c>
      <c r="AB34" s="51">
        <f>DNC!AB39</f>
        <v>0</v>
      </c>
      <c r="AC34" s="51">
        <f>DNC!AW39</f>
        <v>0</v>
      </c>
      <c r="AD34" s="51">
        <f>DNC!AX39</f>
        <v>0</v>
      </c>
      <c r="AE34" s="54">
        <f>DNC!DO39</f>
        <v>1.8109999999999999</v>
      </c>
      <c r="AF34" s="54">
        <f>DNC!DP39</f>
        <v>0</v>
      </c>
      <c r="AG34" s="55"/>
      <c r="AH34" s="52">
        <f>DNC!AY39</f>
        <v>0</v>
      </c>
      <c r="AI34" s="55"/>
      <c r="AJ34" s="52">
        <f>DNC!AZ39</f>
        <v>0</v>
      </c>
      <c r="AK34" s="55">
        <f>+DNC!DQ39</f>
        <v>0.74399999999999999</v>
      </c>
      <c r="AL34" s="55">
        <f>+DNC!DR39</f>
        <v>0</v>
      </c>
      <c r="AM34" s="55">
        <f>+DNC!DS39</f>
        <v>9.0999999999999998E-2</v>
      </c>
      <c r="AN34" s="55">
        <f>+DNC!DT39</f>
        <v>0</v>
      </c>
      <c r="AO34" s="55">
        <f>+DNC!DU39</f>
        <v>0.36599999999999999</v>
      </c>
      <c r="AP34" s="55">
        <f>+DNC!DV39</f>
        <v>0</v>
      </c>
      <c r="AQ34" s="55">
        <f>+DNC!DW39</f>
        <v>0.14499999999999999</v>
      </c>
      <c r="AR34" s="55">
        <f>+DNC!DX39</f>
        <v>0</v>
      </c>
      <c r="AS34" s="55">
        <f>DNC!DY39</f>
        <v>2.153</v>
      </c>
      <c r="AT34" s="55">
        <f>DNC!DZ39</f>
        <v>0</v>
      </c>
      <c r="AU34" s="55">
        <f>DNC!EA39</f>
        <v>0</v>
      </c>
      <c r="AV34" s="55">
        <f>DNC!EB39</f>
        <v>0</v>
      </c>
      <c r="AW34" s="55">
        <f>DNC!EC39</f>
        <v>0</v>
      </c>
      <c r="AX34" s="55">
        <f>DNC!ED39</f>
        <v>0</v>
      </c>
      <c r="AY34" s="60">
        <f t="shared" si="22"/>
        <v>-18.602399999999999</v>
      </c>
      <c r="AZ34" s="136">
        <v>30</v>
      </c>
      <c r="BA34" s="136"/>
      <c r="BB34" s="61">
        <f>AB34+Z34+X34+V34+T34+R34-(AA34+Y34+W34+U34+S34+Q34)-BA34</f>
        <v>-3.4202999999999997</v>
      </c>
      <c r="BC34" s="147"/>
      <c r="BD34" s="61">
        <f>P34+N34-(O34+M34)-BC34</f>
        <v>-7.7759999999999998</v>
      </c>
      <c r="BE34" s="60">
        <f t="shared" si="0"/>
        <v>0</v>
      </c>
      <c r="BF34" s="147"/>
      <c r="BG34" s="60">
        <f t="shared" si="9"/>
        <v>-1.8109999999999999</v>
      </c>
      <c r="BH34" s="147"/>
      <c r="BI34" s="60">
        <f t="shared" si="1"/>
        <v>-2.153</v>
      </c>
      <c r="BJ34" s="147"/>
      <c r="BK34" s="60">
        <f t="shared" si="10"/>
        <v>0</v>
      </c>
      <c r="BL34" s="60"/>
      <c r="BM34" s="61">
        <f t="shared" si="2"/>
        <v>0</v>
      </c>
      <c r="BN34" s="61">
        <f t="shared" si="3"/>
        <v>0</v>
      </c>
      <c r="BO34" s="60">
        <f t="shared" si="4"/>
        <v>-3.8096000000000001</v>
      </c>
      <c r="BP34" s="60"/>
      <c r="BQ34" s="61">
        <f t="shared" si="24"/>
        <v>-0.4395</v>
      </c>
      <c r="BR34" s="61"/>
      <c r="BS34" s="60">
        <f t="shared" si="11"/>
        <v>-0.83499999999999996</v>
      </c>
      <c r="BT34" s="60"/>
      <c r="BU34" s="60">
        <f t="shared" si="12"/>
        <v>-0.51100000000000001</v>
      </c>
      <c r="BV34" s="60"/>
      <c r="BW34" s="60"/>
      <c r="BX34" s="60"/>
      <c r="BY34" s="60"/>
      <c r="BZ34" s="41">
        <f t="shared" si="26"/>
        <v>30</v>
      </c>
      <c r="CA34" s="60">
        <f t="shared" si="6"/>
        <v>0</v>
      </c>
      <c r="CB34" s="58">
        <f t="shared" si="13"/>
        <v>0</v>
      </c>
      <c r="CC34" s="161" t="e">
        <f>#REF!</f>
        <v>#REF!</v>
      </c>
      <c r="CE34" s="162">
        <f t="shared" si="14"/>
        <v>0</v>
      </c>
      <c r="CF34" s="60"/>
      <c r="CG34" s="73">
        <f t="shared" si="15"/>
        <v>0</v>
      </c>
      <c r="CH34" s="60"/>
      <c r="CI34" s="60"/>
      <c r="CM34" s="61">
        <f t="shared" si="16"/>
        <v>0</v>
      </c>
      <c r="CN34" s="44">
        <v>0</v>
      </c>
      <c r="CS34" s="60">
        <f t="shared" si="19"/>
        <v>0</v>
      </c>
      <c r="CT34" s="72">
        <f t="shared" si="20"/>
        <v>0</v>
      </c>
      <c r="CU34" s="60">
        <f t="shared" si="21"/>
        <v>0</v>
      </c>
      <c r="CW34" s="26"/>
      <c r="DC34" s="70">
        <f t="shared" si="23"/>
        <v>30</v>
      </c>
    </row>
    <row r="35" spans="2:111" ht="14.25" thickBot="1" x14ac:dyDescent="0.3">
      <c r="B35" s="62">
        <v>31</v>
      </c>
      <c r="C35" s="51">
        <f>DNC!C40</f>
        <v>0</v>
      </c>
      <c r="D35" s="51">
        <f>DNC!D40</f>
        <v>0</v>
      </c>
      <c r="E35" s="51">
        <f>DNC!E40</f>
        <v>3.8603999999999998</v>
      </c>
      <c r="F35" s="51">
        <f>DNC!F40</f>
        <v>0</v>
      </c>
      <c r="G35" s="51">
        <f>DNC!G40</f>
        <v>0</v>
      </c>
      <c r="H35" s="51">
        <f>DNC!H40</f>
        <v>0</v>
      </c>
      <c r="I35" s="51">
        <f>DNC!I40</f>
        <v>0</v>
      </c>
      <c r="J35" s="51">
        <f>DNC!J40</f>
        <v>0</v>
      </c>
      <c r="K35" s="51">
        <f>DNC!K40</f>
        <v>0.20250000000000001</v>
      </c>
      <c r="L35" s="51">
        <f>DNC!L40</f>
        <v>0</v>
      </c>
      <c r="M35" s="51">
        <f>DNC!M40</f>
        <v>0</v>
      </c>
      <c r="N35" s="51">
        <f>DNC!N40</f>
        <v>0</v>
      </c>
      <c r="O35" s="51">
        <f>DNC!O40</f>
        <v>5.67</v>
      </c>
      <c r="P35" s="51">
        <f>DNC!P40</f>
        <v>0</v>
      </c>
      <c r="Q35" s="51">
        <f>DNC!Q40</f>
        <v>0</v>
      </c>
      <c r="R35" s="51">
        <f>DNC!R40</f>
        <v>0</v>
      </c>
      <c r="S35" s="51">
        <f>DNC!S40</f>
        <v>5.0000000000000001E-4</v>
      </c>
      <c r="T35" s="51">
        <f>DNC!T40</f>
        <v>0</v>
      </c>
      <c r="U35" s="51">
        <f>DNC!U40</f>
        <v>0</v>
      </c>
      <c r="V35" s="51">
        <f>DNC!V40</f>
        <v>0</v>
      </c>
      <c r="W35" s="51">
        <f>DNC!W40</f>
        <v>1.7722</v>
      </c>
      <c r="X35" s="51">
        <f>DNC!X40</f>
        <v>0</v>
      </c>
      <c r="Y35" s="51">
        <f>DNC!Y40</f>
        <v>2.3405</v>
      </c>
      <c r="Z35" s="51">
        <f>DNC!Z40</f>
        <v>0</v>
      </c>
      <c r="AA35" s="51">
        <f>DNC!AA40</f>
        <v>0</v>
      </c>
      <c r="AB35" s="51">
        <f>DNC!AB40</f>
        <v>0</v>
      </c>
      <c r="AC35" s="51">
        <f>DNC!AW40</f>
        <v>0</v>
      </c>
      <c r="AD35" s="51">
        <f>DNC!AX40</f>
        <v>0</v>
      </c>
      <c r="AE35" s="54">
        <f>DNC!DO40</f>
        <v>1.7989999999999999</v>
      </c>
      <c r="AF35" s="54">
        <f>DNC!DP40</f>
        <v>0</v>
      </c>
      <c r="AG35" s="87"/>
      <c r="AH35" s="52">
        <f>DNC!AY40</f>
        <v>0</v>
      </c>
      <c r="AI35" s="87"/>
      <c r="AJ35" s="52">
        <f>DNC!AZ40</f>
        <v>0</v>
      </c>
      <c r="AK35" s="55">
        <f>+DNC!DQ40</f>
        <v>0.65400000000000003</v>
      </c>
      <c r="AL35" s="55">
        <f>+DNC!DR40</f>
        <v>0</v>
      </c>
      <c r="AM35" s="55">
        <f>+DNC!DS40</f>
        <v>8.6999999999999994E-2</v>
      </c>
      <c r="AN35" s="55">
        <f>+DNC!DT40</f>
        <v>0</v>
      </c>
      <c r="AO35" s="55">
        <f>+DNC!DU40</f>
        <v>0.36299999999999999</v>
      </c>
      <c r="AP35" s="55">
        <f>+DNC!DV40</f>
        <v>0</v>
      </c>
      <c r="AQ35" s="55">
        <f>+DNC!DW40</f>
        <v>0.152</v>
      </c>
      <c r="AR35" s="55">
        <f>+DNC!DX40</f>
        <v>0</v>
      </c>
      <c r="AS35" s="55">
        <f>DNC!DY40</f>
        <v>2.0840000000000001</v>
      </c>
      <c r="AT35" s="55">
        <f>DNC!DZ40</f>
        <v>0</v>
      </c>
      <c r="AU35" s="55">
        <f>DNC!EA40</f>
        <v>0</v>
      </c>
      <c r="AV35" s="55">
        <f>DNC!EB40</f>
        <v>0</v>
      </c>
      <c r="AW35" s="55">
        <f>DNC!EC40</f>
        <v>0</v>
      </c>
      <c r="AX35" s="55">
        <f>DNC!ED40</f>
        <v>0</v>
      </c>
      <c r="AY35" s="60">
        <f t="shared" si="22"/>
        <v>-16.9011</v>
      </c>
      <c r="AZ35" s="136">
        <v>31</v>
      </c>
      <c r="BA35" s="136"/>
      <c r="BB35" s="61">
        <f t="shared" si="7"/>
        <v>-4.1132</v>
      </c>
      <c r="BC35" s="60"/>
      <c r="BD35" s="61">
        <f>P35+N35-(O35+M35)-BC35</f>
        <v>-5.67</v>
      </c>
      <c r="BE35" s="60">
        <f t="shared" si="0"/>
        <v>0</v>
      </c>
      <c r="BF35" s="60"/>
      <c r="BG35" s="60">
        <f t="shared" si="9"/>
        <v>-1.7989999999999999</v>
      </c>
      <c r="BH35" s="60"/>
      <c r="BI35" s="60">
        <f t="shared" si="1"/>
        <v>-2.0840000000000001</v>
      </c>
      <c r="BJ35" s="60"/>
      <c r="BK35" s="60">
        <f t="shared" si="10"/>
        <v>0</v>
      </c>
      <c r="BL35" s="60"/>
      <c r="BM35" s="61">
        <f t="shared" si="2"/>
        <v>0</v>
      </c>
      <c r="BN35" s="61">
        <f t="shared" si="3"/>
        <v>0</v>
      </c>
      <c r="BO35" s="60">
        <f t="shared" si="4"/>
        <v>-3.8603999999999998</v>
      </c>
      <c r="BP35" s="60"/>
      <c r="BQ35" s="61">
        <f t="shared" si="24"/>
        <v>-0.20250000000000001</v>
      </c>
      <c r="BR35" s="61"/>
      <c r="BS35" s="60">
        <f t="shared" si="11"/>
        <v>-0.74099999999999999</v>
      </c>
      <c r="BT35" s="60"/>
      <c r="BU35" s="60">
        <f t="shared" si="12"/>
        <v>-0.51500000000000001</v>
      </c>
      <c r="BV35" s="60"/>
      <c r="BW35" s="60"/>
      <c r="BX35" s="60"/>
      <c r="BY35" s="60"/>
      <c r="BZ35" s="41">
        <f t="shared" si="26"/>
        <v>31</v>
      </c>
      <c r="CA35" s="60">
        <f t="shared" si="6"/>
        <v>0</v>
      </c>
      <c r="CB35" s="58">
        <f t="shared" si="13"/>
        <v>0</v>
      </c>
      <c r="CC35" s="161" t="e">
        <f>#REF!</f>
        <v>#REF!</v>
      </c>
      <c r="CE35" s="162">
        <f t="shared" si="14"/>
        <v>0</v>
      </c>
      <c r="CF35" s="60"/>
      <c r="CG35" s="73">
        <f t="shared" si="15"/>
        <v>0</v>
      </c>
      <c r="CH35" s="60"/>
      <c r="CI35" s="60"/>
      <c r="CM35" s="61">
        <f t="shared" si="16"/>
        <v>0</v>
      </c>
      <c r="CN35" s="44">
        <v>0</v>
      </c>
      <c r="CS35" s="60">
        <f t="shared" si="19"/>
        <v>0</v>
      </c>
      <c r="CT35" s="72">
        <f t="shared" si="20"/>
        <v>0</v>
      </c>
      <c r="CU35" s="60">
        <f t="shared" si="21"/>
        <v>0</v>
      </c>
      <c r="CW35" s="26"/>
      <c r="DC35" s="70">
        <f t="shared" si="23"/>
        <v>31</v>
      </c>
    </row>
    <row r="36" spans="2:111" x14ac:dyDescent="0.2">
      <c r="AD36" s="60">
        <f>SUM(AD5:AD35)</f>
        <v>0</v>
      </c>
      <c r="AH36" s="52"/>
      <c r="AJ36" s="52"/>
      <c r="AK36" s="55"/>
      <c r="AL36" s="55"/>
      <c r="AM36" s="55"/>
      <c r="AN36" s="55"/>
      <c r="AO36" s="55"/>
      <c r="AP36" s="55"/>
      <c r="AQ36" s="55"/>
      <c r="AR36" s="55"/>
      <c r="AS36" s="55"/>
      <c r="AT36" s="55"/>
      <c r="AU36" s="55"/>
      <c r="AV36" s="55"/>
      <c r="AW36" s="55"/>
      <c r="AX36" s="55"/>
      <c r="BA36" s="60">
        <f>SUM(BA5:BA35)</f>
        <v>510.94</v>
      </c>
      <c r="BP36" s="60">
        <f>SUM(BP5:BP35)</f>
        <v>331.1</v>
      </c>
      <c r="BR36" s="60">
        <f>SUM(BR5:BR35)</f>
        <v>0</v>
      </c>
      <c r="BT36" s="60">
        <f>SUM(BT5:BT35)</f>
        <v>0</v>
      </c>
      <c r="CA36" s="58" t="e">
        <f>SUMPRODUCT(CB5:CB35,CC5:CC35)/SUM(CB5:CB35)</f>
        <v>#REF!</v>
      </c>
      <c r="CB36" s="41" t="s">
        <v>137</v>
      </c>
    </row>
    <row r="37" spans="2:111" x14ac:dyDescent="0.2">
      <c r="AD37" s="60">
        <f>SUM(AC5:AC32)</f>
        <v>0</v>
      </c>
      <c r="AH37" s="60">
        <f>SUM(AH5:AH35)</f>
        <v>0</v>
      </c>
      <c r="AJ37" s="60">
        <f>SUM(AJ5:AJ35)</f>
        <v>6.0000000000000001E-3</v>
      </c>
      <c r="AK37" s="60"/>
      <c r="AL37" s="60"/>
      <c r="AM37" s="60"/>
      <c r="AN37" s="60"/>
      <c r="AO37" s="60"/>
      <c r="AP37" s="60"/>
      <c r="AQ37" s="60"/>
      <c r="AR37" s="60"/>
      <c r="AS37" s="60"/>
      <c r="AT37" s="60"/>
      <c r="AU37" s="60"/>
      <c r="AV37" s="60"/>
      <c r="AW37" s="60"/>
      <c r="AX37" s="60"/>
      <c r="AY37" s="60">
        <f>SUM(AY5:AY35)</f>
        <v>1333.3758</v>
      </c>
      <c r="BB37" s="60">
        <f t="shared" ref="BB37:BK37" si="27">SUM(BB5:BB35)</f>
        <v>259.51770000000016</v>
      </c>
      <c r="BC37" s="60">
        <f t="shared" si="27"/>
        <v>0</v>
      </c>
      <c r="BD37" s="60">
        <f t="shared" si="27"/>
        <v>-404.83620000000019</v>
      </c>
      <c r="BE37" s="60">
        <f t="shared" si="27"/>
        <v>0</v>
      </c>
      <c r="BF37" s="60">
        <f t="shared" si="27"/>
        <v>267.92</v>
      </c>
      <c r="BG37" s="60">
        <f t="shared" si="27"/>
        <v>121.97599999999997</v>
      </c>
      <c r="BH37" s="60">
        <f t="shared" si="27"/>
        <v>0</v>
      </c>
      <c r="BI37" s="60">
        <f t="shared" si="27"/>
        <v>192.01599999999999</v>
      </c>
      <c r="BJ37" s="60">
        <f>SUM(BJ5:BJ35)</f>
        <v>0</v>
      </c>
      <c r="BK37" s="60">
        <f t="shared" si="27"/>
        <v>-3.0999999999999999E-3</v>
      </c>
      <c r="BL37" s="60"/>
      <c r="BM37" s="60">
        <f>SUM(BM6:BM35)</f>
        <v>0</v>
      </c>
      <c r="BN37" s="60">
        <f>SUM(BN5:BN35)</f>
        <v>0</v>
      </c>
      <c r="BO37" s="60">
        <f>SUM(BO5:BO35)</f>
        <v>-119.13469999999998</v>
      </c>
      <c r="BP37" s="60"/>
      <c r="BQ37" s="60">
        <f>SUM(BQ5:BQ35)</f>
        <v>684.99</v>
      </c>
      <c r="BS37" s="60">
        <f>SUM(BS5:BS35)</f>
        <v>1.4620000000000029</v>
      </c>
      <c r="BU37" s="60">
        <f>SUM(BU5:BU35)</f>
        <v>10.535000000000005</v>
      </c>
      <c r="BW37" s="73">
        <f>SUM(CA5:CA35)</f>
        <v>906.68499999999995</v>
      </c>
      <c r="BX37" s="73"/>
      <c r="BY37" s="73"/>
      <c r="BZ37" s="73">
        <f>SUM(BZ5:BZ36)</f>
        <v>496</v>
      </c>
      <c r="CA37" s="60">
        <f>BW37+BZ37</f>
        <v>1402.6849999999999</v>
      </c>
      <c r="CE37" s="60"/>
      <c r="CF37" s="73">
        <f t="shared" ref="CF37:CK37" si="28">SUM(CF5:CF36)</f>
        <v>0</v>
      </c>
      <c r="CG37" s="73">
        <f t="shared" si="28"/>
        <v>0</v>
      </c>
      <c r="CH37" s="73">
        <f t="shared" si="28"/>
        <v>0</v>
      </c>
      <c r="CI37" s="73">
        <f t="shared" si="28"/>
        <v>0</v>
      </c>
      <c r="CJ37" s="73">
        <f t="shared" si="28"/>
        <v>0</v>
      </c>
      <c r="CK37" s="73">
        <f t="shared" si="28"/>
        <v>0</v>
      </c>
      <c r="CQ37" s="72">
        <f>SUM(CS5:CS35)</f>
        <v>0</v>
      </c>
      <c r="CR37" s="72">
        <f>+BA36+BC37+BF37+BP36</f>
        <v>1109.96</v>
      </c>
      <c r="CS37" s="72">
        <f>SUM(CU5:CU35)</f>
        <v>1109.96</v>
      </c>
      <c r="CU37" s="72">
        <f t="shared" ref="CU37:CZ37" si="29">SUM(CW5:CW35)</f>
        <v>0</v>
      </c>
      <c r="CV37" s="72">
        <f t="shared" si="29"/>
        <v>0</v>
      </c>
      <c r="CW37" s="72">
        <f t="shared" si="29"/>
        <v>0</v>
      </c>
      <c r="CX37" s="72">
        <f t="shared" si="29"/>
        <v>0</v>
      </c>
      <c r="CY37" s="72">
        <f t="shared" si="29"/>
        <v>0</v>
      </c>
      <c r="CZ37" s="72">
        <f t="shared" si="29"/>
        <v>0</v>
      </c>
      <c r="DA37" s="244">
        <f>+CZ37+CY37+CX37+CW37+CV37+CU37</f>
        <v>0</v>
      </c>
    </row>
    <row r="38" spans="2:111" x14ac:dyDescent="0.2">
      <c r="AD38" s="60">
        <f>+AD36-AD37</f>
        <v>0</v>
      </c>
      <c r="BB38" s="60"/>
      <c r="BC38" s="60"/>
      <c r="BV38" s="71"/>
      <c r="BW38" s="71" t="s">
        <v>411</v>
      </c>
      <c r="BX38" s="71"/>
      <c r="BY38" s="71"/>
      <c r="CF38" s="60"/>
      <c r="CI38" s="60"/>
    </row>
    <row r="39" spans="2:111" x14ac:dyDescent="0.2">
      <c r="BB39" s="60"/>
      <c r="BC39" s="60"/>
      <c r="CW39" s="60"/>
    </row>
    <row r="40" spans="2:111" x14ac:dyDescent="0.2">
      <c r="BB40" s="64">
        <v>0</v>
      </c>
      <c r="BC40" s="64"/>
      <c r="BD40" s="64">
        <v>0</v>
      </c>
      <c r="BK40" s="456" t="s">
        <v>921</v>
      </c>
      <c r="BM40" s="64">
        <v>0</v>
      </c>
      <c r="BN40" s="64">
        <v>0</v>
      </c>
      <c r="BQ40" s="64">
        <v>0</v>
      </c>
      <c r="BT40" s="59" t="s">
        <v>183</v>
      </c>
      <c r="BU40" s="45" t="s">
        <v>171</v>
      </c>
      <c r="BV40" s="45"/>
      <c r="BW40" s="45"/>
      <c r="BX40" s="45"/>
      <c r="BY40" s="45"/>
      <c r="BZ40" s="60">
        <v>0</v>
      </c>
      <c r="CA40" s="45" t="s">
        <v>182</v>
      </c>
    </row>
    <row r="41" spans="2:111" x14ac:dyDescent="0.2">
      <c r="AZ41" s="41" t="s">
        <v>209</v>
      </c>
      <c r="BB41" s="60">
        <v>0</v>
      </c>
      <c r="BC41" s="60"/>
      <c r="BD41" s="60">
        <v>0</v>
      </c>
      <c r="BM41" s="60">
        <f>SUM(G12:G15)</f>
        <v>0</v>
      </c>
      <c r="BN41" s="60">
        <f>SUM(I5:I11)</f>
        <v>0</v>
      </c>
      <c r="BQ41" s="60">
        <v>0</v>
      </c>
    </row>
    <row r="42" spans="2:111" x14ac:dyDescent="0.2">
      <c r="AZ42" s="64" t="s">
        <v>208</v>
      </c>
      <c r="BA42" s="64"/>
      <c r="BB42" s="64">
        <f>CI37</f>
        <v>0</v>
      </c>
      <c r="BC42" s="64"/>
      <c r="BD42" s="64">
        <f>CJ37</f>
        <v>0</v>
      </c>
      <c r="BM42" s="64">
        <f>CF37</f>
        <v>0</v>
      </c>
      <c r="BN42" s="64">
        <f>CG37</f>
        <v>0</v>
      </c>
      <c r="BQ42" s="64">
        <f>CH37</f>
        <v>0</v>
      </c>
    </row>
    <row r="43" spans="2:111" x14ac:dyDescent="0.2">
      <c r="AZ43" s="41" t="s">
        <v>170</v>
      </c>
      <c r="BB43" s="60">
        <f>SUM(BB42:BQ42)</f>
        <v>0</v>
      </c>
      <c r="BC43" s="60"/>
    </row>
    <row r="45" spans="2:111" x14ac:dyDescent="0.2">
      <c r="BT45" s="409">
        <f>BA36+BC37+BF37+BP36</f>
        <v>1109.96</v>
      </c>
    </row>
    <row r="46" spans="2:111" x14ac:dyDescent="0.2">
      <c r="BT46" s="41">
        <v>348.46100000000001</v>
      </c>
    </row>
    <row r="47" spans="2:111" x14ac:dyDescent="0.2">
      <c r="BT47" s="409">
        <f>+BT46+BT45</f>
        <v>1458.421</v>
      </c>
    </row>
    <row r="49" spans="43:96" x14ac:dyDescent="0.2">
      <c r="BE49" s="41">
        <v>353.96999999999997</v>
      </c>
      <c r="BF49" s="41">
        <v>345.10140000000001</v>
      </c>
      <c r="BG49" s="41">
        <f>BE49+BF49</f>
        <v>699.07140000000004</v>
      </c>
    </row>
    <row r="50" spans="43:96" x14ac:dyDescent="0.2">
      <c r="BE50" s="41">
        <v>870.30359999999996</v>
      </c>
      <c r="BF50" s="41">
        <v>877.23</v>
      </c>
      <c r="BG50" s="41">
        <f>BE50+BF50</f>
        <v>1747.5336</v>
      </c>
    </row>
    <row r="51" spans="43:96" x14ac:dyDescent="0.2">
      <c r="BE51" s="41">
        <v>60.953400000000002</v>
      </c>
      <c r="BF51" s="41">
        <v>55.970999999999997</v>
      </c>
      <c r="BG51" s="41">
        <f>BE51+BF51</f>
        <v>116.92439999999999</v>
      </c>
    </row>
    <row r="52" spans="43:96" ht="15" x14ac:dyDescent="0.2">
      <c r="AQ52" s="403" t="s">
        <v>781</v>
      </c>
      <c r="AR52" s="414">
        <v>353.97</v>
      </c>
      <c r="AS52" s="414"/>
      <c r="AT52" s="414"/>
      <c r="AU52" s="414"/>
      <c r="AV52" s="414"/>
      <c r="AW52" s="414"/>
      <c r="AX52" s="414"/>
      <c r="AY52" s="415">
        <v>870.30359999999996</v>
      </c>
      <c r="AZ52" s="404">
        <v>60.95</v>
      </c>
      <c r="BA52" s="416">
        <f>+AR52+AY52+AZ52</f>
        <v>1285.2236</v>
      </c>
    </row>
    <row r="53" spans="43:96" ht="15" x14ac:dyDescent="0.2">
      <c r="AQ53" s="403" t="s">
        <v>782</v>
      </c>
      <c r="AR53" s="414">
        <v>345.10140000000001</v>
      </c>
      <c r="AS53" s="414"/>
      <c r="AT53" s="414"/>
      <c r="AU53" s="414"/>
      <c r="AV53" s="414"/>
      <c r="AW53" s="414"/>
      <c r="AX53" s="414"/>
      <c r="AY53" s="415">
        <v>877.23</v>
      </c>
      <c r="AZ53" s="404">
        <v>55.97</v>
      </c>
      <c r="BA53" s="416">
        <f>+AR53+AY53+AZ53</f>
        <v>1278.3014000000001</v>
      </c>
    </row>
    <row r="54" spans="43:96" x14ac:dyDescent="0.2">
      <c r="BO54" s="41" t="s">
        <v>803</v>
      </c>
      <c r="BP54" s="41" t="s">
        <v>804</v>
      </c>
      <c r="BQ54" s="41" t="s">
        <v>805</v>
      </c>
      <c r="BR54" s="41" t="s">
        <v>806</v>
      </c>
      <c r="BS54" s="41" t="s">
        <v>807</v>
      </c>
      <c r="BT54" s="41" t="s">
        <v>808</v>
      </c>
      <c r="BU54" s="41" t="s">
        <v>809</v>
      </c>
      <c r="BZ54" s="41" t="s">
        <v>810</v>
      </c>
      <c r="CA54" s="41" t="s">
        <v>811</v>
      </c>
      <c r="CB54" s="41" t="s">
        <v>812</v>
      </c>
      <c r="CC54" s="41" t="s">
        <v>813</v>
      </c>
      <c r="CD54" s="41" t="s">
        <v>814</v>
      </c>
      <c r="CE54" s="41" t="s">
        <v>783</v>
      </c>
      <c r="CF54" s="41" t="s">
        <v>784</v>
      </c>
      <c r="CG54" s="41" t="s">
        <v>785</v>
      </c>
      <c r="CH54" s="41" t="s">
        <v>786</v>
      </c>
      <c r="CI54" s="41" t="s">
        <v>787</v>
      </c>
      <c r="CJ54" s="41" t="s">
        <v>788</v>
      </c>
      <c r="CK54" s="41" t="s">
        <v>789</v>
      </c>
      <c r="CL54" s="41" t="s">
        <v>786</v>
      </c>
      <c r="CM54" s="41" t="s">
        <v>787</v>
      </c>
      <c r="CN54" s="41" t="s">
        <v>790</v>
      </c>
      <c r="CO54" s="41" t="s">
        <v>815</v>
      </c>
      <c r="CP54" s="41" t="s">
        <v>816</v>
      </c>
      <c r="CQ54" s="41" t="s">
        <v>817</v>
      </c>
      <c r="CR54" s="41" t="s">
        <v>818</v>
      </c>
    </row>
    <row r="55" spans="43:96" x14ac:dyDescent="0.2">
      <c r="BD55" s="41">
        <v>1385.1396</v>
      </c>
      <c r="BE55" s="41">
        <v>1339.6590000000001</v>
      </c>
      <c r="BF55" s="41">
        <f>BD55+BE55</f>
        <v>2724.7986000000001</v>
      </c>
      <c r="BO55" s="41">
        <v>353.96999999999997</v>
      </c>
      <c r="BP55" s="41">
        <v>345.10140000000001</v>
      </c>
      <c r="BQ55" s="41">
        <v>294.774</v>
      </c>
      <c r="BR55" s="41">
        <v>164.27</v>
      </c>
      <c r="BS55" s="41">
        <v>171.75</v>
      </c>
      <c r="BT55" s="41">
        <v>136.38119999999998</v>
      </c>
      <c r="BU55" s="41">
        <v>167.98820000000001</v>
      </c>
      <c r="BZ55" s="41">
        <v>180.98260000000002</v>
      </c>
      <c r="CA55" s="41">
        <v>187.59370000000001</v>
      </c>
      <c r="CB55" s="41">
        <v>195.08910000000014</v>
      </c>
      <c r="CC55" s="41">
        <v>68.060399999999845</v>
      </c>
      <c r="CE55" s="41">
        <v>0</v>
      </c>
      <c r="CF55" s="41">
        <v>0</v>
      </c>
      <c r="CG55" s="41">
        <v>0</v>
      </c>
      <c r="CH55" s="41">
        <v>0</v>
      </c>
      <c r="CI55" s="41">
        <v>0</v>
      </c>
      <c r="CJ55" s="41">
        <v>0</v>
      </c>
      <c r="CK55" s="41">
        <v>0</v>
      </c>
      <c r="CL55" s="41">
        <v>1.6164000000000005</v>
      </c>
      <c r="CM55" s="41">
        <v>0.92400000000000126</v>
      </c>
      <c r="CN55" s="41">
        <v>9.9999999999999645E-2</v>
      </c>
      <c r="CO55" s="41">
        <v>2.6404000000000014</v>
      </c>
      <c r="CP55" s="41">
        <v>81.842500000000001</v>
      </c>
      <c r="CQ55" s="41">
        <v>0</v>
      </c>
      <c r="CR55" s="41">
        <v>-4.8316906031686813E-13</v>
      </c>
    </row>
    <row r="56" spans="43:96" x14ac:dyDescent="0.2">
      <c r="BD56" s="41">
        <v>1343.4264000000001</v>
      </c>
      <c r="BE56" s="41">
        <v>1346.058</v>
      </c>
      <c r="BF56" s="41">
        <f>BE56+BD56</f>
        <v>2689.4844000000003</v>
      </c>
      <c r="BO56" s="41">
        <v>870.30359999999996</v>
      </c>
      <c r="BP56" s="41">
        <v>877.23</v>
      </c>
      <c r="BQ56" s="41">
        <v>810.74899999999991</v>
      </c>
      <c r="BR56" s="41">
        <v>422.8</v>
      </c>
      <c r="BS56" s="41">
        <v>387.34000000000003</v>
      </c>
      <c r="BT56" s="41">
        <v>263.62689999999998</v>
      </c>
      <c r="BU56" s="41">
        <v>400.12049999999994</v>
      </c>
      <c r="BZ56" s="41">
        <v>410.93560000000002</v>
      </c>
      <c r="CA56" s="41">
        <v>422.88389999999998</v>
      </c>
      <c r="CB56" s="41">
        <v>532.28009999999983</v>
      </c>
      <c r="CC56" s="41">
        <v>182.48480000000018</v>
      </c>
      <c r="CE56" s="41">
        <v>209.8408</v>
      </c>
      <c r="CF56" s="41">
        <v>35.367400000000004</v>
      </c>
      <c r="CG56" s="41">
        <v>4.1989999999999998</v>
      </c>
      <c r="CH56" s="41">
        <v>36</v>
      </c>
      <c r="CI56" s="41">
        <v>40</v>
      </c>
      <c r="CJ56" s="41">
        <v>10</v>
      </c>
      <c r="CK56" s="41">
        <v>5.157</v>
      </c>
      <c r="CL56" s="41">
        <v>4.1410000000000018</v>
      </c>
      <c r="CM56" s="41">
        <v>0.75600000000000023</v>
      </c>
      <c r="CN56" s="41">
        <v>0</v>
      </c>
      <c r="CO56" s="41">
        <v>345.46119999999996</v>
      </c>
      <c r="CP56" s="41">
        <v>223</v>
      </c>
      <c r="CQ56" s="41">
        <v>438.95530000000019</v>
      </c>
      <c r="CR56" s="41">
        <v>0</v>
      </c>
    </row>
    <row r="57" spans="43:96" x14ac:dyDescent="0.2">
      <c r="BO57" s="41">
        <v>60.953400000000002</v>
      </c>
      <c r="BP57" s="41">
        <v>55.970999999999997</v>
      </c>
      <c r="BQ57" s="41">
        <v>78.459999999999994</v>
      </c>
      <c r="BR57" s="41">
        <v>35.799999999999997</v>
      </c>
      <c r="BS57" s="41">
        <v>32.130000000000003</v>
      </c>
      <c r="BT57" s="41">
        <v>0</v>
      </c>
      <c r="BU57" s="41">
        <v>34.580199999999998</v>
      </c>
      <c r="BZ57" s="41">
        <v>35.809800000000003</v>
      </c>
      <c r="CA57" s="41">
        <v>39.3431</v>
      </c>
      <c r="CB57" s="41">
        <v>48.363500000000002</v>
      </c>
      <c r="CC57" s="41">
        <v>-5.6843418860808015E-14</v>
      </c>
      <c r="CE57" s="41">
        <v>0</v>
      </c>
      <c r="CF57" s="41">
        <v>0</v>
      </c>
      <c r="CG57" s="41">
        <v>0</v>
      </c>
      <c r="CH57" s="41">
        <v>0</v>
      </c>
      <c r="CI57" s="41">
        <v>0</v>
      </c>
      <c r="CJ57" s="41">
        <v>0</v>
      </c>
      <c r="CK57" s="41">
        <v>0</v>
      </c>
      <c r="CL57" s="41">
        <v>0</v>
      </c>
      <c r="CM57" s="41">
        <v>0</v>
      </c>
      <c r="CN57" s="41">
        <v>0</v>
      </c>
      <c r="CO57" s="41">
        <v>0</v>
      </c>
      <c r="CP57" s="41">
        <v>0</v>
      </c>
      <c r="CQ57" s="41">
        <v>0</v>
      </c>
      <c r="CR57" s="41">
        <v>5.6843418860808015E-14</v>
      </c>
    </row>
    <row r="59" spans="43:96" x14ac:dyDescent="0.2">
      <c r="BR59" s="41" t="s">
        <v>819</v>
      </c>
    </row>
    <row r="60" spans="43:96" x14ac:dyDescent="0.2">
      <c r="BR60" s="41">
        <f>SUM(BR55:CA55)</f>
        <v>1008.9657000000001</v>
      </c>
    </row>
    <row r="61" spans="43:96" x14ac:dyDescent="0.2">
      <c r="BR61" s="41">
        <f>SUM(BR56:CA56)</f>
        <v>2307.7069000000001</v>
      </c>
    </row>
    <row r="62" spans="43:96" x14ac:dyDescent="0.2">
      <c r="BR62" s="41">
        <f>SUM(BR57:CA57)</f>
        <v>177.66309999999999</v>
      </c>
    </row>
  </sheetData>
  <mergeCells count="34">
    <mergeCell ref="CV2:DA2"/>
    <mergeCell ref="AI3:AJ3"/>
    <mergeCell ref="AC2:AD2"/>
    <mergeCell ref="CG2:CK2"/>
    <mergeCell ref="AG3:AH3"/>
    <mergeCell ref="AK2:AN2"/>
    <mergeCell ref="AO2:AR2"/>
    <mergeCell ref="AE2:AF2"/>
    <mergeCell ref="AE3:AF3"/>
    <mergeCell ref="AC3:AD3"/>
    <mergeCell ref="AK3:AL3"/>
    <mergeCell ref="AM3:AN3"/>
    <mergeCell ref="AS3:AT3"/>
    <mergeCell ref="AU2:AX2"/>
    <mergeCell ref="AO3:AP3"/>
    <mergeCell ref="AQ3:AR3"/>
    <mergeCell ref="AU3:AV3"/>
    <mergeCell ref="AW3:AX3"/>
    <mergeCell ref="U3:V3"/>
    <mergeCell ref="C3:D3"/>
    <mergeCell ref="G3:H3"/>
    <mergeCell ref="AA3:AB3"/>
    <mergeCell ref="I3:J3"/>
    <mergeCell ref="C2:L2"/>
    <mergeCell ref="O3:P3"/>
    <mergeCell ref="Y3:Z3"/>
    <mergeCell ref="Q2:AB2"/>
    <mergeCell ref="W3:X3"/>
    <mergeCell ref="E3:F3"/>
    <mergeCell ref="M3:N3"/>
    <mergeCell ref="K3:L3"/>
    <mergeCell ref="Q3:R3"/>
    <mergeCell ref="M2:P2"/>
    <mergeCell ref="S3:T3"/>
  </mergeCells>
  <pageMargins left="0.75" right="0.75" top="1" bottom="1" header="0" footer="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AP38"/>
  <sheetViews>
    <sheetView zoomScale="70" zoomScaleNormal="70" workbookViewId="0">
      <pane xSplit="2" ySplit="4" topLeftCell="Z5" activePane="bottomRight" state="frozen"/>
      <selection pane="topRight" activeCell="C1" sqref="C1"/>
      <selection pane="bottomLeft" activeCell="A5" sqref="A5"/>
      <selection pane="bottomRight" activeCell="AI39" sqref="AI39"/>
    </sheetView>
  </sheetViews>
  <sheetFormatPr baseColWidth="10" defaultRowHeight="12.75" x14ac:dyDescent="0.2"/>
  <cols>
    <col min="1" max="29" width="11.42578125" style="41"/>
    <col min="30" max="31" width="14.28515625" style="41" customWidth="1"/>
    <col min="32" max="16384" width="11.42578125" style="41"/>
  </cols>
  <sheetData>
    <row r="1" spans="2:42" ht="13.5" thickBot="1" x14ac:dyDescent="0.25"/>
    <row r="2" spans="2:42" ht="13.5" thickBot="1" x14ac:dyDescent="0.25">
      <c r="C2" s="754" t="s">
        <v>2</v>
      </c>
      <c r="D2" s="755"/>
      <c r="E2" s="755"/>
      <c r="F2" s="755"/>
      <c r="G2" s="771"/>
      <c r="H2" s="772"/>
      <c r="I2" s="754" t="s">
        <v>3</v>
      </c>
      <c r="J2" s="755"/>
      <c r="K2" s="755"/>
      <c r="L2" s="755"/>
      <c r="M2" s="771"/>
      <c r="N2" s="771"/>
      <c r="O2" s="771"/>
      <c r="P2" s="772"/>
      <c r="Q2" s="755" t="s">
        <v>4</v>
      </c>
      <c r="R2" s="755"/>
      <c r="S2" s="755"/>
      <c r="T2" s="755"/>
      <c r="U2" s="771"/>
      <c r="V2" s="772"/>
      <c r="W2" s="86" t="s">
        <v>170</v>
      </c>
      <c r="AG2" s="762" t="s">
        <v>424</v>
      </c>
      <c r="AH2" s="762"/>
      <c r="AI2" s="762"/>
      <c r="AJ2" s="762"/>
      <c r="AK2" s="762"/>
    </row>
    <row r="3" spans="2:42" ht="14.25" thickBot="1" x14ac:dyDescent="0.3">
      <c r="C3" s="760" t="s">
        <v>12</v>
      </c>
      <c r="D3" s="759"/>
      <c r="E3" s="757" t="s">
        <v>13</v>
      </c>
      <c r="F3" s="770"/>
      <c r="G3" s="757" t="s">
        <v>14</v>
      </c>
      <c r="H3" s="758"/>
      <c r="I3" s="760" t="s">
        <v>12</v>
      </c>
      <c r="J3" s="770"/>
      <c r="K3" s="761" t="s">
        <v>13</v>
      </c>
      <c r="L3" s="769"/>
      <c r="M3" s="757" t="s">
        <v>14</v>
      </c>
      <c r="N3" s="770"/>
      <c r="O3" s="761" t="s">
        <v>15</v>
      </c>
      <c r="P3" s="768"/>
      <c r="Q3" s="760" t="s">
        <v>12</v>
      </c>
      <c r="R3" s="769"/>
      <c r="S3" s="757" t="s">
        <v>13</v>
      </c>
      <c r="T3" s="770"/>
      <c r="U3" s="761" t="s">
        <v>14</v>
      </c>
      <c r="V3" s="768"/>
      <c r="W3" s="86" t="s">
        <v>181</v>
      </c>
      <c r="Y3" s="75" t="s">
        <v>138</v>
      </c>
      <c r="Z3" s="75" t="s">
        <v>139</v>
      </c>
      <c r="AA3" s="75" t="s">
        <v>140</v>
      </c>
      <c r="AC3" s="74" t="s">
        <v>247</v>
      </c>
      <c r="AD3" s="41" t="s">
        <v>248</v>
      </c>
      <c r="AE3" s="41" t="s">
        <v>249</v>
      </c>
      <c r="AN3" s="74" t="s">
        <v>253</v>
      </c>
      <c r="AO3" s="74"/>
      <c r="AP3" s="74"/>
    </row>
    <row r="4" spans="2:42" ht="14.25" thickBot="1" x14ac:dyDescent="0.3">
      <c r="B4" s="245" t="s">
        <v>38</v>
      </c>
      <c r="C4" s="84" t="s">
        <v>16</v>
      </c>
      <c r="D4" s="82" t="s">
        <v>17</v>
      </c>
      <c r="E4" s="83" t="s">
        <v>16</v>
      </c>
      <c r="F4" s="82" t="s">
        <v>17</v>
      </c>
      <c r="G4" s="83" t="s">
        <v>16</v>
      </c>
      <c r="H4" s="80" t="s">
        <v>17</v>
      </c>
      <c r="I4" s="84" t="s">
        <v>16</v>
      </c>
      <c r="J4" s="82" t="s">
        <v>17</v>
      </c>
      <c r="K4" s="84" t="s">
        <v>16</v>
      </c>
      <c r="L4" s="81" t="s">
        <v>17</v>
      </c>
      <c r="M4" s="83" t="s">
        <v>16</v>
      </c>
      <c r="N4" s="82" t="s">
        <v>17</v>
      </c>
      <c r="O4" s="81" t="s">
        <v>16</v>
      </c>
      <c r="P4" s="80" t="s">
        <v>17</v>
      </c>
      <c r="Q4" s="84" t="s">
        <v>16</v>
      </c>
      <c r="R4" s="81" t="s">
        <v>17</v>
      </c>
      <c r="S4" s="83" t="s">
        <v>16</v>
      </c>
      <c r="T4" s="82" t="s">
        <v>17</v>
      </c>
      <c r="U4" s="81" t="s">
        <v>16</v>
      </c>
      <c r="V4" s="80" t="s">
        <v>17</v>
      </c>
      <c r="Y4" s="80" t="s">
        <v>180</v>
      </c>
      <c r="Z4" s="80" t="s">
        <v>180</v>
      </c>
      <c r="AA4" s="80" t="s">
        <v>180</v>
      </c>
      <c r="AC4" s="41" t="s">
        <v>170</v>
      </c>
      <c r="AD4" s="116" t="s">
        <v>250</v>
      </c>
      <c r="AE4" s="116" t="s">
        <v>251</v>
      </c>
      <c r="AG4" s="71" t="s">
        <v>170</v>
      </c>
      <c r="AH4" s="41" t="s">
        <v>252</v>
      </c>
      <c r="AI4" s="41" t="s">
        <v>139</v>
      </c>
      <c r="AJ4" s="41" t="s">
        <v>140</v>
      </c>
      <c r="AL4" s="41" t="s">
        <v>154</v>
      </c>
      <c r="AN4" s="41" t="s">
        <v>252</v>
      </c>
      <c r="AO4" s="41" t="s">
        <v>139</v>
      </c>
      <c r="AP4" s="41" t="s">
        <v>140</v>
      </c>
    </row>
    <row r="5" spans="2:42" ht="13.5" x14ac:dyDescent="0.25">
      <c r="B5" s="92">
        <v>1</v>
      </c>
      <c r="C5" s="66">
        <f>DNC!AC10</f>
        <v>0</v>
      </c>
      <c r="D5" s="78">
        <f>DNC!AD10</f>
        <v>2620.9692</v>
      </c>
      <c r="E5" s="79">
        <f>DNC!AE10</f>
        <v>0</v>
      </c>
      <c r="F5" s="78">
        <f>DNC!AF10</f>
        <v>2619.4499999999998</v>
      </c>
      <c r="G5" s="79">
        <f>DNC!AG10</f>
        <v>0</v>
      </c>
      <c r="H5" s="65">
        <f>DNC!AH10</f>
        <v>2637.6183000000001</v>
      </c>
      <c r="I5" s="66">
        <f>DNC!AI10</f>
        <v>0</v>
      </c>
      <c r="J5" s="78">
        <f>DNC!AJ10</f>
        <v>845.20799999999997</v>
      </c>
      <c r="K5" s="77">
        <f>DNC!AK10</f>
        <v>0</v>
      </c>
      <c r="L5" s="77">
        <f>DNC!AL10</f>
        <v>835.83960000000002</v>
      </c>
      <c r="M5" s="79">
        <f>DNC!AM10</f>
        <v>0</v>
      </c>
      <c r="N5" s="78">
        <f>DNC!AN10</f>
        <v>829.08960000000002</v>
      </c>
      <c r="O5" s="77">
        <f>DNC!AO10</f>
        <v>0</v>
      </c>
      <c r="P5" s="65">
        <f>DNC!AP10</f>
        <v>827.71199999999999</v>
      </c>
      <c r="Q5" s="66">
        <f>DNC!AQ10</f>
        <v>0</v>
      </c>
      <c r="R5" s="77">
        <f>DNC!AR10</f>
        <v>601.63969999999995</v>
      </c>
      <c r="S5" s="79">
        <f>DNC!AS10</f>
        <v>0</v>
      </c>
      <c r="T5" s="78">
        <f>DNC!AT10</f>
        <v>820.1277</v>
      </c>
      <c r="U5" s="77">
        <f>DNC!AU10</f>
        <v>0</v>
      </c>
      <c r="V5" s="65">
        <f>DNC!AV10</f>
        <v>814.85180000000003</v>
      </c>
      <c r="W5" s="60">
        <f>(V5+T5+R5+P5+N5+L5+J5+H5+F5+D5)-(U5+S5+Q5+O5+M5+K5+I5+G5+E5+C5)</f>
        <v>13452.5059</v>
      </c>
      <c r="Y5" s="60">
        <f>J5+L5+N5+P5-(O5+M5+K5+I5)</f>
        <v>3337.8492000000001</v>
      </c>
      <c r="Z5" s="60">
        <f t="shared" ref="Z5:Z35" si="0">V5+T5+R5-(U5+S5+Q5)</f>
        <v>2236.6192000000001</v>
      </c>
      <c r="AA5" s="60">
        <f t="shared" ref="AA5:AA35" si="1">D5+H5+F5-(G5+E5+C5)</f>
        <v>7878.0374999999995</v>
      </c>
      <c r="AC5" s="73"/>
      <c r="AD5" s="60">
        <v>265</v>
      </c>
      <c r="AG5" s="71">
        <f>AH5+AI5+AJ5</f>
        <v>9889</v>
      </c>
      <c r="AH5" s="41">
        <v>2069</v>
      </c>
      <c r="AI5" s="41">
        <v>472</v>
      </c>
      <c r="AJ5" s="41">
        <v>7348</v>
      </c>
      <c r="AL5" s="71">
        <f>AE5-AG5</f>
        <v>-9889</v>
      </c>
      <c r="AN5" s="60">
        <f>Y5-AH5</f>
        <v>1268.8492000000001</v>
      </c>
      <c r="AO5" s="60">
        <f>Z5-AI5</f>
        <v>1764.6192000000001</v>
      </c>
      <c r="AP5" s="60">
        <f>AA5-AJ5</f>
        <v>530.03749999999945</v>
      </c>
    </row>
    <row r="6" spans="2:42" ht="13.5" x14ac:dyDescent="0.25">
      <c r="B6" s="246">
        <v>2</v>
      </c>
      <c r="C6" s="51">
        <f>DNC!AC11</f>
        <v>0</v>
      </c>
      <c r="D6" s="52">
        <f>DNC!AD11</f>
        <v>2621.5308</v>
      </c>
      <c r="E6" s="53">
        <f>DNC!AE11</f>
        <v>0</v>
      </c>
      <c r="F6" s="52">
        <f>DNC!AF11</f>
        <v>2619.7307999999998</v>
      </c>
      <c r="G6" s="53">
        <f>DNC!AG11</f>
        <v>0</v>
      </c>
      <c r="H6" s="54">
        <f>DNC!AH11</f>
        <v>2637.5066999999999</v>
      </c>
      <c r="I6" s="51">
        <f>DNC!AI11</f>
        <v>0</v>
      </c>
      <c r="J6" s="52">
        <f>DNC!AJ11</f>
        <v>846.42240000000004</v>
      </c>
      <c r="K6" s="55">
        <f>DNC!AK11</f>
        <v>0</v>
      </c>
      <c r="L6" s="55">
        <f>DNC!AL11</f>
        <v>837.32399999999996</v>
      </c>
      <c r="M6" s="53">
        <f>DNC!AM11</f>
        <v>0</v>
      </c>
      <c r="N6" s="52">
        <f>DNC!AN11</f>
        <v>830.16840000000002</v>
      </c>
      <c r="O6" s="55">
        <f>DNC!AO11</f>
        <v>0</v>
      </c>
      <c r="P6" s="54">
        <f>DNC!AP11</f>
        <v>828.00840000000005</v>
      </c>
      <c r="Q6" s="51">
        <f>DNC!AQ11</f>
        <v>0</v>
      </c>
      <c r="R6" s="55">
        <f>DNC!AR11</f>
        <v>611.49159999999995</v>
      </c>
      <c r="S6" s="53">
        <f>DNC!AS11</f>
        <v>0</v>
      </c>
      <c r="T6" s="52">
        <f>DNC!AT11</f>
        <v>814.66010000000006</v>
      </c>
      <c r="U6" s="55">
        <f>DNC!AU11</f>
        <v>0</v>
      </c>
      <c r="V6" s="54">
        <f>DNC!AV11</f>
        <v>806.58019999999999</v>
      </c>
      <c r="W6" s="60">
        <f t="shared" ref="W6:W35" si="2">(V6+T6+R6+P6+N6+L6+J6+H6+F6+D6)-(U6+S6+Q6+O6+M6+K6+I6+G6+E6+C6)</f>
        <v>13453.4234</v>
      </c>
      <c r="Y6" s="60">
        <f t="shared" ref="Y6:Y35" si="3">J6+L6+N6+P6-(O6+M6+K6+I6)</f>
        <v>3341.9232000000002</v>
      </c>
      <c r="Z6" s="60">
        <f t="shared" si="0"/>
        <v>2232.7318999999998</v>
      </c>
      <c r="AA6" s="60">
        <f t="shared" si="1"/>
        <v>7878.7682999999997</v>
      </c>
      <c r="AC6" s="73"/>
      <c r="AD6" s="60">
        <v>300</v>
      </c>
      <c r="AG6" s="71">
        <f t="shared" ref="AG6:AG35" si="4">AH6+AI6+AJ6</f>
        <v>8365</v>
      </c>
      <c r="AH6" s="41">
        <v>1236</v>
      </c>
      <c r="AI6" s="41">
        <v>478</v>
      </c>
      <c r="AJ6" s="41">
        <v>6651</v>
      </c>
      <c r="AL6" s="71">
        <f t="shared" ref="AL6:AL35" si="5">AE6-AG6</f>
        <v>-8365</v>
      </c>
      <c r="AN6" s="60">
        <f t="shared" ref="AN6:AN35" si="6">Y6-AH6</f>
        <v>2105.9232000000002</v>
      </c>
      <c r="AO6" s="60">
        <f t="shared" ref="AO6:AO35" si="7">Z6-AI6</f>
        <v>1754.7318999999998</v>
      </c>
      <c r="AP6" s="60">
        <f t="shared" ref="AP6:AP35" si="8">AA6-AJ6</f>
        <v>1227.7682999999997</v>
      </c>
    </row>
    <row r="7" spans="2:42" ht="13.5" x14ac:dyDescent="0.25">
      <c r="B7" s="246">
        <v>3</v>
      </c>
      <c r="C7" s="51">
        <f>DNC!AC12</f>
        <v>0</v>
      </c>
      <c r="D7" s="52">
        <f>DNC!AD12</f>
        <v>2558.0250000000001</v>
      </c>
      <c r="E7" s="53">
        <f>DNC!AE12</f>
        <v>0</v>
      </c>
      <c r="F7" s="52">
        <f>DNC!AF12</f>
        <v>2587.7249999999999</v>
      </c>
      <c r="G7" s="53">
        <f>DNC!AG12</f>
        <v>0</v>
      </c>
      <c r="H7" s="54">
        <f>DNC!AH12</f>
        <v>2610.5057999999999</v>
      </c>
      <c r="I7" s="51">
        <f>DNC!AI12</f>
        <v>0</v>
      </c>
      <c r="J7" s="52">
        <f>DNC!AJ12</f>
        <v>845.80200000000002</v>
      </c>
      <c r="K7" s="55">
        <f>DNC!AK12</f>
        <v>0</v>
      </c>
      <c r="L7" s="55">
        <f>DNC!AL12</f>
        <v>836.64840000000004</v>
      </c>
      <c r="M7" s="53">
        <f>DNC!AM12</f>
        <v>0</v>
      </c>
      <c r="N7" s="52">
        <f>DNC!AN12</f>
        <v>830.08799999999997</v>
      </c>
      <c r="O7" s="55">
        <f>DNC!AO12</f>
        <v>0</v>
      </c>
      <c r="P7" s="54">
        <f>DNC!AP12</f>
        <v>827.7396</v>
      </c>
      <c r="Q7" s="51">
        <f>DNC!AQ12</f>
        <v>0</v>
      </c>
      <c r="R7" s="55">
        <f>DNC!AR12</f>
        <v>604.90129999999999</v>
      </c>
      <c r="S7" s="53">
        <f>DNC!AS12</f>
        <v>0</v>
      </c>
      <c r="T7" s="52">
        <f>DNC!AT12</f>
        <v>799.40160000000003</v>
      </c>
      <c r="U7" s="55">
        <f>DNC!AU12</f>
        <v>0</v>
      </c>
      <c r="V7" s="54">
        <f>DNC!AV12</f>
        <v>790.79499999999996</v>
      </c>
      <c r="W7" s="60">
        <f t="shared" si="2"/>
        <v>13291.631699999998</v>
      </c>
      <c r="Y7" s="60">
        <f t="shared" si="3"/>
        <v>3340.2780000000002</v>
      </c>
      <c r="Z7" s="60">
        <f t="shared" si="0"/>
        <v>2195.0978999999998</v>
      </c>
      <c r="AA7" s="60">
        <f t="shared" si="1"/>
        <v>7756.2558000000008</v>
      </c>
      <c r="AC7" s="73"/>
      <c r="AD7" s="60">
        <v>822</v>
      </c>
      <c r="AG7" s="71">
        <f t="shared" si="4"/>
        <v>10050</v>
      </c>
      <c r="AH7" s="41">
        <v>1813</v>
      </c>
      <c r="AI7" s="41">
        <v>683</v>
      </c>
      <c r="AJ7" s="41">
        <v>7554</v>
      </c>
      <c r="AL7" s="71">
        <f t="shared" si="5"/>
        <v>-10050</v>
      </c>
      <c r="AN7" s="60">
        <f t="shared" si="6"/>
        <v>1527.2780000000002</v>
      </c>
      <c r="AO7" s="60">
        <f t="shared" si="7"/>
        <v>1512.0978999999998</v>
      </c>
      <c r="AP7" s="60">
        <f t="shared" si="8"/>
        <v>202.25580000000082</v>
      </c>
    </row>
    <row r="8" spans="2:42" ht="13.5" x14ac:dyDescent="0.25">
      <c r="B8" s="246">
        <v>4</v>
      </c>
      <c r="C8" s="51">
        <f>DNC!AC13</f>
        <v>0</v>
      </c>
      <c r="D8" s="52">
        <f>DNC!AD13</f>
        <v>2616.5250000000001</v>
      </c>
      <c r="E8" s="53">
        <f>DNC!AE13</f>
        <v>0</v>
      </c>
      <c r="F8" s="52">
        <f>DNC!AF13</f>
        <v>2615.2316999999998</v>
      </c>
      <c r="G8" s="53">
        <f>DNC!AG13</f>
        <v>0</v>
      </c>
      <c r="H8" s="54">
        <f>DNC!AH13</f>
        <v>2631.7125000000001</v>
      </c>
      <c r="I8" s="51">
        <f>DNC!AI13</f>
        <v>0</v>
      </c>
      <c r="J8" s="52">
        <f>DNC!AJ13</f>
        <v>831.92399999999998</v>
      </c>
      <c r="K8" s="55">
        <f>DNC!AK13</f>
        <v>0</v>
      </c>
      <c r="L8" s="55">
        <f>DNC!AL13</f>
        <v>822.50160000000005</v>
      </c>
      <c r="M8" s="53">
        <f>DNC!AM13</f>
        <v>0</v>
      </c>
      <c r="N8" s="52">
        <f>DNC!AN13</f>
        <v>815.99400000000003</v>
      </c>
      <c r="O8" s="55">
        <f>DNC!AO13</f>
        <v>0</v>
      </c>
      <c r="P8" s="54">
        <f>DNC!AP13</f>
        <v>827.09040000000005</v>
      </c>
      <c r="Q8" s="51">
        <f>DNC!AQ13</f>
        <v>0</v>
      </c>
      <c r="R8" s="55">
        <f>DNC!AR13</f>
        <v>592.09249999999997</v>
      </c>
      <c r="S8" s="53">
        <f>DNC!AS13</f>
        <v>0</v>
      </c>
      <c r="T8" s="52">
        <f>DNC!AT13</f>
        <v>794.35990000000004</v>
      </c>
      <c r="U8" s="55">
        <f>DNC!AU13</f>
        <v>0</v>
      </c>
      <c r="V8" s="54">
        <f>DNC!AV13</f>
        <v>785.86509999999998</v>
      </c>
      <c r="W8" s="60">
        <f t="shared" si="2"/>
        <v>13333.296700000001</v>
      </c>
      <c r="Y8" s="60">
        <f t="shared" si="3"/>
        <v>3297.51</v>
      </c>
      <c r="Z8" s="60">
        <f t="shared" si="0"/>
        <v>2172.3175000000001</v>
      </c>
      <c r="AA8" s="60">
        <f t="shared" si="1"/>
        <v>7863.4691999999995</v>
      </c>
      <c r="AC8" s="73"/>
      <c r="AD8" s="60">
        <v>1528</v>
      </c>
      <c r="AG8" s="71">
        <f>AH8+AI8+AJ8</f>
        <v>11266</v>
      </c>
      <c r="AH8" s="41">
        <v>2517</v>
      </c>
      <c r="AI8" s="41">
        <v>1043</v>
      </c>
      <c r="AJ8" s="41">
        <v>7706</v>
      </c>
      <c r="AL8" s="71">
        <f t="shared" si="5"/>
        <v>-11266</v>
      </c>
      <c r="AN8" s="60">
        <f>Y8-AH8</f>
        <v>780.51000000000022</v>
      </c>
      <c r="AO8" s="60">
        <f t="shared" si="7"/>
        <v>1129.3175000000001</v>
      </c>
      <c r="AP8" s="60">
        <f t="shared" si="8"/>
        <v>157.46919999999955</v>
      </c>
    </row>
    <row r="9" spans="2:42" ht="13.5" x14ac:dyDescent="0.25">
      <c r="B9" s="246">
        <v>5</v>
      </c>
      <c r="C9" s="51">
        <f>DNC!AC14</f>
        <v>0</v>
      </c>
      <c r="D9" s="52">
        <f>DNC!AD14</f>
        <v>2513.25</v>
      </c>
      <c r="E9" s="53">
        <f>DNC!AE14</f>
        <v>0</v>
      </c>
      <c r="F9" s="52">
        <f>DNC!AF14</f>
        <v>2511.1125000000002</v>
      </c>
      <c r="G9" s="53">
        <f>DNC!AG14</f>
        <v>0</v>
      </c>
      <c r="H9" s="54">
        <f>DNC!AH14</f>
        <v>2529</v>
      </c>
      <c r="I9" s="51">
        <f>DNC!AI14</f>
        <v>0</v>
      </c>
      <c r="J9" s="52">
        <f>DNC!AJ14</f>
        <v>810.7296</v>
      </c>
      <c r="K9" s="55">
        <f>DNC!AK14</f>
        <v>0</v>
      </c>
      <c r="L9" s="55">
        <f>DNC!AL14</f>
        <v>802.57439999999997</v>
      </c>
      <c r="M9" s="53">
        <f>DNC!AM14</f>
        <v>0</v>
      </c>
      <c r="N9" s="52">
        <f>DNC!AN14</f>
        <v>797.44560000000001</v>
      </c>
      <c r="O9" s="55">
        <f>DNC!AO14</f>
        <v>0</v>
      </c>
      <c r="P9" s="54">
        <f>DNC!AP14</f>
        <v>793.26</v>
      </c>
      <c r="Q9" s="51">
        <f>DNC!AQ14</f>
        <v>0</v>
      </c>
      <c r="R9" s="55">
        <f>DNC!AR14</f>
        <v>547.21759999999995</v>
      </c>
      <c r="S9" s="53">
        <f>DNC!AS14</f>
        <v>0</v>
      </c>
      <c r="T9" s="52">
        <f>DNC!AT14</f>
        <v>764.05510000000004</v>
      </c>
      <c r="U9" s="55">
        <f>DNC!AU14</f>
        <v>0</v>
      </c>
      <c r="V9" s="54">
        <f>DNC!AV14</f>
        <v>755.80370000000005</v>
      </c>
      <c r="W9" s="60">
        <f t="shared" si="2"/>
        <v>12824.4485</v>
      </c>
      <c r="Y9" s="60">
        <f t="shared" si="3"/>
        <v>3204.0096000000003</v>
      </c>
      <c r="Z9" s="60">
        <f t="shared" si="0"/>
        <v>2067.0763999999999</v>
      </c>
      <c r="AA9" s="60">
        <f t="shared" si="1"/>
        <v>7553.3625000000002</v>
      </c>
      <c r="AC9" s="73"/>
      <c r="AD9" s="60">
        <v>945</v>
      </c>
      <c r="AG9" s="71">
        <f t="shared" si="4"/>
        <v>11127</v>
      </c>
      <c r="AH9" s="41">
        <v>2570</v>
      </c>
      <c r="AI9" s="41">
        <v>1338</v>
      </c>
      <c r="AJ9" s="41">
        <v>7219</v>
      </c>
      <c r="AL9" s="71">
        <f t="shared" si="5"/>
        <v>-11127</v>
      </c>
      <c r="AN9" s="60">
        <f>Y9-AH9</f>
        <v>634.00960000000032</v>
      </c>
      <c r="AO9" s="60">
        <f t="shared" si="7"/>
        <v>729.07639999999992</v>
      </c>
      <c r="AP9" s="60">
        <f t="shared" si="8"/>
        <v>334.36250000000018</v>
      </c>
    </row>
    <row r="10" spans="2:42" ht="13.5" x14ac:dyDescent="0.25">
      <c r="B10" s="246">
        <v>6</v>
      </c>
      <c r="C10" s="51">
        <f>DNC!AC15</f>
        <v>0</v>
      </c>
      <c r="D10" s="52">
        <f>DNC!AD15</f>
        <v>2622.6</v>
      </c>
      <c r="E10" s="53">
        <f>DNC!AE15</f>
        <v>0</v>
      </c>
      <c r="F10" s="52">
        <f>DNC!AF15</f>
        <v>2621.3625000000002</v>
      </c>
      <c r="G10" s="53">
        <f>DNC!AG15</f>
        <v>0</v>
      </c>
      <c r="H10" s="54">
        <f>DNC!AH15</f>
        <v>2640.2624999999998</v>
      </c>
      <c r="I10" s="51">
        <f>DNC!AI15</f>
        <v>0</v>
      </c>
      <c r="J10" s="52">
        <f>DNC!AJ15</f>
        <v>847.04399999999998</v>
      </c>
      <c r="K10" s="55">
        <f>DNC!AK15</f>
        <v>0</v>
      </c>
      <c r="L10" s="55">
        <f>DNC!AL15</f>
        <v>838.05359999999996</v>
      </c>
      <c r="M10" s="53">
        <f>DNC!AM15</f>
        <v>0</v>
      </c>
      <c r="N10" s="52">
        <f>DNC!AN15</f>
        <v>831.89639999999997</v>
      </c>
      <c r="O10" s="55">
        <f>DNC!AO15</f>
        <v>0</v>
      </c>
      <c r="P10" s="54">
        <f>DNC!AP15</f>
        <v>827.82</v>
      </c>
      <c r="Q10" s="51">
        <f>DNC!AQ15</f>
        <v>0</v>
      </c>
      <c r="R10" s="55">
        <f>DNC!AR15</f>
        <v>605.45759999999996</v>
      </c>
      <c r="S10" s="53">
        <f>DNC!AS15</f>
        <v>0</v>
      </c>
      <c r="T10" s="52">
        <f>DNC!AT15</f>
        <v>797.84209999999996</v>
      </c>
      <c r="U10" s="55">
        <f>DNC!AU15</f>
        <v>0</v>
      </c>
      <c r="V10" s="54">
        <f>DNC!AV15</f>
        <v>789.45920000000001</v>
      </c>
      <c r="W10" s="60">
        <f t="shared" si="2"/>
        <v>13421.7979</v>
      </c>
      <c r="Y10" s="60">
        <f t="shared" si="3"/>
        <v>3344.8140000000003</v>
      </c>
      <c r="Z10" s="60">
        <f t="shared" si="0"/>
        <v>2192.7588999999998</v>
      </c>
      <c r="AA10" s="60">
        <f t="shared" si="1"/>
        <v>7884.2249999999995</v>
      </c>
      <c r="AC10" s="73"/>
      <c r="AD10" s="60">
        <v>209</v>
      </c>
      <c r="AG10" s="71">
        <f t="shared" si="4"/>
        <v>6703</v>
      </c>
      <c r="AH10" s="41">
        <v>991</v>
      </c>
      <c r="AI10" s="41">
        <v>504</v>
      </c>
      <c r="AJ10" s="41">
        <v>5208</v>
      </c>
      <c r="AL10" s="71">
        <f t="shared" si="5"/>
        <v>-6703</v>
      </c>
      <c r="AN10" s="60">
        <f t="shared" si="6"/>
        <v>2353.8140000000003</v>
      </c>
      <c r="AO10" s="60">
        <f t="shared" si="7"/>
        <v>1688.7588999999998</v>
      </c>
      <c r="AP10" s="60">
        <f t="shared" si="8"/>
        <v>2676.2249999999995</v>
      </c>
    </row>
    <row r="11" spans="2:42" ht="13.5" x14ac:dyDescent="0.25">
      <c r="B11" s="246">
        <v>7</v>
      </c>
      <c r="C11" s="51">
        <f>DNC!AC16</f>
        <v>0</v>
      </c>
      <c r="D11" s="52">
        <f>DNC!AD16</f>
        <v>2621.3625000000002</v>
      </c>
      <c r="E11" s="53">
        <f>DNC!AE16</f>
        <v>0</v>
      </c>
      <c r="F11" s="52">
        <f>DNC!AF16</f>
        <v>2620.1808000000001</v>
      </c>
      <c r="G11" s="53">
        <f>DNC!AG16</f>
        <v>0</v>
      </c>
      <c r="H11" s="54">
        <f>DNC!AH16</f>
        <v>2637.8442</v>
      </c>
      <c r="I11" s="51">
        <f>DNC!AI16</f>
        <v>0</v>
      </c>
      <c r="J11" s="52">
        <f>DNC!AJ16</f>
        <v>846.80039999999997</v>
      </c>
      <c r="K11" s="55">
        <f>DNC!AK16</f>
        <v>0</v>
      </c>
      <c r="L11" s="55">
        <f>DNC!AL16</f>
        <v>837.8904</v>
      </c>
      <c r="M11" s="53">
        <f>DNC!AM16</f>
        <v>0</v>
      </c>
      <c r="N11" s="52">
        <f>DNC!AN16</f>
        <v>831.51959999999997</v>
      </c>
      <c r="O11" s="55">
        <f>DNC!AO16</f>
        <v>0</v>
      </c>
      <c r="P11" s="54">
        <f>DNC!AP16</f>
        <v>827.90160000000003</v>
      </c>
      <c r="Q11" s="51">
        <f>DNC!AQ16</f>
        <v>0</v>
      </c>
      <c r="R11" s="55">
        <f>DNC!AR16</f>
        <v>597.17420000000004</v>
      </c>
      <c r="S11" s="53">
        <f>DNC!AS16</f>
        <v>0</v>
      </c>
      <c r="T11" s="52">
        <f>DNC!AT16</f>
        <v>806.84299999999996</v>
      </c>
      <c r="U11" s="55">
        <f>DNC!AU16</f>
        <v>0</v>
      </c>
      <c r="V11" s="54">
        <f>DNC!AV16</f>
        <v>798.33860000000004</v>
      </c>
      <c r="W11" s="60">
        <f t="shared" si="2"/>
        <v>13425.855299999999</v>
      </c>
      <c r="Y11" s="60">
        <f t="shared" si="3"/>
        <v>3344.1120000000001</v>
      </c>
      <c r="Z11" s="60">
        <f t="shared" si="0"/>
        <v>2202.3557999999998</v>
      </c>
      <c r="AA11" s="60">
        <f t="shared" si="1"/>
        <v>7879.3875000000007</v>
      </c>
      <c r="AC11" s="73"/>
      <c r="AD11" s="60"/>
      <c r="AG11" s="71">
        <f t="shared" si="4"/>
        <v>3273</v>
      </c>
      <c r="AH11" s="41">
        <v>178</v>
      </c>
      <c r="AJ11" s="41">
        <v>3095</v>
      </c>
      <c r="AL11" s="71">
        <f>AE11-AG11</f>
        <v>-3273</v>
      </c>
      <c r="AN11" s="60">
        <f t="shared" si="6"/>
        <v>3166.1120000000001</v>
      </c>
      <c r="AO11" s="60">
        <f t="shared" si="7"/>
        <v>2202.3557999999998</v>
      </c>
      <c r="AP11" s="60">
        <f t="shared" si="8"/>
        <v>4784.3875000000007</v>
      </c>
    </row>
    <row r="12" spans="2:42" ht="13.5" x14ac:dyDescent="0.25">
      <c r="B12" s="246">
        <v>8</v>
      </c>
      <c r="C12" s="51">
        <f>DNC!AC17</f>
        <v>0</v>
      </c>
      <c r="D12" s="52">
        <f>DNC!AD17</f>
        <v>2621.1374999999998</v>
      </c>
      <c r="E12" s="53">
        <f>DNC!AE17</f>
        <v>0</v>
      </c>
      <c r="F12" s="52">
        <f>DNC!AF17</f>
        <v>2620.0124999999998</v>
      </c>
      <c r="G12" s="53">
        <f>DNC!AG17</f>
        <v>0</v>
      </c>
      <c r="H12" s="54">
        <f>DNC!AH17</f>
        <v>2637.0558000000001</v>
      </c>
      <c r="I12" s="51">
        <f>DNC!AI17</f>
        <v>0</v>
      </c>
      <c r="J12" s="52">
        <f>DNC!AJ17</f>
        <v>839.7</v>
      </c>
      <c r="K12" s="55">
        <f>DNC!AK17</f>
        <v>0</v>
      </c>
      <c r="L12" s="55">
        <f>DNC!AL17</f>
        <v>830.92560000000003</v>
      </c>
      <c r="M12" s="53">
        <f>DNC!AM17</f>
        <v>0</v>
      </c>
      <c r="N12" s="52">
        <f>DNC!AN17</f>
        <v>823.74239999999998</v>
      </c>
      <c r="O12" s="55">
        <f>DNC!AO17</f>
        <v>0</v>
      </c>
      <c r="P12" s="54">
        <f>DNC!AP17</f>
        <v>827.44200000000001</v>
      </c>
      <c r="Q12" s="51">
        <f>DNC!AQ17</f>
        <v>0</v>
      </c>
      <c r="R12" s="55">
        <f>DNC!AR17</f>
        <v>599.72659999999996</v>
      </c>
      <c r="S12" s="53">
        <f>DNC!AS17</f>
        <v>0</v>
      </c>
      <c r="T12" s="52">
        <f>DNC!AT17</f>
        <v>792.23320000000001</v>
      </c>
      <c r="U12" s="55">
        <f>DNC!AU17</f>
        <v>0</v>
      </c>
      <c r="V12" s="54">
        <f>DNC!AV17</f>
        <v>784.1431</v>
      </c>
      <c r="W12" s="60">
        <f t="shared" si="2"/>
        <v>13376.118699999999</v>
      </c>
      <c r="Y12" s="60">
        <f t="shared" si="3"/>
        <v>3321.81</v>
      </c>
      <c r="Z12" s="60">
        <f t="shared" si="0"/>
        <v>2176.1028999999999</v>
      </c>
      <c r="AA12" s="60">
        <f t="shared" si="1"/>
        <v>7878.2057999999997</v>
      </c>
      <c r="AC12" s="73"/>
      <c r="AD12" s="60"/>
      <c r="AG12" s="71">
        <f t="shared" si="4"/>
        <v>5183</v>
      </c>
      <c r="AH12" s="41">
        <v>555</v>
      </c>
      <c r="AI12" s="41">
        <v>57</v>
      </c>
      <c r="AJ12" s="41">
        <v>4571</v>
      </c>
      <c r="AL12" s="71">
        <f t="shared" si="5"/>
        <v>-5183</v>
      </c>
      <c r="AN12" s="60">
        <f t="shared" si="6"/>
        <v>2766.81</v>
      </c>
      <c r="AO12" s="60">
        <f t="shared" si="7"/>
        <v>2119.1028999999999</v>
      </c>
      <c r="AP12" s="60">
        <f t="shared" si="8"/>
        <v>3307.2057999999997</v>
      </c>
    </row>
    <row r="13" spans="2:42" ht="13.5" x14ac:dyDescent="0.25">
      <c r="B13" s="246">
        <v>9</v>
      </c>
      <c r="C13" s="51">
        <f>DNC!AC18</f>
        <v>0</v>
      </c>
      <c r="D13" s="52">
        <f>DNC!AD18</f>
        <v>2616.8067000000001</v>
      </c>
      <c r="E13" s="53">
        <f>DNC!AE18</f>
        <v>0</v>
      </c>
      <c r="F13" s="52">
        <f>DNC!AF18</f>
        <v>2620.7442000000001</v>
      </c>
      <c r="G13" s="53">
        <f>DNC!AG18</f>
        <v>0</v>
      </c>
      <c r="H13" s="54">
        <f>DNC!AH18</f>
        <v>2639.7</v>
      </c>
      <c r="I13" s="51">
        <f>DNC!AI18</f>
        <v>0</v>
      </c>
      <c r="J13" s="52">
        <f>DNC!AJ18</f>
        <v>842.72400000000005</v>
      </c>
      <c r="K13" s="55">
        <f>DNC!AK18</f>
        <v>0</v>
      </c>
      <c r="L13" s="55">
        <f>DNC!AL18</f>
        <v>833.38199999999995</v>
      </c>
      <c r="M13" s="53">
        <f>DNC!AM18</f>
        <v>0</v>
      </c>
      <c r="N13" s="52">
        <f>DNC!AN18</f>
        <v>826.55160000000001</v>
      </c>
      <c r="O13" s="55">
        <f>DNC!AO18</f>
        <v>0</v>
      </c>
      <c r="P13" s="54">
        <f>DNC!AP18</f>
        <v>827.55</v>
      </c>
      <c r="Q13" s="51">
        <f>DNC!AQ18</f>
        <v>0</v>
      </c>
      <c r="R13" s="55">
        <f>DNC!AR18</f>
        <v>589.85429999999997</v>
      </c>
      <c r="S13" s="53">
        <f>DNC!AS18</f>
        <v>0</v>
      </c>
      <c r="T13" s="52">
        <f>DNC!AT18</f>
        <v>779.7183</v>
      </c>
      <c r="U13" s="55">
        <f>DNC!AU18</f>
        <v>0</v>
      </c>
      <c r="V13" s="54">
        <f>DNC!AV18</f>
        <v>772.10440000000006</v>
      </c>
      <c r="W13" s="60">
        <f t="shared" si="2"/>
        <v>13349.1355</v>
      </c>
      <c r="Y13" s="60">
        <f t="shared" si="3"/>
        <v>3330.2075999999997</v>
      </c>
      <c r="Z13" s="60">
        <f t="shared" si="0"/>
        <v>2141.6770000000001</v>
      </c>
      <c r="AA13" s="60">
        <f t="shared" si="1"/>
        <v>7877.2509</v>
      </c>
      <c r="AC13" s="73"/>
      <c r="AD13" s="60">
        <v>174</v>
      </c>
      <c r="AG13" s="71">
        <f t="shared" si="4"/>
        <v>8246</v>
      </c>
      <c r="AH13" s="41">
        <v>973</v>
      </c>
      <c r="AI13" s="41">
        <v>400</v>
      </c>
      <c r="AJ13" s="41">
        <v>6873</v>
      </c>
      <c r="AL13" s="71">
        <f t="shared" si="5"/>
        <v>-8246</v>
      </c>
      <c r="AN13" s="60">
        <f t="shared" si="6"/>
        <v>2357.2075999999997</v>
      </c>
      <c r="AO13" s="60">
        <f t="shared" si="7"/>
        <v>1741.6770000000001</v>
      </c>
      <c r="AP13" s="60">
        <f t="shared" si="8"/>
        <v>1004.2509</v>
      </c>
    </row>
    <row r="14" spans="2:42" ht="13.5" x14ac:dyDescent="0.25">
      <c r="B14" s="246">
        <v>10</v>
      </c>
      <c r="C14" s="51">
        <f>DNC!AC19</f>
        <v>0</v>
      </c>
      <c r="D14" s="52">
        <f>DNC!AD19</f>
        <v>2626.4807999999998</v>
      </c>
      <c r="E14" s="53">
        <f>DNC!AE19</f>
        <v>0</v>
      </c>
      <c r="F14" s="52">
        <f>DNC!AF19</f>
        <v>2622.8249999999998</v>
      </c>
      <c r="G14" s="53">
        <f>DNC!AG19</f>
        <v>0</v>
      </c>
      <c r="H14" s="54">
        <f>DNC!AH19</f>
        <v>2641.8375000000001</v>
      </c>
      <c r="I14" s="51">
        <f>DNC!AI19</f>
        <v>0</v>
      </c>
      <c r="J14" s="52">
        <f>DNC!AJ19</f>
        <v>835.24559999999997</v>
      </c>
      <c r="K14" s="55">
        <f>DNC!AK19</f>
        <v>0</v>
      </c>
      <c r="L14" s="55">
        <f>DNC!AL19</f>
        <v>826.87440000000004</v>
      </c>
      <c r="M14" s="53">
        <f>DNC!AM19</f>
        <v>0</v>
      </c>
      <c r="N14" s="52">
        <f>DNC!AN19</f>
        <v>821.63639999999998</v>
      </c>
      <c r="O14" s="55">
        <f>DNC!AO19</f>
        <v>0</v>
      </c>
      <c r="P14" s="54">
        <f>DNC!AP19</f>
        <v>827.65800000000002</v>
      </c>
      <c r="Q14" s="51">
        <f>DNC!AQ19</f>
        <v>0</v>
      </c>
      <c r="R14" s="55">
        <f>DNC!AR19</f>
        <v>582.70740000000001</v>
      </c>
      <c r="S14" s="53">
        <f>DNC!AS19</f>
        <v>0</v>
      </c>
      <c r="T14" s="52">
        <f>DNC!AT19</f>
        <v>748.87789999999995</v>
      </c>
      <c r="U14" s="55">
        <f>DNC!AU19</f>
        <v>0</v>
      </c>
      <c r="V14" s="54">
        <f>DNC!AV19</f>
        <v>740.95979999999997</v>
      </c>
      <c r="W14" s="60">
        <f t="shared" si="2"/>
        <v>13275.102799999999</v>
      </c>
      <c r="Y14" s="60">
        <f t="shared" si="3"/>
        <v>3311.4143999999997</v>
      </c>
      <c r="Z14" s="60">
        <f t="shared" si="0"/>
        <v>2072.5451000000003</v>
      </c>
      <c r="AA14" s="60">
        <f t="shared" si="1"/>
        <v>7891.1432999999997</v>
      </c>
      <c r="AC14" s="73"/>
      <c r="AD14" s="60">
        <v>309</v>
      </c>
      <c r="AG14" s="71">
        <f t="shared" si="4"/>
        <v>8913</v>
      </c>
      <c r="AH14" s="41">
        <v>1598</v>
      </c>
      <c r="AI14" s="41">
        <v>434</v>
      </c>
      <c r="AJ14" s="41">
        <v>6881</v>
      </c>
      <c r="AL14" s="71">
        <f t="shared" si="5"/>
        <v>-8913</v>
      </c>
      <c r="AN14" s="60">
        <f t="shared" si="6"/>
        <v>1713.4143999999997</v>
      </c>
      <c r="AO14" s="60">
        <f t="shared" si="7"/>
        <v>1638.5451000000003</v>
      </c>
      <c r="AP14" s="60">
        <f t="shared" si="8"/>
        <v>1010.1432999999997</v>
      </c>
    </row>
    <row r="15" spans="2:42" ht="13.5" x14ac:dyDescent="0.25">
      <c r="B15" s="246">
        <v>11</v>
      </c>
      <c r="C15" s="51">
        <f>DNC!AC20</f>
        <v>0</v>
      </c>
      <c r="D15" s="52">
        <f>DNC!AD20</f>
        <v>2624.9625000000001</v>
      </c>
      <c r="E15" s="53">
        <f>DNC!AE20</f>
        <v>0</v>
      </c>
      <c r="F15" s="52">
        <f>DNC!AF20</f>
        <v>2622.2058000000002</v>
      </c>
      <c r="G15" s="53">
        <f>DNC!AG20</f>
        <v>0</v>
      </c>
      <c r="H15" s="54">
        <f>DNC!AH20</f>
        <v>2640.0374999999999</v>
      </c>
      <c r="I15" s="51">
        <f>DNC!AI20</f>
        <v>0</v>
      </c>
      <c r="J15" s="52">
        <f>DNC!AJ20</f>
        <v>839.10599999999999</v>
      </c>
      <c r="K15" s="55">
        <f>DNC!AK20</f>
        <v>0</v>
      </c>
      <c r="L15" s="55">
        <f>DNC!AL20</f>
        <v>830.60159999999996</v>
      </c>
      <c r="M15" s="53">
        <f>DNC!AM20</f>
        <v>0</v>
      </c>
      <c r="N15" s="52">
        <f>DNC!AN20</f>
        <v>824.36400000000003</v>
      </c>
      <c r="O15" s="55">
        <f>DNC!AO20</f>
        <v>0</v>
      </c>
      <c r="P15" s="54">
        <f>DNC!AP20</f>
        <v>827.90039999999999</v>
      </c>
      <c r="Q15" s="51">
        <f>DNC!AQ20</f>
        <v>0</v>
      </c>
      <c r="R15" s="55">
        <f>DNC!AR20</f>
        <v>592.22389999999996</v>
      </c>
      <c r="S15" s="53">
        <f>DNC!AS20</f>
        <v>0</v>
      </c>
      <c r="T15" s="52">
        <f>DNC!AT20</f>
        <v>725.97540000000004</v>
      </c>
      <c r="U15" s="55">
        <f>DNC!AU20</f>
        <v>0</v>
      </c>
      <c r="V15" s="54">
        <f>DNC!AV20</f>
        <v>718.16890000000001</v>
      </c>
      <c r="W15" s="60">
        <f t="shared" si="2"/>
        <v>13245.545999999998</v>
      </c>
      <c r="Y15" s="60">
        <f t="shared" si="3"/>
        <v>3321.9720000000002</v>
      </c>
      <c r="Z15" s="60">
        <f t="shared" si="0"/>
        <v>2036.3681999999999</v>
      </c>
      <c r="AA15" s="60">
        <f t="shared" si="1"/>
        <v>7887.2057999999997</v>
      </c>
      <c r="AC15" s="73"/>
      <c r="AD15" s="60"/>
      <c r="AE15" s="73"/>
      <c r="AG15" s="71">
        <f t="shared" si="4"/>
        <v>7993</v>
      </c>
      <c r="AH15" s="41">
        <v>888</v>
      </c>
      <c r="AI15" s="41">
        <v>25</v>
      </c>
      <c r="AJ15" s="41">
        <v>7080</v>
      </c>
      <c r="AL15" s="71">
        <f t="shared" si="5"/>
        <v>-7993</v>
      </c>
      <c r="AN15" s="60">
        <f t="shared" si="6"/>
        <v>2433.9720000000002</v>
      </c>
      <c r="AO15" s="60">
        <f t="shared" si="7"/>
        <v>2011.3681999999999</v>
      </c>
      <c r="AP15" s="60">
        <f t="shared" si="8"/>
        <v>807.20579999999973</v>
      </c>
    </row>
    <row r="16" spans="2:42" ht="13.5" x14ac:dyDescent="0.25">
      <c r="B16" s="246">
        <v>12</v>
      </c>
      <c r="C16" s="51">
        <f>DNC!AC21</f>
        <v>0</v>
      </c>
      <c r="D16" s="52">
        <f>DNC!AD21</f>
        <v>2623.1624999999999</v>
      </c>
      <c r="E16" s="53">
        <f>DNC!AE21</f>
        <v>0</v>
      </c>
      <c r="F16" s="52">
        <f>DNC!AF21</f>
        <v>2624.7375000000002</v>
      </c>
      <c r="G16" s="53">
        <f>DNC!AG21</f>
        <v>0</v>
      </c>
      <c r="H16" s="54">
        <f>DNC!AH21</f>
        <v>2637.1691999999998</v>
      </c>
      <c r="I16" s="51">
        <f>DNC!AI21</f>
        <v>0</v>
      </c>
      <c r="J16" s="52">
        <f>DNC!AJ21</f>
        <v>833.08439999999996</v>
      </c>
      <c r="K16" s="55">
        <f>DNC!AK21</f>
        <v>0</v>
      </c>
      <c r="L16" s="55">
        <f>DNC!AL21</f>
        <v>823.93200000000002</v>
      </c>
      <c r="M16" s="53">
        <f>DNC!AM21</f>
        <v>0</v>
      </c>
      <c r="N16" s="52">
        <f>DNC!AN21</f>
        <v>816.45360000000005</v>
      </c>
      <c r="O16" s="55">
        <f>DNC!AO21</f>
        <v>0</v>
      </c>
      <c r="P16" s="54">
        <f>DNC!AP21</f>
        <v>827.41560000000004</v>
      </c>
      <c r="Q16" s="51">
        <f>DNC!AQ21</f>
        <v>0</v>
      </c>
      <c r="R16" s="55">
        <f>DNC!AR21</f>
        <v>587.83010000000002</v>
      </c>
      <c r="S16" s="53">
        <f>DNC!AS21</f>
        <v>0</v>
      </c>
      <c r="T16" s="52">
        <f>DNC!AT21</f>
        <v>761.99980000000005</v>
      </c>
      <c r="U16" s="55">
        <f>DNC!AU21</f>
        <v>0</v>
      </c>
      <c r="V16" s="54">
        <f>DNC!AV21</f>
        <v>755.09479999999996</v>
      </c>
      <c r="W16" s="60">
        <f t="shared" si="2"/>
        <v>13290.879500000001</v>
      </c>
      <c r="Y16" s="60">
        <f t="shared" si="3"/>
        <v>3300.8856000000005</v>
      </c>
      <c r="Z16" s="60">
        <f t="shared" si="0"/>
        <v>2104.9247</v>
      </c>
      <c r="AA16" s="60">
        <f t="shared" si="1"/>
        <v>7885.0691999999999</v>
      </c>
      <c r="AC16" s="73"/>
      <c r="AD16" s="60">
        <v>426</v>
      </c>
      <c r="AE16" s="73"/>
      <c r="AG16" s="71">
        <f t="shared" ref="AG16:AG28" si="9">AH16+AI16+AJ16</f>
        <v>10653</v>
      </c>
      <c r="AH16" s="41">
        <v>2468</v>
      </c>
      <c r="AI16" s="41">
        <v>749</v>
      </c>
      <c r="AJ16" s="41">
        <v>7436</v>
      </c>
      <c r="AL16" s="71">
        <f t="shared" si="5"/>
        <v>-10653</v>
      </c>
      <c r="AN16" s="60">
        <f t="shared" ref="AN16:AN28" si="10">Y16-AH16</f>
        <v>832.88560000000052</v>
      </c>
      <c r="AO16" s="60">
        <f t="shared" si="7"/>
        <v>1355.9247</v>
      </c>
      <c r="AP16" s="60">
        <f t="shared" si="8"/>
        <v>449.06919999999991</v>
      </c>
    </row>
    <row r="17" spans="2:42" ht="13.5" x14ac:dyDescent="0.25">
      <c r="B17" s="246">
        <v>13</v>
      </c>
      <c r="C17" s="51">
        <f>DNC!AC22</f>
        <v>0</v>
      </c>
      <c r="D17" s="52">
        <f>DNC!AD22</f>
        <v>2622.0374999999999</v>
      </c>
      <c r="E17" s="53">
        <f>DNC!AE22</f>
        <v>0</v>
      </c>
      <c r="F17" s="52">
        <f>DNC!AF22</f>
        <v>2624.4567000000002</v>
      </c>
      <c r="G17" s="53">
        <f>DNC!AG22</f>
        <v>0</v>
      </c>
      <c r="H17" s="54">
        <f>DNC!AH22</f>
        <v>2634.2433000000001</v>
      </c>
      <c r="I17" s="51">
        <f>DNC!AI22</f>
        <v>0</v>
      </c>
      <c r="J17" s="52">
        <f>DNC!AJ22</f>
        <v>825.76800000000003</v>
      </c>
      <c r="K17" s="55">
        <f>DNC!AK22</f>
        <v>0</v>
      </c>
      <c r="L17" s="55">
        <f>DNC!AL22</f>
        <v>816.2364</v>
      </c>
      <c r="M17" s="53">
        <f>DNC!AM22</f>
        <v>0</v>
      </c>
      <c r="N17" s="52">
        <f>DNC!AN22</f>
        <v>222.66839999999999</v>
      </c>
      <c r="O17" s="55">
        <f>DNC!AO22</f>
        <v>0</v>
      </c>
      <c r="P17" s="54">
        <f>DNC!AP22</f>
        <v>826.95600000000002</v>
      </c>
      <c r="Q17" s="51">
        <f>DNC!AQ22</f>
        <v>0</v>
      </c>
      <c r="R17" s="55">
        <f>DNC!AR22</f>
        <v>577.39110000000005</v>
      </c>
      <c r="S17" s="53">
        <f>DNC!AS22</f>
        <v>0</v>
      </c>
      <c r="T17" s="52">
        <f>DNC!AT22</f>
        <v>795.06730000000005</v>
      </c>
      <c r="U17" s="55">
        <f>DNC!AU22</f>
        <v>0</v>
      </c>
      <c r="V17" s="54">
        <f>DNC!AV22</f>
        <v>787.74770000000001</v>
      </c>
      <c r="W17" s="60">
        <f t="shared" si="2"/>
        <v>12732.572400000001</v>
      </c>
      <c r="Y17" s="60">
        <f t="shared" si="3"/>
        <v>2691.6288</v>
      </c>
      <c r="Z17" s="60">
        <f t="shared" si="0"/>
        <v>2160.2061000000003</v>
      </c>
      <c r="AA17" s="60">
        <f t="shared" si="1"/>
        <v>7880.7375000000011</v>
      </c>
      <c r="AC17" s="73"/>
      <c r="AD17" s="60">
        <v>43</v>
      </c>
      <c r="AE17" s="73"/>
      <c r="AG17" s="71">
        <f t="shared" si="9"/>
        <v>6082</v>
      </c>
      <c r="AH17" s="41">
        <v>821</v>
      </c>
      <c r="AI17" s="41">
        <v>337</v>
      </c>
      <c r="AJ17" s="41">
        <v>4924</v>
      </c>
      <c r="AL17" s="71">
        <f t="shared" si="5"/>
        <v>-6082</v>
      </c>
      <c r="AN17" s="60">
        <f t="shared" si="10"/>
        <v>1870.6288</v>
      </c>
      <c r="AO17" s="60">
        <f t="shared" si="7"/>
        <v>1823.2061000000003</v>
      </c>
      <c r="AP17" s="60">
        <f t="shared" si="8"/>
        <v>2956.7375000000011</v>
      </c>
    </row>
    <row r="18" spans="2:42" ht="13.5" x14ac:dyDescent="0.25">
      <c r="B18" s="246">
        <v>14</v>
      </c>
      <c r="C18" s="51">
        <f>DNC!AC23</f>
        <v>0</v>
      </c>
      <c r="D18" s="52">
        <f>DNC!AD23</f>
        <v>2615.9067</v>
      </c>
      <c r="E18" s="53">
        <f>DNC!AE23</f>
        <v>0</v>
      </c>
      <c r="F18" s="52">
        <f>DNC!AF23</f>
        <v>2625.1307999999999</v>
      </c>
      <c r="G18" s="53">
        <f>DNC!AG23</f>
        <v>0</v>
      </c>
      <c r="H18" s="54">
        <f>DNC!AH23</f>
        <v>2638.35</v>
      </c>
      <c r="I18" s="51">
        <f>DNC!AI23</f>
        <v>0</v>
      </c>
      <c r="J18" s="52">
        <f>DNC!AJ23</f>
        <v>839.16</v>
      </c>
      <c r="K18" s="55">
        <f>DNC!AK23</f>
        <v>0</v>
      </c>
      <c r="L18" s="55">
        <f>DNC!AL23</f>
        <v>829.73760000000004</v>
      </c>
      <c r="M18" s="53">
        <f>DNC!AM23</f>
        <v>0</v>
      </c>
      <c r="N18" s="52">
        <f>DNC!AN23</f>
        <v>0</v>
      </c>
      <c r="O18" s="55">
        <f>DNC!AO23</f>
        <v>0</v>
      </c>
      <c r="P18" s="54">
        <f>DNC!AP23</f>
        <v>827.52239999999995</v>
      </c>
      <c r="Q18" s="51">
        <f>DNC!AQ23</f>
        <v>0</v>
      </c>
      <c r="R18" s="55">
        <f>DNC!AR23</f>
        <v>589.94529999999997</v>
      </c>
      <c r="S18" s="53">
        <f>DNC!AS23</f>
        <v>0</v>
      </c>
      <c r="T18" s="52">
        <f>DNC!AT23</f>
        <v>797.20460000000003</v>
      </c>
      <c r="U18" s="55">
        <f>DNC!AU23</f>
        <v>0</v>
      </c>
      <c r="V18" s="54">
        <f>DNC!AV23</f>
        <v>789.41869999999994</v>
      </c>
      <c r="W18" s="60">
        <f t="shared" si="2"/>
        <v>12552.376099999998</v>
      </c>
      <c r="Y18" s="60">
        <f t="shared" si="3"/>
        <v>2496.42</v>
      </c>
      <c r="Z18" s="60">
        <f t="shared" si="0"/>
        <v>2176.5686000000001</v>
      </c>
      <c r="AA18" s="60">
        <f t="shared" si="1"/>
        <v>7879.3874999999998</v>
      </c>
      <c r="AC18" s="73"/>
      <c r="AD18" s="60">
        <v>131</v>
      </c>
      <c r="AE18" s="73"/>
      <c r="AG18" s="71">
        <f t="shared" si="9"/>
        <v>6593</v>
      </c>
      <c r="AH18" s="41">
        <v>636</v>
      </c>
      <c r="AI18" s="41">
        <v>388</v>
      </c>
      <c r="AJ18" s="41">
        <v>5569</v>
      </c>
      <c r="AL18" s="71">
        <f t="shared" si="5"/>
        <v>-6593</v>
      </c>
      <c r="AN18" s="60">
        <f t="shared" si="10"/>
        <v>1860.42</v>
      </c>
      <c r="AO18" s="60">
        <f t="shared" si="7"/>
        <v>1788.5686000000001</v>
      </c>
      <c r="AP18" s="60">
        <f t="shared" si="8"/>
        <v>2310.3874999999998</v>
      </c>
    </row>
    <row r="19" spans="2:42" ht="13.5" x14ac:dyDescent="0.25">
      <c r="B19" s="246">
        <v>15</v>
      </c>
      <c r="C19" s="51">
        <f>DNC!AC24</f>
        <v>0</v>
      </c>
      <c r="D19" s="52">
        <f>DNC!AD24</f>
        <v>2619.2808</v>
      </c>
      <c r="E19" s="53">
        <f>DNC!AE24</f>
        <v>0</v>
      </c>
      <c r="F19" s="52">
        <f>DNC!AF24</f>
        <v>2622.4317000000001</v>
      </c>
      <c r="G19" s="53">
        <f>DNC!AG24</f>
        <v>0</v>
      </c>
      <c r="H19" s="54">
        <f>DNC!AH24</f>
        <v>2635.3692000000001</v>
      </c>
      <c r="I19" s="51">
        <f>DNC!AI24</f>
        <v>0</v>
      </c>
      <c r="J19" s="52">
        <f>DNC!AJ24</f>
        <v>824.87760000000003</v>
      </c>
      <c r="K19" s="55">
        <f>DNC!AK24</f>
        <v>0</v>
      </c>
      <c r="L19" s="55">
        <f>DNC!AL24</f>
        <v>825.60599999999999</v>
      </c>
      <c r="M19" s="53">
        <f>DNC!AM24</f>
        <v>0</v>
      </c>
      <c r="N19" s="52">
        <f>DNC!AN24</f>
        <v>0</v>
      </c>
      <c r="O19" s="55">
        <f>DNC!AO24</f>
        <v>0</v>
      </c>
      <c r="P19" s="54">
        <f>DNC!AP24</f>
        <v>827.28</v>
      </c>
      <c r="Q19" s="51">
        <f>DNC!AQ24</f>
        <v>0</v>
      </c>
      <c r="R19" s="55">
        <f>DNC!AR24</f>
        <v>564.07629999999995</v>
      </c>
      <c r="S19" s="53">
        <f>DNC!AS24</f>
        <v>0</v>
      </c>
      <c r="T19" s="52">
        <f>DNC!AT24</f>
        <v>815.90570000000002</v>
      </c>
      <c r="U19" s="55">
        <f>DNC!AU24</f>
        <v>0</v>
      </c>
      <c r="V19" s="54">
        <f>DNC!AV24</f>
        <v>804.87869999999998</v>
      </c>
      <c r="W19" s="60">
        <f t="shared" si="2"/>
        <v>12539.706</v>
      </c>
      <c r="Y19" s="60">
        <f t="shared" si="3"/>
        <v>2477.7636000000002</v>
      </c>
      <c r="Z19" s="60">
        <f t="shared" si="0"/>
        <v>2184.8607000000002</v>
      </c>
      <c r="AA19" s="60">
        <f t="shared" si="1"/>
        <v>7877.0816999999997</v>
      </c>
      <c r="AC19" s="73"/>
      <c r="AD19" s="60">
        <v>1203</v>
      </c>
      <c r="AE19" s="73"/>
      <c r="AG19" s="71">
        <f t="shared" si="9"/>
        <v>10068</v>
      </c>
      <c r="AH19" s="41">
        <v>1678</v>
      </c>
      <c r="AI19" s="41">
        <v>627</v>
      </c>
      <c r="AJ19" s="41">
        <v>7763</v>
      </c>
      <c r="AL19" s="71">
        <f t="shared" si="5"/>
        <v>-10068</v>
      </c>
      <c r="AN19" s="60">
        <f t="shared" si="10"/>
        <v>799.76360000000022</v>
      </c>
      <c r="AO19" s="60">
        <f t="shared" si="7"/>
        <v>1557.8607000000002</v>
      </c>
      <c r="AP19" s="60">
        <f t="shared" si="8"/>
        <v>114.08169999999973</v>
      </c>
    </row>
    <row r="20" spans="2:42" ht="13.5" x14ac:dyDescent="0.25">
      <c r="B20" s="246">
        <v>16</v>
      </c>
      <c r="C20" s="51">
        <f>DNC!AC25</f>
        <v>0</v>
      </c>
      <c r="D20" s="52">
        <f>DNC!AD25</f>
        <v>2615.85</v>
      </c>
      <c r="E20" s="53">
        <f>DNC!AE25</f>
        <v>0</v>
      </c>
      <c r="F20" s="52">
        <f>DNC!AF25</f>
        <v>2622.7125000000001</v>
      </c>
      <c r="G20" s="53">
        <f>DNC!AG25</f>
        <v>0</v>
      </c>
      <c r="H20" s="54">
        <f>DNC!AH25</f>
        <v>2637.0558000000001</v>
      </c>
      <c r="I20" s="51">
        <f>DNC!AI25</f>
        <v>0</v>
      </c>
      <c r="J20" s="52">
        <f>DNC!AJ25</f>
        <v>809.24400000000003</v>
      </c>
      <c r="K20" s="55">
        <f>DNC!AK25</f>
        <v>0</v>
      </c>
      <c r="L20" s="55">
        <f>DNC!AL25</f>
        <v>824.58</v>
      </c>
      <c r="M20" s="53">
        <f>DNC!AM25</f>
        <v>0</v>
      </c>
      <c r="N20" s="52">
        <f>DNC!AN25</f>
        <v>0</v>
      </c>
      <c r="O20" s="55">
        <f>DNC!AO25</f>
        <v>0</v>
      </c>
      <c r="P20" s="54">
        <f>DNC!AP25</f>
        <v>826.92960000000005</v>
      </c>
      <c r="Q20" s="51">
        <f>DNC!AQ25</f>
        <v>0</v>
      </c>
      <c r="R20" s="55">
        <f>DNC!AR25</f>
        <v>597.40800000000002</v>
      </c>
      <c r="S20" s="53">
        <f>DNC!AS25</f>
        <v>0</v>
      </c>
      <c r="T20" s="52">
        <f>DNC!AT25</f>
        <v>709.08630000000005</v>
      </c>
      <c r="U20" s="55">
        <f>DNC!AU25</f>
        <v>0</v>
      </c>
      <c r="V20" s="54">
        <f>DNC!AV25</f>
        <v>702.39440000000002</v>
      </c>
      <c r="W20" s="60">
        <f t="shared" si="2"/>
        <v>12345.2606</v>
      </c>
      <c r="Y20" s="60">
        <f t="shared" si="3"/>
        <v>2460.7536</v>
      </c>
      <c r="Z20" s="60">
        <f t="shared" si="0"/>
        <v>2008.8887</v>
      </c>
      <c r="AA20" s="60">
        <f t="shared" si="1"/>
        <v>7875.6183000000001</v>
      </c>
      <c r="AC20" s="73"/>
      <c r="AD20" s="60">
        <v>726</v>
      </c>
      <c r="AE20" s="73"/>
      <c r="AG20" s="71">
        <f t="shared" si="9"/>
        <v>6891</v>
      </c>
      <c r="AH20" s="41">
        <v>734</v>
      </c>
      <c r="AI20" s="41">
        <v>566</v>
      </c>
      <c r="AJ20" s="41">
        <v>5591</v>
      </c>
      <c r="AL20" s="71">
        <f t="shared" si="5"/>
        <v>-6891</v>
      </c>
      <c r="AN20" s="60">
        <f t="shared" si="10"/>
        <v>1726.7536</v>
      </c>
      <c r="AO20" s="60">
        <f t="shared" si="7"/>
        <v>1442.8887</v>
      </c>
      <c r="AP20" s="60">
        <f t="shared" si="8"/>
        <v>2284.6183000000001</v>
      </c>
    </row>
    <row r="21" spans="2:42" ht="13.5" x14ac:dyDescent="0.25">
      <c r="B21" s="246">
        <v>17</v>
      </c>
      <c r="C21" s="51">
        <f>DNC!AC26</f>
        <v>0</v>
      </c>
      <c r="D21" s="52">
        <f>DNC!AD26</f>
        <v>2617.875</v>
      </c>
      <c r="E21" s="53">
        <f>DNC!AE26</f>
        <v>0</v>
      </c>
      <c r="F21" s="52">
        <f>DNC!AF26</f>
        <v>2611.5749999999998</v>
      </c>
      <c r="G21" s="53">
        <f>DNC!AG26</f>
        <v>0</v>
      </c>
      <c r="H21" s="54">
        <f>DNC!AH26</f>
        <v>2638.9692</v>
      </c>
      <c r="I21" s="51">
        <f>DNC!AI26</f>
        <v>0</v>
      </c>
      <c r="J21" s="52">
        <f>DNC!AJ26</f>
        <v>800.90039999999999</v>
      </c>
      <c r="K21" s="55">
        <f>DNC!AK26</f>
        <v>0</v>
      </c>
      <c r="L21" s="55">
        <f>DNC!AL26</f>
        <v>822.52800000000002</v>
      </c>
      <c r="M21" s="53">
        <f>DNC!AM26</f>
        <v>0</v>
      </c>
      <c r="N21" s="52">
        <f>DNC!AN26</f>
        <v>0</v>
      </c>
      <c r="O21" s="55">
        <f>DNC!AO26</f>
        <v>0</v>
      </c>
      <c r="P21" s="54">
        <f>DNC!AP26</f>
        <v>819.90840000000003</v>
      </c>
      <c r="Q21" s="51">
        <f>DNC!AQ26</f>
        <v>0</v>
      </c>
      <c r="R21" s="55">
        <f>DNC!AR26</f>
        <v>590.11800000000005</v>
      </c>
      <c r="S21" s="53">
        <f>DNC!AS26</f>
        <v>0</v>
      </c>
      <c r="T21" s="52">
        <f>DNC!AT26</f>
        <v>700.90599999999995</v>
      </c>
      <c r="U21" s="55">
        <f>DNC!AU26</f>
        <v>0</v>
      </c>
      <c r="V21" s="54">
        <f>DNC!AV26</f>
        <v>701.65549999999996</v>
      </c>
      <c r="W21" s="60">
        <f t="shared" si="2"/>
        <v>12304.4355</v>
      </c>
      <c r="Y21" s="60">
        <f t="shared" si="3"/>
        <v>2443.3368</v>
      </c>
      <c r="Z21" s="60">
        <f t="shared" si="0"/>
        <v>1992.6794999999997</v>
      </c>
      <c r="AA21" s="60">
        <f t="shared" si="1"/>
        <v>7868.4191999999994</v>
      </c>
      <c r="AC21" s="73"/>
      <c r="AD21" s="147">
        <v>606</v>
      </c>
      <c r="AE21" s="73"/>
      <c r="AG21" s="71">
        <f t="shared" si="9"/>
        <v>10596</v>
      </c>
      <c r="AH21" s="41">
        <v>1999</v>
      </c>
      <c r="AI21" s="41">
        <v>730</v>
      </c>
      <c r="AJ21" s="41">
        <v>7867</v>
      </c>
      <c r="AL21" s="71">
        <f t="shared" si="5"/>
        <v>-10596</v>
      </c>
      <c r="AN21" s="60">
        <f t="shared" si="10"/>
        <v>444.33680000000004</v>
      </c>
      <c r="AO21" s="60">
        <f t="shared" si="7"/>
        <v>1262.6794999999997</v>
      </c>
      <c r="AP21" s="60">
        <f t="shared" si="8"/>
        <v>1.4191999999993641</v>
      </c>
    </row>
    <row r="22" spans="2:42" ht="13.5" x14ac:dyDescent="0.25">
      <c r="B22" s="246">
        <v>18</v>
      </c>
      <c r="C22" s="51">
        <f>DNC!AC27</f>
        <v>0</v>
      </c>
      <c r="D22" s="52">
        <f>DNC!AD27</f>
        <v>2605.1624999999999</v>
      </c>
      <c r="E22" s="53">
        <f>DNC!AE27</f>
        <v>0</v>
      </c>
      <c r="F22" s="52">
        <f>DNC!AF27</f>
        <v>2591.6057999999998</v>
      </c>
      <c r="G22" s="53">
        <f>DNC!AG27</f>
        <v>0</v>
      </c>
      <c r="H22" s="54">
        <f>DNC!AH27</f>
        <v>2644.4807999999998</v>
      </c>
      <c r="I22" s="51">
        <f>DNC!AI27</f>
        <v>0</v>
      </c>
      <c r="J22" s="52">
        <f>DNC!AJ27</f>
        <v>805.49159999999995</v>
      </c>
      <c r="K22" s="55">
        <f>DNC!AK27</f>
        <v>0</v>
      </c>
      <c r="L22" s="55">
        <f>DNC!AL27</f>
        <v>826.22640000000001</v>
      </c>
      <c r="M22" s="53">
        <f>DNC!AM27</f>
        <v>0</v>
      </c>
      <c r="N22" s="52">
        <f>DNC!AN27</f>
        <v>0</v>
      </c>
      <c r="O22" s="55">
        <f>DNC!AO27</f>
        <v>0</v>
      </c>
      <c r="P22" s="54">
        <f>DNC!AP27</f>
        <v>820.04399999999998</v>
      </c>
      <c r="Q22" s="51">
        <f>DNC!AQ27</f>
        <v>0</v>
      </c>
      <c r="R22" s="55">
        <f>DNC!AR27</f>
        <v>601.60969999999998</v>
      </c>
      <c r="S22" s="53">
        <f>DNC!AS27</f>
        <v>0</v>
      </c>
      <c r="T22" s="52">
        <f>DNC!AT27</f>
        <v>746.79200000000003</v>
      </c>
      <c r="U22" s="55">
        <f>DNC!AU27</f>
        <v>0</v>
      </c>
      <c r="V22" s="54">
        <f>DNC!AV27</f>
        <v>747.64210000000003</v>
      </c>
      <c r="W22" s="60">
        <f t="shared" si="2"/>
        <v>12389.054899999999</v>
      </c>
      <c r="Y22" s="60">
        <f t="shared" si="3"/>
        <v>2451.7619999999997</v>
      </c>
      <c r="Z22" s="60">
        <f t="shared" si="0"/>
        <v>2096.0437999999999</v>
      </c>
      <c r="AA22" s="60">
        <f t="shared" si="1"/>
        <v>7841.2490999999991</v>
      </c>
      <c r="AC22" s="73"/>
      <c r="AD22" s="147">
        <v>1152</v>
      </c>
      <c r="AE22" s="73"/>
      <c r="AG22" s="71">
        <f t="shared" si="9"/>
        <v>8262</v>
      </c>
      <c r="AH22" s="41">
        <v>1177</v>
      </c>
      <c r="AI22" s="41">
        <v>731</v>
      </c>
      <c r="AJ22" s="41">
        <v>6354</v>
      </c>
      <c r="AL22" s="71">
        <f t="shared" si="5"/>
        <v>-8262</v>
      </c>
      <c r="AN22" s="60">
        <f t="shared" si="10"/>
        <v>1274.7619999999997</v>
      </c>
      <c r="AO22" s="60">
        <f t="shared" si="7"/>
        <v>1365.0437999999999</v>
      </c>
      <c r="AP22" s="60">
        <f t="shared" si="8"/>
        <v>1487.2490999999991</v>
      </c>
    </row>
    <row r="23" spans="2:42" ht="13.5" x14ac:dyDescent="0.25">
      <c r="B23" s="246">
        <v>19</v>
      </c>
      <c r="C23" s="51">
        <f>DNC!AC28</f>
        <v>0</v>
      </c>
      <c r="D23" s="52">
        <f>DNC!AD28</f>
        <v>2628.45</v>
      </c>
      <c r="E23" s="53">
        <f>DNC!AE28</f>
        <v>0</v>
      </c>
      <c r="F23" s="52">
        <f>DNC!AF28</f>
        <v>2626.8191999999999</v>
      </c>
      <c r="G23" s="53">
        <f>DNC!AG28</f>
        <v>0</v>
      </c>
      <c r="H23" s="54">
        <f>DNC!AH28</f>
        <v>2644.9317000000001</v>
      </c>
      <c r="I23" s="51">
        <f>DNC!AI28</f>
        <v>0</v>
      </c>
      <c r="J23" s="52">
        <f>DNC!AJ28</f>
        <v>823.17600000000004</v>
      </c>
      <c r="K23" s="55">
        <f>DNC!AK28</f>
        <v>0</v>
      </c>
      <c r="L23" s="55">
        <f>DNC!AL28</f>
        <v>824.2296</v>
      </c>
      <c r="M23" s="53">
        <f>DNC!AM28</f>
        <v>0</v>
      </c>
      <c r="N23" s="52">
        <f>DNC!AN28</f>
        <v>0</v>
      </c>
      <c r="O23" s="55">
        <f>DNC!AO28</f>
        <v>0</v>
      </c>
      <c r="P23" s="54">
        <f>DNC!AP28</f>
        <v>804.76199999999994</v>
      </c>
      <c r="Q23" s="51">
        <f>DNC!AQ28</f>
        <v>0</v>
      </c>
      <c r="R23" s="55">
        <f>DNC!AR28</f>
        <v>580.48860000000002</v>
      </c>
      <c r="S23" s="53">
        <f>DNC!AS28</f>
        <v>0</v>
      </c>
      <c r="T23" s="52">
        <f>DNC!AT28</f>
        <v>729.28610000000003</v>
      </c>
      <c r="U23" s="55">
        <f>DNC!AU28</f>
        <v>0</v>
      </c>
      <c r="V23" s="54">
        <f>DNC!AV28</f>
        <v>730.55169999999998</v>
      </c>
      <c r="W23" s="60">
        <f t="shared" si="2"/>
        <v>12392.694899999999</v>
      </c>
      <c r="Y23" s="60">
        <f t="shared" si="3"/>
        <v>2452.1675999999998</v>
      </c>
      <c r="Z23" s="60">
        <f t="shared" si="0"/>
        <v>2040.3263999999999</v>
      </c>
      <c r="AA23" s="60">
        <f t="shared" si="1"/>
        <v>7900.2008999999998</v>
      </c>
      <c r="AC23" s="73"/>
      <c r="AD23" s="147">
        <v>759</v>
      </c>
      <c r="AE23" s="73"/>
      <c r="AG23" s="71">
        <f t="shared" si="9"/>
        <v>10789</v>
      </c>
      <c r="AH23" s="41">
        <v>2066</v>
      </c>
      <c r="AI23" s="41">
        <v>1132</v>
      </c>
      <c r="AJ23" s="41">
        <v>7591</v>
      </c>
      <c r="AL23" s="71">
        <f t="shared" si="5"/>
        <v>-10789</v>
      </c>
      <c r="AN23" s="60">
        <f t="shared" si="10"/>
        <v>386.16759999999977</v>
      </c>
      <c r="AO23" s="60">
        <f t="shared" si="7"/>
        <v>908.32639999999992</v>
      </c>
      <c r="AP23" s="60">
        <f t="shared" si="8"/>
        <v>309.20089999999982</v>
      </c>
    </row>
    <row r="24" spans="2:42" ht="13.5" x14ac:dyDescent="0.25">
      <c r="B24" s="246">
        <v>20</v>
      </c>
      <c r="C24" s="51">
        <f>DNC!AC29</f>
        <v>0</v>
      </c>
      <c r="D24" s="52">
        <f>DNC!AD29</f>
        <v>2625.1316999999999</v>
      </c>
      <c r="E24" s="53">
        <f>DNC!AE29</f>
        <v>0</v>
      </c>
      <c r="F24" s="52">
        <f>DNC!AF29</f>
        <v>2625.0183000000002</v>
      </c>
      <c r="G24" s="53">
        <f>DNC!AG29</f>
        <v>0</v>
      </c>
      <c r="H24" s="54">
        <f>DNC!AH29</f>
        <v>2640.4875000000002</v>
      </c>
      <c r="I24" s="51">
        <f>DNC!AI29</f>
        <v>0</v>
      </c>
      <c r="J24" s="52">
        <f>DNC!AJ29</f>
        <v>817.61400000000003</v>
      </c>
      <c r="K24" s="55">
        <f>DNC!AK29</f>
        <v>0</v>
      </c>
      <c r="L24" s="55">
        <f>DNC!AL29</f>
        <v>818.74800000000005</v>
      </c>
      <c r="M24" s="53">
        <f>DNC!AM29</f>
        <v>0</v>
      </c>
      <c r="N24" s="52">
        <f>DNC!AN29</f>
        <v>0</v>
      </c>
      <c r="O24" s="55">
        <f>DNC!AO29</f>
        <v>0</v>
      </c>
      <c r="P24" s="54">
        <f>DNC!AP29</f>
        <v>804.33</v>
      </c>
      <c r="Q24" s="51">
        <f>DNC!AQ29</f>
        <v>0</v>
      </c>
      <c r="R24" s="55">
        <f>DNC!AR29</f>
        <v>571.36680000000001</v>
      </c>
      <c r="S24" s="53">
        <f>DNC!AS29</f>
        <v>0</v>
      </c>
      <c r="T24" s="52">
        <f>DNC!AT29</f>
        <v>714.67560000000003</v>
      </c>
      <c r="U24" s="55">
        <f>DNC!AU29</f>
        <v>0</v>
      </c>
      <c r="V24" s="54">
        <f>DNC!AV29</f>
        <v>716.35599999999999</v>
      </c>
      <c r="W24" s="60">
        <f t="shared" si="2"/>
        <v>12333.7279</v>
      </c>
      <c r="Y24" s="60">
        <f t="shared" si="3"/>
        <v>2440.692</v>
      </c>
      <c r="Z24" s="60">
        <f t="shared" si="0"/>
        <v>2002.3984</v>
      </c>
      <c r="AA24" s="60">
        <f t="shared" si="1"/>
        <v>7890.6375000000007</v>
      </c>
      <c r="AC24" s="73"/>
      <c r="AD24" s="147">
        <v>671</v>
      </c>
      <c r="AE24" s="73"/>
      <c r="AG24" s="71">
        <f t="shared" si="9"/>
        <v>8308</v>
      </c>
      <c r="AH24" s="41">
        <v>1098</v>
      </c>
      <c r="AI24" s="41">
        <v>445</v>
      </c>
      <c r="AJ24" s="41">
        <v>6765</v>
      </c>
      <c r="AL24" s="71">
        <f t="shared" si="5"/>
        <v>-8308</v>
      </c>
      <c r="AN24" s="60">
        <f t="shared" si="10"/>
        <v>1342.692</v>
      </c>
      <c r="AO24" s="60">
        <f t="shared" si="7"/>
        <v>1557.3984</v>
      </c>
      <c r="AP24" s="60">
        <f t="shared" si="8"/>
        <v>1125.6375000000007</v>
      </c>
    </row>
    <row r="25" spans="2:42" ht="13.5" x14ac:dyDescent="0.25">
      <c r="B25" s="246">
        <v>21</v>
      </c>
      <c r="C25" s="51">
        <f>DNC!AC30</f>
        <v>0</v>
      </c>
      <c r="D25" s="52">
        <f>DNC!AD30</f>
        <v>2622.7683000000002</v>
      </c>
      <c r="E25" s="53">
        <f>DNC!AE30</f>
        <v>0</v>
      </c>
      <c r="F25" s="52">
        <f>DNC!AF30</f>
        <v>2624.9067</v>
      </c>
      <c r="G25" s="53">
        <f>DNC!AG30</f>
        <v>0</v>
      </c>
      <c r="H25" s="54">
        <f>DNC!AH30</f>
        <v>2637.6183000000001</v>
      </c>
      <c r="I25" s="51">
        <f>DNC!AI30</f>
        <v>0</v>
      </c>
      <c r="J25" s="52">
        <f>DNC!AJ30</f>
        <v>812.97</v>
      </c>
      <c r="K25" s="55">
        <f>DNC!AK30</f>
        <v>0</v>
      </c>
      <c r="L25" s="55">
        <f>DNC!AL30</f>
        <v>812.59199999999998</v>
      </c>
      <c r="M25" s="53">
        <f>DNC!AM30</f>
        <v>0</v>
      </c>
      <c r="N25" s="52">
        <f>DNC!AN30</f>
        <v>0</v>
      </c>
      <c r="O25" s="55">
        <f>DNC!AO30</f>
        <v>0</v>
      </c>
      <c r="P25" s="54">
        <f>DNC!AP30</f>
        <v>804.51959999999997</v>
      </c>
      <c r="Q25" s="51">
        <f>DNC!AQ30</f>
        <v>0</v>
      </c>
      <c r="R25" s="55">
        <f>DNC!AR30</f>
        <v>567.21450000000004</v>
      </c>
      <c r="S25" s="53">
        <f>DNC!AS30</f>
        <v>0</v>
      </c>
      <c r="T25" s="52">
        <f>DNC!AT30</f>
        <v>733.85209999999995</v>
      </c>
      <c r="U25" s="55">
        <f>DNC!AU30</f>
        <v>0</v>
      </c>
      <c r="V25" s="54">
        <f>DNC!AV30</f>
        <v>725.75250000000005</v>
      </c>
      <c r="W25" s="60">
        <f t="shared" si="2"/>
        <v>12342.194</v>
      </c>
      <c r="Y25" s="60">
        <f t="shared" si="3"/>
        <v>2430.0816</v>
      </c>
      <c r="Z25" s="60">
        <f t="shared" si="0"/>
        <v>2026.8191000000002</v>
      </c>
      <c r="AA25" s="60">
        <f t="shared" si="1"/>
        <v>7885.2932999999994</v>
      </c>
      <c r="AC25" s="73"/>
      <c r="AD25" s="147">
        <v>1868</v>
      </c>
      <c r="AE25" s="73"/>
      <c r="AG25" s="71">
        <f t="shared" si="9"/>
        <v>10316</v>
      </c>
      <c r="AH25" s="41">
        <v>1606</v>
      </c>
      <c r="AI25" s="41">
        <v>990</v>
      </c>
      <c r="AJ25" s="41">
        <v>7720</v>
      </c>
      <c r="AL25" s="71">
        <f t="shared" si="5"/>
        <v>-10316</v>
      </c>
      <c r="AN25" s="60">
        <f t="shared" si="10"/>
        <v>824.08159999999998</v>
      </c>
      <c r="AO25" s="60">
        <f t="shared" si="7"/>
        <v>1036.8191000000002</v>
      </c>
      <c r="AP25" s="60">
        <f t="shared" si="8"/>
        <v>165.29329999999936</v>
      </c>
    </row>
    <row r="26" spans="2:42" ht="13.5" x14ac:dyDescent="0.25">
      <c r="B26" s="246">
        <v>22</v>
      </c>
      <c r="C26" s="51">
        <f>DNC!AC31</f>
        <v>0</v>
      </c>
      <c r="D26" s="52">
        <f>DNC!AD31</f>
        <v>2621.6442000000002</v>
      </c>
      <c r="E26" s="53">
        <f>DNC!AE31</f>
        <v>0</v>
      </c>
      <c r="F26" s="52">
        <f>DNC!AF31</f>
        <v>2623.8933000000002</v>
      </c>
      <c r="G26" s="53">
        <f>DNC!AG31</f>
        <v>0</v>
      </c>
      <c r="H26" s="54">
        <f>DNC!AH31</f>
        <v>2631.6567</v>
      </c>
      <c r="I26" s="51">
        <f>DNC!AI31</f>
        <v>0</v>
      </c>
      <c r="J26" s="52">
        <f>DNC!AJ31</f>
        <v>810.64800000000002</v>
      </c>
      <c r="K26" s="55">
        <f>DNC!AK31</f>
        <v>0</v>
      </c>
      <c r="L26" s="55">
        <f>DNC!AL31</f>
        <v>810.97199999999998</v>
      </c>
      <c r="M26" s="53">
        <f>DNC!AM31</f>
        <v>0</v>
      </c>
      <c r="N26" s="52">
        <f>DNC!AN31</f>
        <v>0</v>
      </c>
      <c r="O26" s="55">
        <f>DNC!AO31</f>
        <v>0</v>
      </c>
      <c r="P26" s="54">
        <f>DNC!AP31</f>
        <v>803.89800000000002</v>
      </c>
      <c r="Q26" s="51">
        <f>DNC!AQ31</f>
        <v>0</v>
      </c>
      <c r="R26" s="55">
        <f>DNC!AR31</f>
        <v>588.95330000000001</v>
      </c>
      <c r="S26" s="53">
        <f>DNC!AS31</f>
        <v>0</v>
      </c>
      <c r="T26" s="52">
        <f>DNC!AT31</f>
        <v>711.97209999999995</v>
      </c>
      <c r="U26" s="55">
        <f>DNC!AU31</f>
        <v>0</v>
      </c>
      <c r="V26" s="54">
        <f>DNC!AV31</f>
        <v>700.41880000000003</v>
      </c>
      <c r="W26" s="60">
        <f t="shared" si="2"/>
        <v>12304.056400000001</v>
      </c>
      <c r="Y26" s="60">
        <f t="shared" si="3"/>
        <v>2425.518</v>
      </c>
      <c r="Z26" s="60">
        <f t="shared" si="0"/>
        <v>2001.3442</v>
      </c>
      <c r="AA26" s="60">
        <f t="shared" si="1"/>
        <v>7877.1941999999999</v>
      </c>
      <c r="AC26" s="73"/>
      <c r="AD26" s="147">
        <v>1135</v>
      </c>
      <c r="AE26" s="73"/>
      <c r="AG26" s="71">
        <f t="shared" si="9"/>
        <v>9809</v>
      </c>
      <c r="AH26" s="41">
        <v>1838</v>
      </c>
      <c r="AI26" s="41">
        <v>801</v>
      </c>
      <c r="AJ26" s="41">
        <v>7170</v>
      </c>
      <c r="AL26" s="71">
        <f t="shared" si="5"/>
        <v>-9809</v>
      </c>
      <c r="AN26" s="60">
        <f t="shared" si="10"/>
        <v>587.51800000000003</v>
      </c>
      <c r="AO26" s="60">
        <f t="shared" si="7"/>
        <v>1200.3442</v>
      </c>
      <c r="AP26" s="60">
        <f t="shared" si="8"/>
        <v>707.19419999999991</v>
      </c>
    </row>
    <row r="27" spans="2:42" ht="13.5" x14ac:dyDescent="0.25">
      <c r="B27" s="246">
        <v>23</v>
      </c>
      <c r="C27" s="51">
        <f>DNC!AC32</f>
        <v>0</v>
      </c>
      <c r="D27" s="52">
        <f>DNC!AD32</f>
        <v>2610.2249999999999</v>
      </c>
      <c r="E27" s="53">
        <f>DNC!AE32</f>
        <v>0</v>
      </c>
      <c r="F27" s="52">
        <f>DNC!AF32</f>
        <v>2617.5374999999999</v>
      </c>
      <c r="G27" s="53">
        <f>DNC!AG32</f>
        <v>0</v>
      </c>
      <c r="H27" s="54">
        <f>DNC!AH32</f>
        <v>2629.2375000000002</v>
      </c>
      <c r="I27" s="51">
        <f>DNC!AI32</f>
        <v>0</v>
      </c>
      <c r="J27" s="52">
        <f>DNC!AJ32</f>
        <v>810.75599999999997</v>
      </c>
      <c r="K27" s="55">
        <f>DNC!AK32</f>
        <v>0</v>
      </c>
      <c r="L27" s="55">
        <f>DNC!AL32</f>
        <v>810.78240000000005</v>
      </c>
      <c r="M27" s="53">
        <f>DNC!AM32</f>
        <v>0</v>
      </c>
      <c r="N27" s="52">
        <f>DNC!AN32</f>
        <v>0</v>
      </c>
      <c r="O27" s="55">
        <f>DNC!AO32</f>
        <v>0</v>
      </c>
      <c r="P27" s="54">
        <f>DNC!AP32</f>
        <v>804.22199999999998</v>
      </c>
      <c r="Q27" s="51">
        <f>DNC!AQ32</f>
        <v>0</v>
      </c>
      <c r="R27" s="55">
        <f>DNC!AR32</f>
        <v>589.3691</v>
      </c>
      <c r="S27" s="53">
        <f>DNC!AS32</f>
        <v>0</v>
      </c>
      <c r="T27" s="52">
        <f>DNC!AT32</f>
        <v>705.37080000000003</v>
      </c>
      <c r="U27" s="55">
        <f>DNC!AU32</f>
        <v>0</v>
      </c>
      <c r="V27" s="54">
        <f>DNC!AV32</f>
        <v>594.11670000000004</v>
      </c>
      <c r="W27" s="60">
        <f t="shared" si="2"/>
        <v>12171.617</v>
      </c>
      <c r="Y27" s="60">
        <f t="shared" si="3"/>
        <v>2425.7604000000001</v>
      </c>
      <c r="Z27" s="60">
        <f t="shared" si="0"/>
        <v>1888.8566000000001</v>
      </c>
      <c r="AA27" s="60">
        <f t="shared" si="1"/>
        <v>7857</v>
      </c>
      <c r="AC27" s="73"/>
      <c r="AD27" s="147">
        <v>1105</v>
      </c>
      <c r="AE27" s="73"/>
      <c r="AG27" s="71">
        <f t="shared" si="9"/>
        <v>7368</v>
      </c>
      <c r="AH27" s="41">
        <v>734</v>
      </c>
      <c r="AI27" s="41">
        <v>578</v>
      </c>
      <c r="AJ27" s="41">
        <v>6056</v>
      </c>
      <c r="AL27" s="71">
        <f t="shared" si="5"/>
        <v>-7368</v>
      </c>
      <c r="AN27" s="60">
        <f t="shared" si="10"/>
        <v>1691.7604000000001</v>
      </c>
      <c r="AO27" s="60">
        <f t="shared" si="7"/>
        <v>1310.8566000000001</v>
      </c>
      <c r="AP27" s="60">
        <f t="shared" si="8"/>
        <v>1801</v>
      </c>
    </row>
    <row r="28" spans="2:42" ht="13.5" x14ac:dyDescent="0.25">
      <c r="B28" s="246">
        <v>24</v>
      </c>
      <c r="C28" s="51">
        <f>DNC!AC33</f>
        <v>0</v>
      </c>
      <c r="D28" s="52">
        <f>DNC!AD33</f>
        <v>2556.1682999999998</v>
      </c>
      <c r="E28" s="53">
        <f>DNC!AE33</f>
        <v>0</v>
      </c>
      <c r="F28" s="52">
        <f>DNC!AF33</f>
        <v>2617.3125</v>
      </c>
      <c r="G28" s="53">
        <f>DNC!AG33</f>
        <v>0</v>
      </c>
      <c r="H28" s="54">
        <f>DNC!AH33</f>
        <v>2631.0933</v>
      </c>
      <c r="I28" s="51">
        <f>DNC!AI33</f>
        <v>0</v>
      </c>
      <c r="J28" s="52">
        <f>DNC!AJ33</f>
        <v>812.26800000000003</v>
      </c>
      <c r="K28" s="55">
        <f>DNC!AK33</f>
        <v>0</v>
      </c>
      <c r="L28" s="55">
        <f>DNC!AL33</f>
        <v>811.86360000000002</v>
      </c>
      <c r="M28" s="53">
        <f>DNC!AM33</f>
        <v>0</v>
      </c>
      <c r="N28" s="52">
        <f>DNC!AN33</f>
        <v>217.512</v>
      </c>
      <c r="O28" s="55">
        <f>DNC!AO33</f>
        <v>0</v>
      </c>
      <c r="P28" s="54">
        <f>DNC!AP33</f>
        <v>802.14239999999995</v>
      </c>
      <c r="Q28" s="51">
        <f>DNC!AQ33</f>
        <v>0</v>
      </c>
      <c r="R28" s="55">
        <f>DNC!AR33</f>
        <v>603.62480000000005</v>
      </c>
      <c r="S28" s="53">
        <f>DNC!AS33</f>
        <v>0</v>
      </c>
      <c r="T28" s="52">
        <f>DNC!AT33</f>
        <v>702.22209999999995</v>
      </c>
      <c r="U28" s="55">
        <f>DNC!AU33</f>
        <v>0</v>
      </c>
      <c r="V28" s="54">
        <f>DNC!AV33</f>
        <v>678.31690000000003</v>
      </c>
      <c r="W28" s="60">
        <f t="shared" si="2"/>
        <v>12432.5239</v>
      </c>
      <c r="Y28" s="60">
        <f t="shared" si="3"/>
        <v>2643.7860000000001</v>
      </c>
      <c r="Z28" s="60">
        <f t="shared" si="0"/>
        <v>1984.1638</v>
      </c>
      <c r="AA28" s="60">
        <f t="shared" si="1"/>
        <v>7804.5740999999998</v>
      </c>
      <c r="AC28" s="73"/>
      <c r="AD28" s="147">
        <v>459</v>
      </c>
      <c r="AG28" s="71">
        <f t="shared" si="9"/>
        <v>7526</v>
      </c>
      <c r="AH28" s="41">
        <v>807</v>
      </c>
      <c r="AI28" s="41">
        <v>372</v>
      </c>
      <c r="AJ28" s="41">
        <v>6347</v>
      </c>
      <c r="AL28" s="71">
        <f t="shared" si="5"/>
        <v>-7526</v>
      </c>
      <c r="AN28" s="60">
        <f t="shared" si="10"/>
        <v>1836.7860000000001</v>
      </c>
      <c r="AO28" s="60">
        <f t="shared" si="7"/>
        <v>1612.1638</v>
      </c>
      <c r="AP28" s="60">
        <f t="shared" si="8"/>
        <v>1457.5740999999998</v>
      </c>
    </row>
    <row r="29" spans="2:42" ht="13.5" x14ac:dyDescent="0.25">
      <c r="B29" s="246">
        <v>25</v>
      </c>
      <c r="C29" s="51">
        <f>DNC!AC34</f>
        <v>0</v>
      </c>
      <c r="D29" s="52">
        <f>DNC!AD34</f>
        <v>2542.7249999999999</v>
      </c>
      <c r="E29" s="53">
        <f>DNC!AE34</f>
        <v>0</v>
      </c>
      <c r="F29" s="52">
        <f>DNC!AF34</f>
        <v>2623.6691999999998</v>
      </c>
      <c r="G29" s="53">
        <f>DNC!AG34</f>
        <v>0</v>
      </c>
      <c r="H29" s="54">
        <f>DNC!AH34</f>
        <v>2641.1066999999998</v>
      </c>
      <c r="I29" s="51">
        <f>DNC!AI34</f>
        <v>0</v>
      </c>
      <c r="J29" s="52">
        <f>DNC!AJ34</f>
        <v>812.94240000000002</v>
      </c>
      <c r="K29" s="55">
        <f>DNC!AK34</f>
        <v>0</v>
      </c>
      <c r="L29" s="55">
        <f>DNC!AL34</f>
        <v>810.27</v>
      </c>
      <c r="M29" s="53">
        <f>DNC!AM34</f>
        <v>0</v>
      </c>
      <c r="N29" s="52">
        <f>DNC!AN34</f>
        <v>807.24599999999998</v>
      </c>
      <c r="O29" s="55">
        <f>DNC!AO34</f>
        <v>0</v>
      </c>
      <c r="P29" s="54">
        <f>DNC!AP34</f>
        <v>796.79759999999999</v>
      </c>
      <c r="Q29" s="51">
        <f>DNC!AQ34</f>
        <v>0</v>
      </c>
      <c r="R29" s="55">
        <f>DNC!AR34</f>
        <v>579.36540000000002</v>
      </c>
      <c r="S29" s="53">
        <f>DNC!AS34</f>
        <v>0</v>
      </c>
      <c r="T29" s="52">
        <f>DNC!AT34</f>
        <v>699.64030000000002</v>
      </c>
      <c r="U29" s="55">
        <f>DNC!AU34</f>
        <v>0</v>
      </c>
      <c r="V29" s="54">
        <f>DNC!AV34</f>
        <v>675.55229999999995</v>
      </c>
      <c r="W29" s="60">
        <f t="shared" si="2"/>
        <v>12989.314900000001</v>
      </c>
      <c r="Y29" s="60">
        <f t="shared" si="3"/>
        <v>3227.2559999999999</v>
      </c>
      <c r="Z29" s="60">
        <f t="shared" si="0"/>
        <v>1954.558</v>
      </c>
      <c r="AA29" s="60">
        <f t="shared" si="1"/>
        <v>7807.5008999999991</v>
      </c>
      <c r="AC29" s="73"/>
      <c r="AD29" s="147">
        <v>1852</v>
      </c>
      <c r="AG29" s="71">
        <f t="shared" si="4"/>
        <v>11489</v>
      </c>
      <c r="AH29" s="41">
        <v>2741</v>
      </c>
      <c r="AI29" s="41">
        <v>939</v>
      </c>
      <c r="AJ29" s="41">
        <v>7809</v>
      </c>
      <c r="AL29" s="71">
        <f t="shared" si="5"/>
        <v>-11489</v>
      </c>
      <c r="AN29" s="60">
        <f t="shared" si="6"/>
        <v>486.25599999999986</v>
      </c>
      <c r="AO29" s="60">
        <f t="shared" si="7"/>
        <v>1015.558</v>
      </c>
      <c r="AP29" s="60">
        <f t="shared" si="8"/>
        <v>-1.499100000000908</v>
      </c>
    </row>
    <row r="30" spans="2:42" ht="13.5" x14ac:dyDescent="0.25">
      <c r="B30" s="246">
        <v>26</v>
      </c>
      <c r="C30" s="51">
        <f>DNC!AC35</f>
        <v>0</v>
      </c>
      <c r="D30" s="52">
        <f>DNC!AD35</f>
        <v>2544.6941999999999</v>
      </c>
      <c r="E30" s="53">
        <f>DNC!AE35</f>
        <v>0</v>
      </c>
      <c r="F30" s="52">
        <f>DNC!AF35</f>
        <v>2622.6</v>
      </c>
      <c r="G30" s="53">
        <f>DNC!AG35</f>
        <v>0</v>
      </c>
      <c r="H30" s="54">
        <f>DNC!AH35</f>
        <v>2632.5</v>
      </c>
      <c r="I30" s="51">
        <f>DNC!AI35</f>
        <v>0</v>
      </c>
      <c r="J30" s="52">
        <f>DNC!AJ35</f>
        <v>814.05</v>
      </c>
      <c r="K30" s="55">
        <f>DNC!AK35</f>
        <v>0</v>
      </c>
      <c r="L30" s="55">
        <f>DNC!AL35</f>
        <v>812.99639999999999</v>
      </c>
      <c r="M30" s="53">
        <f>DNC!AM35</f>
        <v>0</v>
      </c>
      <c r="N30" s="52">
        <f>DNC!AN35</f>
        <v>809.37959999999998</v>
      </c>
      <c r="O30" s="55">
        <f>DNC!AO35</f>
        <v>0</v>
      </c>
      <c r="P30" s="54">
        <f>DNC!AP35</f>
        <v>795.85199999999998</v>
      </c>
      <c r="Q30" s="51">
        <f>DNC!AQ35</f>
        <v>0</v>
      </c>
      <c r="R30" s="55">
        <f>DNC!AR35</f>
        <v>566.49620000000004</v>
      </c>
      <c r="S30" s="53">
        <f>DNC!AS35</f>
        <v>0</v>
      </c>
      <c r="T30" s="52">
        <f>DNC!AT35</f>
        <v>646.07830000000001</v>
      </c>
      <c r="U30" s="55">
        <f>DNC!AU35</f>
        <v>0</v>
      </c>
      <c r="V30" s="54">
        <f>DNC!AV35</f>
        <v>634.9615</v>
      </c>
      <c r="W30" s="60">
        <f t="shared" si="2"/>
        <v>12879.608200000001</v>
      </c>
      <c r="Y30" s="60">
        <f t="shared" si="3"/>
        <v>3232.2779999999998</v>
      </c>
      <c r="Z30" s="60">
        <f t="shared" si="0"/>
        <v>1847.5360000000001</v>
      </c>
      <c r="AA30" s="60">
        <f t="shared" si="1"/>
        <v>7799.7942000000003</v>
      </c>
      <c r="AC30" s="73"/>
      <c r="AD30" s="147">
        <v>4148</v>
      </c>
      <c r="AG30" s="71">
        <f t="shared" si="4"/>
        <v>12822</v>
      </c>
      <c r="AH30" s="41">
        <v>3230</v>
      </c>
      <c r="AI30" s="41">
        <v>1797</v>
      </c>
      <c r="AJ30" s="41">
        <v>7795</v>
      </c>
      <c r="AL30" s="71">
        <f t="shared" si="5"/>
        <v>-12822</v>
      </c>
      <c r="AN30" s="60">
        <f t="shared" si="6"/>
        <v>2.2779999999997926</v>
      </c>
      <c r="AO30" s="60">
        <f t="shared" si="7"/>
        <v>50.536000000000058</v>
      </c>
      <c r="AP30" s="60">
        <f t="shared" si="8"/>
        <v>4.7942000000002736</v>
      </c>
    </row>
    <row r="31" spans="2:42" ht="13.5" x14ac:dyDescent="0.25">
      <c r="B31" s="246">
        <v>27</v>
      </c>
      <c r="C31" s="51">
        <f>DNC!AC36</f>
        <v>0</v>
      </c>
      <c r="D31" s="52">
        <f>DNC!AD36</f>
        <v>2543.7932999999998</v>
      </c>
      <c r="E31" s="53">
        <f>DNC!AE36</f>
        <v>0</v>
      </c>
      <c r="F31" s="52">
        <f>DNC!AF36</f>
        <v>2615.4</v>
      </c>
      <c r="G31" s="53">
        <f>DNC!AG36</f>
        <v>0</v>
      </c>
      <c r="H31" s="54">
        <f>DNC!AH36</f>
        <v>2619.7874999999999</v>
      </c>
      <c r="I31" s="51">
        <f>DNC!AI36</f>
        <v>0</v>
      </c>
      <c r="J31" s="52">
        <f>DNC!AJ36</f>
        <v>817.69560000000001</v>
      </c>
      <c r="K31" s="55">
        <f>DNC!AK36</f>
        <v>0</v>
      </c>
      <c r="L31" s="55">
        <f>DNC!AL36</f>
        <v>817.18200000000002</v>
      </c>
      <c r="M31" s="53">
        <f>DNC!AM36</f>
        <v>0</v>
      </c>
      <c r="N31" s="52">
        <f>DNC!AN36</f>
        <v>814.45439999999996</v>
      </c>
      <c r="O31" s="55">
        <f>DNC!AO36</f>
        <v>0</v>
      </c>
      <c r="P31" s="54">
        <f>DNC!AP36</f>
        <v>795.44640000000004</v>
      </c>
      <c r="Q31" s="51">
        <f>DNC!AQ36</f>
        <v>0</v>
      </c>
      <c r="R31" s="55">
        <f>DNC!AR36</f>
        <v>574.18029999999999</v>
      </c>
      <c r="S31" s="53">
        <f>DNC!AS36</f>
        <v>0</v>
      </c>
      <c r="T31" s="52">
        <f>DNC!AT36</f>
        <v>639.25440000000003</v>
      </c>
      <c r="U31" s="55">
        <f>DNC!AU36</f>
        <v>0</v>
      </c>
      <c r="V31" s="54">
        <f>DNC!AV36</f>
        <v>637.928</v>
      </c>
      <c r="W31" s="60">
        <f t="shared" si="2"/>
        <v>12875.1219</v>
      </c>
      <c r="Y31" s="60">
        <f t="shared" si="3"/>
        <v>3244.7784000000001</v>
      </c>
      <c r="Z31" s="60">
        <f t="shared" si="0"/>
        <v>1851.3627000000001</v>
      </c>
      <c r="AA31" s="60">
        <f t="shared" si="1"/>
        <v>7778.9807999999994</v>
      </c>
      <c r="AC31" s="73"/>
      <c r="AD31" s="60">
        <v>2903</v>
      </c>
      <c r="AG31" s="71">
        <f t="shared" si="4"/>
        <v>10556</v>
      </c>
      <c r="AH31" s="41">
        <v>2210</v>
      </c>
      <c r="AI31" s="41">
        <v>828</v>
      </c>
      <c r="AJ31" s="41">
        <v>7518</v>
      </c>
      <c r="AL31" s="71">
        <f t="shared" si="5"/>
        <v>-10556</v>
      </c>
      <c r="AN31" s="60">
        <f t="shared" si="6"/>
        <v>1034.7784000000001</v>
      </c>
      <c r="AO31" s="60">
        <f t="shared" si="7"/>
        <v>1023.3627000000001</v>
      </c>
      <c r="AP31" s="60">
        <f t="shared" si="8"/>
        <v>260.98079999999936</v>
      </c>
    </row>
    <row r="32" spans="2:42" ht="13.5" x14ac:dyDescent="0.25">
      <c r="B32" s="246">
        <v>28</v>
      </c>
      <c r="C32" s="51">
        <f>DNC!AC37</f>
        <v>0</v>
      </c>
      <c r="D32" s="52">
        <f>DNC!AD37</f>
        <v>2574.2249999999999</v>
      </c>
      <c r="E32" s="53">
        <f>DNC!AE37</f>
        <v>0</v>
      </c>
      <c r="F32" s="52">
        <f>DNC!AF37</f>
        <v>2617.9308000000001</v>
      </c>
      <c r="G32" s="53">
        <f>DNC!AG37</f>
        <v>0</v>
      </c>
      <c r="H32" s="54">
        <f>DNC!AH37</f>
        <v>2622.0374999999999</v>
      </c>
      <c r="I32" s="51">
        <f>DNC!AI37</f>
        <v>0</v>
      </c>
      <c r="J32" s="52">
        <f>DNC!AJ37</f>
        <v>817.452</v>
      </c>
      <c r="K32" s="55">
        <f>DNC!AK37</f>
        <v>0</v>
      </c>
      <c r="L32" s="55">
        <f>DNC!AL37</f>
        <v>817.04759999999999</v>
      </c>
      <c r="M32" s="53">
        <f>DNC!AM37</f>
        <v>0</v>
      </c>
      <c r="N32" s="52">
        <f>DNC!AN37</f>
        <v>814.75199999999995</v>
      </c>
      <c r="O32" s="55">
        <f>DNC!AO37</f>
        <v>0</v>
      </c>
      <c r="P32" s="54">
        <f>DNC!AP37</f>
        <v>795.69</v>
      </c>
      <c r="Q32" s="51">
        <f>DNC!AQ37</f>
        <v>0</v>
      </c>
      <c r="R32" s="55">
        <f>DNC!AR37</f>
        <v>576.99639999999999</v>
      </c>
      <c r="S32" s="53">
        <f>DNC!AS37</f>
        <v>0</v>
      </c>
      <c r="T32" s="52">
        <f>DNC!AT37</f>
        <v>686.74069999999995</v>
      </c>
      <c r="U32" s="55">
        <f>DNC!AU37</f>
        <v>0</v>
      </c>
      <c r="V32" s="54">
        <f>DNC!AV37</f>
        <v>689.52530000000002</v>
      </c>
      <c r="W32" s="60">
        <f t="shared" si="2"/>
        <v>13012.397300000001</v>
      </c>
      <c r="Y32" s="60">
        <f t="shared" si="3"/>
        <v>3244.9416000000001</v>
      </c>
      <c r="Z32" s="60">
        <f t="shared" si="0"/>
        <v>1953.2624000000001</v>
      </c>
      <c r="AA32" s="60">
        <f t="shared" si="1"/>
        <v>7814.1932999999999</v>
      </c>
      <c r="AC32" s="73"/>
      <c r="AD32" s="60">
        <v>432</v>
      </c>
      <c r="AG32" s="71">
        <f t="shared" si="4"/>
        <v>9427</v>
      </c>
      <c r="AH32" s="41">
        <v>1620</v>
      </c>
      <c r="AI32" s="41">
        <v>542</v>
      </c>
      <c r="AJ32" s="41">
        <v>7265</v>
      </c>
      <c r="AL32" s="71">
        <f t="shared" si="5"/>
        <v>-9427</v>
      </c>
      <c r="AN32" s="60">
        <f t="shared" si="6"/>
        <v>1624.9416000000001</v>
      </c>
      <c r="AO32" s="60">
        <f t="shared" si="7"/>
        <v>1411.2624000000001</v>
      </c>
      <c r="AP32" s="60">
        <f t="shared" si="8"/>
        <v>549.19329999999991</v>
      </c>
    </row>
    <row r="33" spans="2:42" ht="13.5" x14ac:dyDescent="0.25">
      <c r="B33" s="246">
        <v>29</v>
      </c>
      <c r="C33" s="51">
        <f>DNC!AC38</f>
        <v>0</v>
      </c>
      <c r="D33" s="52">
        <f>DNC!AD38</f>
        <v>2597.625</v>
      </c>
      <c r="E33" s="53">
        <f>DNC!AE38</f>
        <v>0</v>
      </c>
      <c r="F33" s="52">
        <f>DNC!AF38</f>
        <v>2609.7750000000001</v>
      </c>
      <c r="G33" s="53">
        <f>DNC!AG38</f>
        <v>0</v>
      </c>
      <c r="H33" s="54">
        <f>DNC!AH38</f>
        <v>2602.0124999999998</v>
      </c>
      <c r="I33" s="51">
        <f>DNC!AI38</f>
        <v>0</v>
      </c>
      <c r="J33" s="52">
        <f>DNC!AJ38</f>
        <v>804.43799999999999</v>
      </c>
      <c r="K33" s="55">
        <f>DNC!AK38</f>
        <v>0</v>
      </c>
      <c r="L33" s="55">
        <f>DNC!AL38</f>
        <v>807.97439999999995</v>
      </c>
      <c r="M33" s="53">
        <f>DNC!AM38</f>
        <v>0</v>
      </c>
      <c r="N33" s="52">
        <f>DNC!AN38</f>
        <v>801.27959999999996</v>
      </c>
      <c r="O33" s="55">
        <f>DNC!AO38</f>
        <v>0</v>
      </c>
      <c r="P33" s="54">
        <f>DNC!AP38</f>
        <v>795.04200000000003</v>
      </c>
      <c r="Q33" s="51">
        <f>DNC!AQ38</f>
        <v>0</v>
      </c>
      <c r="R33" s="55">
        <f>DNC!AR38</f>
        <v>549.95180000000005</v>
      </c>
      <c r="S33" s="53">
        <f>DNC!AS38</f>
        <v>0</v>
      </c>
      <c r="T33" s="52">
        <f>DNC!AT38</f>
        <v>515.09100000000001</v>
      </c>
      <c r="U33" s="55">
        <f>DNC!AU38</f>
        <v>0</v>
      </c>
      <c r="V33" s="54">
        <f>DNC!AV38</f>
        <v>653.36850000000004</v>
      </c>
      <c r="W33" s="60">
        <f t="shared" si="2"/>
        <v>12736.5578</v>
      </c>
      <c r="Y33" s="60">
        <f t="shared" si="3"/>
        <v>3208.7339999999999</v>
      </c>
      <c r="Z33" s="60">
        <f t="shared" si="0"/>
        <v>1718.4113</v>
      </c>
      <c r="AA33" s="60">
        <f t="shared" si="1"/>
        <v>7809.4125000000004</v>
      </c>
      <c r="AC33" s="73"/>
      <c r="AD33" s="60">
        <v>1513</v>
      </c>
      <c r="AG33" s="71">
        <f t="shared" si="4"/>
        <v>10077</v>
      </c>
      <c r="AH33" s="41">
        <v>1973</v>
      </c>
      <c r="AI33" s="41">
        <v>716</v>
      </c>
      <c r="AJ33" s="41">
        <v>7388</v>
      </c>
      <c r="AL33" s="71">
        <f t="shared" si="5"/>
        <v>-10077</v>
      </c>
      <c r="AN33" s="60">
        <f t="shared" si="6"/>
        <v>1235.7339999999999</v>
      </c>
      <c r="AO33" s="60">
        <f t="shared" si="7"/>
        <v>1002.4113</v>
      </c>
      <c r="AP33" s="60">
        <f t="shared" si="8"/>
        <v>421.41250000000036</v>
      </c>
    </row>
    <row r="34" spans="2:42" ht="13.5" x14ac:dyDescent="0.25">
      <c r="B34" s="246">
        <v>30</v>
      </c>
      <c r="C34" s="51">
        <f>DNC!AC39</f>
        <v>0</v>
      </c>
      <c r="D34" s="52">
        <f>DNC!AD39</f>
        <v>2618.2692000000002</v>
      </c>
      <c r="E34" s="53">
        <f>DNC!AE39</f>
        <v>0</v>
      </c>
      <c r="F34" s="52">
        <f>DNC!AF39</f>
        <v>2622.0942</v>
      </c>
      <c r="G34" s="53">
        <f>DNC!AG39</f>
        <v>0</v>
      </c>
      <c r="H34" s="54">
        <f>DNC!AH39</f>
        <v>2631.6</v>
      </c>
      <c r="I34" s="51">
        <f>DNC!AI39</f>
        <v>0</v>
      </c>
      <c r="J34" s="52">
        <f>DNC!AJ39</f>
        <v>817.23599999999999</v>
      </c>
      <c r="K34" s="55">
        <f>DNC!AK39</f>
        <v>0</v>
      </c>
      <c r="L34" s="55">
        <f>DNC!AL39</f>
        <v>817.29</v>
      </c>
      <c r="M34" s="53">
        <f>DNC!AM39</f>
        <v>0</v>
      </c>
      <c r="N34" s="52">
        <f>DNC!AN39</f>
        <v>811.86239999999998</v>
      </c>
      <c r="O34" s="55">
        <f>DNC!AO39</f>
        <v>0</v>
      </c>
      <c r="P34" s="54">
        <f>DNC!AP39</f>
        <v>796.09559999999999</v>
      </c>
      <c r="Q34" s="51">
        <f>DNC!AQ39</f>
        <v>0</v>
      </c>
      <c r="R34" s="55">
        <f>DNC!AR39</f>
        <v>562.67280000000005</v>
      </c>
      <c r="S34" s="53">
        <f>DNC!AS39</f>
        <v>0</v>
      </c>
      <c r="T34" s="52">
        <f>DNC!AT39</f>
        <v>652.38829999999996</v>
      </c>
      <c r="U34" s="55">
        <f>DNC!AU39</f>
        <v>0</v>
      </c>
      <c r="V34" s="54">
        <f>DNC!AV39</f>
        <v>660.97140000000002</v>
      </c>
      <c r="W34" s="60">
        <f t="shared" si="2"/>
        <v>12990.4799</v>
      </c>
      <c r="Y34" s="60">
        <f t="shared" si="3"/>
        <v>3242.4839999999999</v>
      </c>
      <c r="Z34" s="60">
        <f t="shared" si="0"/>
        <v>1876.0325</v>
      </c>
      <c r="AA34" s="60">
        <f t="shared" si="1"/>
        <v>7871.9634000000005</v>
      </c>
      <c r="AC34" s="73"/>
      <c r="AD34" s="60">
        <v>212</v>
      </c>
      <c r="AG34" s="71">
        <f t="shared" si="4"/>
        <v>8199</v>
      </c>
      <c r="AH34" s="41">
        <v>1284</v>
      </c>
      <c r="AI34" s="41">
        <v>418</v>
      </c>
      <c r="AJ34" s="41">
        <v>6497</v>
      </c>
      <c r="AL34" s="71">
        <f t="shared" si="5"/>
        <v>-8199</v>
      </c>
      <c r="AN34" s="60">
        <f t="shared" si="6"/>
        <v>1958.4839999999999</v>
      </c>
      <c r="AO34" s="60">
        <f t="shared" si="7"/>
        <v>1458.0325</v>
      </c>
      <c r="AP34" s="60">
        <f t="shared" si="8"/>
        <v>1374.9634000000005</v>
      </c>
    </row>
    <row r="35" spans="2:42" ht="14.25" thickBot="1" x14ac:dyDescent="0.3">
      <c r="B35" s="247">
        <v>31</v>
      </c>
      <c r="C35" s="51">
        <f>DNC!AC40</f>
        <v>0</v>
      </c>
      <c r="D35" s="52">
        <f>DNC!AD40</f>
        <v>2624.7932999999998</v>
      </c>
      <c r="E35" s="53">
        <f>DNC!AE40</f>
        <v>0</v>
      </c>
      <c r="F35" s="52">
        <f>DNC!AF40</f>
        <v>2625.1875</v>
      </c>
      <c r="G35" s="53">
        <f>DNC!AG40</f>
        <v>0</v>
      </c>
      <c r="H35" s="54">
        <f>DNC!AH40</f>
        <v>2644.5374999999999</v>
      </c>
      <c r="I35" s="51">
        <f>DNC!AI40</f>
        <v>0</v>
      </c>
      <c r="J35" s="52">
        <f>DNC!AJ40</f>
        <v>820.82640000000004</v>
      </c>
      <c r="K35" s="55">
        <f>DNC!AK40</f>
        <v>0</v>
      </c>
      <c r="L35" s="55">
        <f>DNC!AL40</f>
        <v>818.37</v>
      </c>
      <c r="M35" s="53">
        <f>DNC!AM40</f>
        <v>0</v>
      </c>
      <c r="N35" s="52">
        <f>DNC!AN40</f>
        <v>814.02359999999999</v>
      </c>
      <c r="O35" s="55">
        <f>DNC!AO40</f>
        <v>0</v>
      </c>
      <c r="P35" s="54">
        <f>DNC!AP40</f>
        <v>796.58040000000005</v>
      </c>
      <c r="Q35" s="51">
        <f>DNC!AQ40</f>
        <v>0</v>
      </c>
      <c r="R35" s="55">
        <f>DNC!AR40</f>
        <v>573.60389999999995</v>
      </c>
      <c r="S35" s="53">
        <f>DNC!AS40</f>
        <v>0</v>
      </c>
      <c r="T35" s="52">
        <f>DNC!AT40</f>
        <v>698.30330000000004</v>
      </c>
      <c r="U35" s="55">
        <f>DNC!AU40</f>
        <v>0</v>
      </c>
      <c r="V35" s="54">
        <f>DNC!AV40</f>
        <v>695.36689999999999</v>
      </c>
      <c r="W35" s="60">
        <f t="shared" si="2"/>
        <v>13111.5928</v>
      </c>
      <c r="Y35" s="60">
        <f t="shared" si="3"/>
        <v>3249.8004000000001</v>
      </c>
      <c r="Z35" s="60">
        <f t="shared" si="0"/>
        <v>1967.2741000000001</v>
      </c>
      <c r="AA35" s="60">
        <f t="shared" si="1"/>
        <v>7894.5182999999997</v>
      </c>
      <c r="AC35" s="73"/>
      <c r="AD35" s="60">
        <v>132</v>
      </c>
      <c r="AG35" s="71">
        <f t="shared" si="4"/>
        <v>9434</v>
      </c>
      <c r="AH35" s="41">
        <v>1756</v>
      </c>
      <c r="AI35" s="41">
        <v>349</v>
      </c>
      <c r="AJ35" s="41">
        <v>7329</v>
      </c>
      <c r="AL35" s="71">
        <f t="shared" si="5"/>
        <v>-9434</v>
      </c>
      <c r="AN35" s="60">
        <f t="shared" si="6"/>
        <v>1493.8004000000001</v>
      </c>
      <c r="AO35" s="60">
        <f t="shared" si="7"/>
        <v>1618.2741000000001</v>
      </c>
      <c r="AP35" s="60">
        <f t="shared" si="8"/>
        <v>565.51829999999973</v>
      </c>
    </row>
    <row r="37" spans="2:42" x14ac:dyDescent="0.2">
      <c r="W37" s="60">
        <f>SUM(W5:W35)</f>
        <v>399175.03430000012</v>
      </c>
      <c r="Y37" s="60">
        <f>SUM(Y5:Y35)</f>
        <v>92286.728399999993</v>
      </c>
      <c r="Z37" s="60">
        <f>SUM(Z5:Z35)</f>
        <v>63562.168399999995</v>
      </c>
      <c r="AA37" s="60">
        <f>SUM(AA5:AA35)</f>
        <v>243326.13749999998</v>
      </c>
      <c r="AC37" s="71">
        <f>SUM(AC5:AC34)</f>
        <v>0</v>
      </c>
      <c r="AD37" s="71">
        <f>SUM(AD5:AD34)</f>
        <v>25896</v>
      </c>
      <c r="AE37" s="71">
        <f>SUM(AE5:AE35)</f>
        <v>0</v>
      </c>
      <c r="AG37" s="71">
        <f>SUM(AG5:AG35)</f>
        <v>276273</v>
      </c>
      <c r="AH37" s="71">
        <f>SUM(AH5:AH35)</f>
        <v>47864</v>
      </c>
      <c r="AI37" s="71">
        <f>SUM(AI5:AI35)</f>
        <v>19469</v>
      </c>
      <c r="AJ37" s="71">
        <f>SUM(AJ5:AJ35)</f>
        <v>208940</v>
      </c>
      <c r="AL37" s="71">
        <f>SUM(AL5:AL35)</f>
        <v>-276273</v>
      </c>
      <c r="AN37" s="73">
        <f>SUM(AN5:AN35)</f>
        <v>44422.728399999993</v>
      </c>
      <c r="AO37" s="73">
        <f>SUM(AO5:AO35)</f>
        <v>44093.168399999995</v>
      </c>
      <c r="AP37" s="73">
        <f>SUM(AP5:AP35)</f>
        <v>34386.137499999997</v>
      </c>
    </row>
    <row r="38" spans="2:42" x14ac:dyDescent="0.2">
      <c r="AG38" s="41" t="s">
        <v>170</v>
      </c>
      <c r="AH38" s="41">
        <f>SUM(AH37:AJ37)</f>
        <v>276273</v>
      </c>
    </row>
  </sheetData>
  <mergeCells count="14">
    <mergeCell ref="C2:H2"/>
    <mergeCell ref="I2:P2"/>
    <mergeCell ref="Q2:V2"/>
    <mergeCell ref="C3:D3"/>
    <mergeCell ref="E3:F3"/>
    <mergeCell ref="G3:H3"/>
    <mergeCell ref="I3:J3"/>
    <mergeCell ref="K3:L3"/>
    <mergeCell ref="M3:N3"/>
    <mergeCell ref="AG2:AK2"/>
    <mergeCell ref="O3:P3"/>
    <mergeCell ref="Q3:R3"/>
    <mergeCell ref="S3:T3"/>
    <mergeCell ref="U3:V3"/>
  </mergeCells>
  <pageMargins left="0.75" right="0.75" top="1" bottom="1" header="0" footer="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B2:BV42"/>
  <sheetViews>
    <sheetView topLeftCell="BE1" zoomScale="85" zoomScaleNormal="85" workbookViewId="0">
      <selection activeCell="BT16" sqref="BT16"/>
    </sheetView>
  </sheetViews>
  <sheetFormatPr baseColWidth="10" defaultRowHeight="12.75" x14ac:dyDescent="0.2"/>
  <cols>
    <col min="1" max="64" width="11.42578125" style="41"/>
    <col min="65" max="65" width="16.85546875" style="41" bestFit="1" customWidth="1"/>
    <col min="66" max="66" width="11.42578125" style="41"/>
    <col min="67" max="67" width="15.5703125" style="41" bestFit="1" customWidth="1"/>
    <col min="68" max="16384" width="11.42578125" style="41"/>
  </cols>
  <sheetData>
    <row r="2" spans="2:74" ht="13.5" thickBot="1" x14ac:dyDescent="0.25"/>
    <row r="3" spans="2:74" ht="14.25" thickBot="1" x14ac:dyDescent="0.3">
      <c r="C3" s="766" t="s">
        <v>133</v>
      </c>
      <c r="D3" s="764"/>
      <c r="E3" s="766" t="s">
        <v>128</v>
      </c>
      <c r="F3" s="764"/>
      <c r="G3" s="763" t="s">
        <v>169</v>
      </c>
      <c r="H3" s="764"/>
      <c r="I3" s="766" t="s">
        <v>175</v>
      </c>
      <c r="J3" s="764"/>
      <c r="K3" s="766" t="s">
        <v>224</v>
      </c>
      <c r="L3" s="764"/>
      <c r="M3" s="766" t="s">
        <v>273</v>
      </c>
      <c r="N3" s="764"/>
      <c r="O3" s="766" t="s">
        <v>715</v>
      </c>
      <c r="P3" s="764"/>
      <c r="Q3" s="757" t="s">
        <v>125</v>
      </c>
      <c r="R3" s="758"/>
      <c r="S3" s="761" t="s">
        <v>178</v>
      </c>
      <c r="T3" s="767"/>
      <c r="U3" s="761" t="s">
        <v>166</v>
      </c>
      <c r="V3" s="767"/>
      <c r="W3" s="761" t="s">
        <v>158</v>
      </c>
      <c r="X3" s="767"/>
      <c r="Y3" s="761" t="s">
        <v>159</v>
      </c>
      <c r="Z3" s="767"/>
      <c r="AA3" s="761" t="s">
        <v>225</v>
      </c>
      <c r="AB3" s="767"/>
      <c r="AC3" s="761" t="s">
        <v>418</v>
      </c>
      <c r="AD3" s="767"/>
      <c r="AE3" s="766" t="s">
        <v>129</v>
      </c>
      <c r="AF3" s="774"/>
      <c r="AG3" s="761" t="s">
        <v>111</v>
      </c>
      <c r="AH3" s="767"/>
      <c r="AI3" s="766" t="s">
        <v>777</v>
      </c>
      <c r="AJ3" s="774"/>
      <c r="AK3" s="766" t="s">
        <v>871</v>
      </c>
      <c r="AL3" s="774"/>
      <c r="AM3" s="766" t="s">
        <v>872</v>
      </c>
      <c r="AN3" s="774"/>
      <c r="AO3" s="761" t="s">
        <v>879</v>
      </c>
      <c r="AP3" s="767"/>
      <c r="AQ3" s="761" t="s">
        <v>960</v>
      </c>
      <c r="AR3" s="767"/>
      <c r="AS3" s="761" t="s">
        <v>965</v>
      </c>
      <c r="AT3" s="767"/>
      <c r="AU3" s="761" t="s">
        <v>976</v>
      </c>
      <c r="AV3" s="767"/>
      <c r="AW3" s="761" t="s">
        <v>986</v>
      </c>
      <c r="AX3" s="767"/>
      <c r="AY3" s="761" t="s">
        <v>994</v>
      </c>
      <c r="AZ3" s="767"/>
      <c r="BA3" s="760" t="s">
        <v>993</v>
      </c>
      <c r="BB3" s="758"/>
      <c r="BC3" s="760" t="s">
        <v>1017</v>
      </c>
      <c r="BD3" s="758"/>
      <c r="BE3" s="760" t="s">
        <v>1018</v>
      </c>
      <c r="BF3" s="758"/>
      <c r="BG3" s="760" t="s">
        <v>1019</v>
      </c>
      <c r="BH3" s="758"/>
      <c r="BI3" s="760" t="s">
        <v>1041</v>
      </c>
      <c r="BJ3" s="758"/>
      <c r="BK3" s="86" t="s">
        <v>170</v>
      </c>
      <c r="BM3" s="456" t="s">
        <v>916</v>
      </c>
      <c r="BN3" s="45" t="s">
        <v>215</v>
      </c>
      <c r="BO3" s="41" t="s">
        <v>216</v>
      </c>
      <c r="BP3" s="41" t="s">
        <v>791</v>
      </c>
      <c r="BS3" s="456" t="s">
        <v>1036</v>
      </c>
    </row>
    <row r="4" spans="2:74" ht="14.25" thickBot="1" x14ac:dyDescent="0.3">
      <c r="B4" s="85" t="s">
        <v>38</v>
      </c>
      <c r="C4" s="81" t="s">
        <v>16</v>
      </c>
      <c r="D4" s="80" t="s">
        <v>17</v>
      </c>
      <c r="E4" s="84" t="s">
        <v>16</v>
      </c>
      <c r="F4" s="109" t="s">
        <v>17</v>
      </c>
      <c r="G4" s="81" t="s">
        <v>16</v>
      </c>
      <c r="H4" s="80" t="s">
        <v>17</v>
      </c>
      <c r="I4" s="111" t="s">
        <v>16</v>
      </c>
      <c r="J4" s="109" t="s">
        <v>17</v>
      </c>
      <c r="K4" s="111" t="s">
        <v>16</v>
      </c>
      <c r="L4" s="109" t="s">
        <v>17</v>
      </c>
      <c r="M4" s="111" t="s">
        <v>16</v>
      </c>
      <c r="N4" s="109" t="s">
        <v>17</v>
      </c>
      <c r="O4" s="111" t="s">
        <v>16</v>
      </c>
      <c r="P4" s="109" t="s">
        <v>17</v>
      </c>
      <c r="Q4" s="81" t="s">
        <v>16</v>
      </c>
      <c r="R4" s="80" t="s">
        <v>17</v>
      </c>
      <c r="S4" s="81" t="s">
        <v>16</v>
      </c>
      <c r="T4" s="80" t="s">
        <v>17</v>
      </c>
      <c r="U4" s="81" t="s">
        <v>16</v>
      </c>
      <c r="V4" s="80" t="s">
        <v>17</v>
      </c>
      <c r="W4" s="81" t="s">
        <v>16</v>
      </c>
      <c r="X4" s="80" t="s">
        <v>17</v>
      </c>
      <c r="Y4" s="110" t="s">
        <v>16</v>
      </c>
      <c r="Z4" s="109" t="s">
        <v>17</v>
      </c>
      <c r="AA4" s="110" t="s">
        <v>16</v>
      </c>
      <c r="AB4" s="109" t="s">
        <v>17</v>
      </c>
      <c r="AC4" s="110" t="s">
        <v>16</v>
      </c>
      <c r="AD4" s="109" t="s">
        <v>17</v>
      </c>
      <c r="AE4" s="84" t="s">
        <v>16</v>
      </c>
      <c r="AF4" s="80" t="s">
        <v>17</v>
      </c>
      <c r="AG4" s="81" t="s">
        <v>16</v>
      </c>
      <c r="AH4" s="80" t="s">
        <v>17</v>
      </c>
      <c r="AI4" s="81" t="s">
        <v>16</v>
      </c>
      <c r="AJ4" s="80" t="s">
        <v>17</v>
      </c>
      <c r="AK4" s="473" t="s">
        <v>16</v>
      </c>
      <c r="AL4" s="14" t="s">
        <v>17</v>
      </c>
      <c r="AM4" s="473" t="s">
        <v>16</v>
      </c>
      <c r="AN4" s="14" t="s">
        <v>17</v>
      </c>
      <c r="AO4" s="473" t="s">
        <v>16</v>
      </c>
      <c r="AP4" s="14" t="s">
        <v>17</v>
      </c>
      <c r="AQ4" s="473" t="s">
        <v>16</v>
      </c>
      <c r="AR4" s="14" t="s">
        <v>17</v>
      </c>
      <c r="AS4" s="473" t="s">
        <v>16</v>
      </c>
      <c r="AT4" s="14" t="s">
        <v>17</v>
      </c>
      <c r="AU4" s="473" t="s">
        <v>16</v>
      </c>
      <c r="AV4" s="14" t="s">
        <v>17</v>
      </c>
      <c r="AW4" s="473" t="s">
        <v>16</v>
      </c>
      <c r="AX4" s="14" t="s">
        <v>17</v>
      </c>
      <c r="AY4" s="473" t="s">
        <v>16</v>
      </c>
      <c r="AZ4" s="14" t="s">
        <v>17</v>
      </c>
      <c r="BA4" s="473" t="s">
        <v>16</v>
      </c>
      <c r="BB4" s="14" t="s">
        <v>17</v>
      </c>
      <c r="BC4" s="473" t="s">
        <v>16</v>
      </c>
      <c r="BD4" s="14" t="s">
        <v>17</v>
      </c>
      <c r="BE4" s="473" t="s">
        <v>16</v>
      </c>
      <c r="BF4" s="14" t="s">
        <v>17</v>
      </c>
      <c r="BG4" s="473" t="s">
        <v>16</v>
      </c>
      <c r="BH4" s="14" t="s">
        <v>17</v>
      </c>
      <c r="BI4" s="473" t="s">
        <v>16</v>
      </c>
      <c r="BJ4" s="14" t="s">
        <v>17</v>
      </c>
      <c r="BK4" s="86" t="s">
        <v>196</v>
      </c>
      <c r="BM4" s="82" t="s">
        <v>180</v>
      </c>
      <c r="BN4" s="82" t="s">
        <v>180</v>
      </c>
      <c r="BO4" s="82" t="s">
        <v>180</v>
      </c>
      <c r="BP4" s="68" t="s">
        <v>745</v>
      </c>
      <c r="BS4" s="456" t="s">
        <v>1037</v>
      </c>
    </row>
    <row r="5" spans="2:74" ht="13.5" x14ac:dyDescent="0.25">
      <c r="B5" s="67">
        <v>1</v>
      </c>
      <c r="C5" s="103"/>
      <c r="D5" s="103">
        <f>DNC!BA10</f>
        <v>3.1230000000000002</v>
      </c>
      <c r="E5" s="108">
        <f>DNC!BB10</f>
        <v>5.484</v>
      </c>
      <c r="F5" s="104">
        <f>DNC!BC10</f>
        <v>0</v>
      </c>
      <c r="G5" s="105">
        <f>DNC!BD10</f>
        <v>1.2999999999999999E-2</v>
      </c>
      <c r="H5" s="104">
        <f>DNC!BE10</f>
        <v>23.616</v>
      </c>
      <c r="I5" s="103">
        <f>DNC!BF10</f>
        <v>0.19400000000000001</v>
      </c>
      <c r="J5" s="104">
        <f>DNC!BG10</f>
        <v>36.432000000000002</v>
      </c>
      <c r="K5" s="103">
        <f>DNC!BH10</f>
        <v>0.39300000000000002</v>
      </c>
      <c r="L5" s="104">
        <f>DNC!BI10</f>
        <v>0</v>
      </c>
      <c r="M5" s="103">
        <f>DNC!BJ10</f>
        <v>0</v>
      </c>
      <c r="N5" s="103">
        <f>DNC!BK10</f>
        <v>65.585999999999999</v>
      </c>
      <c r="O5" s="105">
        <f>DNC!BL10</f>
        <v>0</v>
      </c>
      <c r="P5" s="103">
        <f>DNC!BM10</f>
        <v>66.238</v>
      </c>
      <c r="Q5" s="103">
        <f>DNC!BP10</f>
        <v>6.4799999999999996E-2</v>
      </c>
      <c r="R5" s="106">
        <f>DNC!BQ10</f>
        <v>52.990200000000002</v>
      </c>
      <c r="S5" s="107">
        <f>DNC!BR10</f>
        <v>7.2800000000000004E-2</v>
      </c>
      <c r="T5" s="106">
        <f>DNC!BS10</f>
        <v>35.831800000000001</v>
      </c>
      <c r="U5" s="107">
        <f>DNC!BT10</f>
        <v>0.3024</v>
      </c>
      <c r="V5" s="100">
        <f>DNC!BU10</f>
        <v>8.7640999999999991</v>
      </c>
      <c r="W5" s="105">
        <f>DNC!BV10</f>
        <v>0</v>
      </c>
      <c r="X5" s="104">
        <f>DNC!BW10</f>
        <v>211.80500000000001</v>
      </c>
      <c r="Y5" s="103">
        <f>DNC!BX10</f>
        <v>0</v>
      </c>
      <c r="Z5" s="104">
        <f>DNC!BY10</f>
        <v>217.65520000000001</v>
      </c>
      <c r="AA5" s="103">
        <f>DNC!BZ10</f>
        <v>0</v>
      </c>
      <c r="AB5" s="104">
        <f>DNC!CA10</f>
        <v>238.49</v>
      </c>
      <c r="AC5" s="103">
        <f>DNC!CB10</f>
        <v>0</v>
      </c>
      <c r="AD5" s="103">
        <f>DNC!CC10</f>
        <v>223.57</v>
      </c>
      <c r="AE5" s="102">
        <f>DNC!CD10</f>
        <v>0.65800000000000003</v>
      </c>
      <c r="AF5" s="101">
        <f>DNC!CE10</f>
        <v>0</v>
      </c>
      <c r="AG5" s="66">
        <f>DNC!CF10</f>
        <v>2.64E-2</v>
      </c>
      <c r="AH5" s="65">
        <f>DNC!CG10</f>
        <v>303.23759999999999</v>
      </c>
      <c r="AI5" s="55">
        <f>+DNC!BN10</f>
        <v>7.0659999999999998</v>
      </c>
      <c r="AJ5" s="55">
        <f>+DNC!BO10</f>
        <v>3.1970000000000001</v>
      </c>
      <c r="AK5" s="66">
        <f>DNC!EE10</f>
        <v>5.1999999999999998E-2</v>
      </c>
      <c r="AL5" s="65">
        <f>DNC!EF10</f>
        <v>3.069</v>
      </c>
      <c r="AM5" s="55">
        <f>DNC!EG10</f>
        <v>2.7719999999999998</v>
      </c>
      <c r="AN5" s="55">
        <f>DNC!EH10</f>
        <v>6.6829999999999998</v>
      </c>
      <c r="AO5" s="66">
        <f>DNC!EI10</f>
        <v>0</v>
      </c>
      <c r="AP5" s="55">
        <f>DNC!EJ10</f>
        <v>1012.4711</v>
      </c>
      <c r="AQ5" s="66">
        <f>DNC!EK10</f>
        <v>0.04</v>
      </c>
      <c r="AR5" s="55">
        <f>DNC!EL10</f>
        <v>323.07</v>
      </c>
      <c r="AS5" s="66">
        <f>DNC!EM10</f>
        <v>0</v>
      </c>
      <c r="AT5" s="55">
        <f>DNC!EN10</f>
        <v>582.745</v>
      </c>
      <c r="AU5" s="66">
        <f>+DNC!EO10</f>
        <v>0</v>
      </c>
      <c r="AV5" s="55">
        <f>+DNC!EP10</f>
        <v>3.7130000000000001</v>
      </c>
      <c r="AW5" s="66">
        <f>+DNC!EQ10</f>
        <v>0</v>
      </c>
      <c r="AX5" s="55">
        <f>+DNC!ER10</f>
        <v>352.93</v>
      </c>
      <c r="AY5" s="66">
        <f>+DNC!ES10</f>
        <v>0</v>
      </c>
      <c r="AZ5" s="55">
        <f>+DNC!ET10</f>
        <v>508.5</v>
      </c>
      <c r="BA5" s="66">
        <f>+DNC!EU10</f>
        <v>0</v>
      </c>
      <c r="BB5" s="55">
        <f>+DNC!EV10</f>
        <v>67.63</v>
      </c>
      <c r="BC5" s="55">
        <f>+DNC!EW10</f>
        <v>0</v>
      </c>
      <c r="BD5" s="55">
        <f>+DNC!EX10</f>
        <v>507.21100000000001</v>
      </c>
      <c r="BE5" s="55">
        <f>+DNC!EY10</f>
        <v>0</v>
      </c>
      <c r="BF5" s="55">
        <f>+DNC!EZ10</f>
        <v>184.99600000000001</v>
      </c>
      <c r="BG5" s="55">
        <f>+DNC!FA10</f>
        <v>0</v>
      </c>
      <c r="BH5" s="55">
        <f>+DNC!FB10</f>
        <v>116.47</v>
      </c>
      <c r="BI5" s="55">
        <f>+DNC!FC10</f>
        <v>0</v>
      </c>
      <c r="BJ5" s="55">
        <f>+DNC!FD10</f>
        <v>948.3</v>
      </c>
      <c r="BK5" s="561">
        <f>(AH5+AF5+AD5+AB5+Z5+R5+T5+N5+L5+J5+H5+F5+D5+V5+X5+AJ5)-(AE5+Q5+S5+M5+K5+I5+G5+E5+C5+U5+W5+Y5+AA5+AC5+AG5+AI5)+P5-O5+AL5-AK5+AN5-AM5+AP5-AO5+AR5-AQ5+AT5-AS5+AV5-AU5+AX5-AW5+AZ5-AY5+BB5-BA5+BD5-BC5+BF5-BE5+BH5-BG5+BJ5-BI5</f>
        <v>6091.1856000000016</v>
      </c>
      <c r="BL5" s="455"/>
      <c r="BM5" s="548">
        <f>V5-U5+T5-S5+R5-Q5+H5-G5+F5-E5+AD5-AC5+AJ5-AI5+AN5-AM5+AL5-AK5+AR5-AQ5+AT5-AS5++AX5-AW5+AZ5-AY5+BB5-BA5+BD5-BC5+BF5-BE5+BH5-BG5+BJ5-BI5</f>
        <v>3933.7061000000003</v>
      </c>
      <c r="BN5" s="119">
        <f>AH5-AG5+AB5-AA5+Z5-Y5+X5-W5+L5-K5+J5-I5+D5+N5-M5+P5-O5+AP5-AO5+AV5-AU5</f>
        <v>2158.1375000000003</v>
      </c>
      <c r="BO5" s="562">
        <f>AF5-AE5+termico!AJ5+termico!AH5</f>
        <v>-0.65800000000000003</v>
      </c>
      <c r="BP5" s="119"/>
      <c r="BQ5" s="60">
        <f>+BO5+BN5+BM5-BP5</f>
        <v>6091.1856000000007</v>
      </c>
      <c r="BS5" s="41">
        <v>33595.414399999994</v>
      </c>
      <c r="BT5" s="567">
        <f>+BM5/BS5</f>
        <v>0.11709056638396462</v>
      </c>
      <c r="BV5" s="41">
        <f>+BM5/24</f>
        <v>163.90442083333335</v>
      </c>
    </row>
    <row r="6" spans="2:74" ht="13.5" x14ac:dyDescent="0.25">
      <c r="B6" s="63">
        <v>2</v>
      </c>
      <c r="C6" s="93"/>
      <c r="D6" s="93">
        <f>DNC!BA11</f>
        <v>3.1040000000000001</v>
      </c>
      <c r="E6" s="96">
        <f>DNC!BB11</f>
        <v>6.3470000000000004</v>
      </c>
      <c r="F6" s="94">
        <f>DNC!BC11</f>
        <v>0</v>
      </c>
      <c r="G6" s="95">
        <f>DNC!BD11</f>
        <v>0.10100000000000001</v>
      </c>
      <c r="H6" s="94">
        <f>DNC!BE11</f>
        <v>14.942</v>
      </c>
      <c r="I6" s="93">
        <f>DNC!BF11</f>
        <v>3.5000000000000003E-2</v>
      </c>
      <c r="J6" s="94">
        <f>DNC!BG11</f>
        <v>42.024000000000001</v>
      </c>
      <c r="K6" s="93">
        <f>DNC!BH11</f>
        <v>0.36699999999999999</v>
      </c>
      <c r="L6" s="94">
        <f>DNC!BI11</f>
        <v>0</v>
      </c>
      <c r="M6" s="93">
        <f>DNC!BJ11</f>
        <v>0</v>
      </c>
      <c r="N6" s="93">
        <f>DNC!BK11</f>
        <v>66.855999999999995</v>
      </c>
      <c r="O6" s="95">
        <f>DNC!BL11</f>
        <v>0</v>
      </c>
      <c r="P6" s="94">
        <f>DNC!BM11</f>
        <v>65.748999999999995</v>
      </c>
      <c r="Q6" s="93">
        <f>DNC!BP11</f>
        <v>0</v>
      </c>
      <c r="R6" s="100">
        <f>DNC!BQ11</f>
        <v>76.666600000000003</v>
      </c>
      <c r="S6" s="99">
        <f>DNC!BR11</f>
        <v>1.9E-2</v>
      </c>
      <c r="T6" s="100">
        <f>DNC!BS11</f>
        <v>62.253799999999998</v>
      </c>
      <c r="U6" s="99">
        <f>DNC!BT11</f>
        <v>0.17280000000000001</v>
      </c>
      <c r="V6" s="100">
        <f>DNC!BU11</f>
        <v>7.9325000000000001</v>
      </c>
      <c r="W6" s="95">
        <f>DNC!BV11</f>
        <v>0</v>
      </c>
      <c r="X6" s="94">
        <f>DNC!BW11</f>
        <v>212.92400000000001</v>
      </c>
      <c r="Y6" s="93">
        <f>DNC!BX11</f>
        <v>0</v>
      </c>
      <c r="Z6" s="94">
        <f>DNC!BY11</f>
        <v>212.71680000000001</v>
      </c>
      <c r="AA6" s="93">
        <f>DNC!BZ11</f>
        <v>0</v>
      </c>
      <c r="AB6" s="94">
        <f>DNC!CA11</f>
        <v>232.05199999999999</v>
      </c>
      <c r="AC6" s="93">
        <f>DNC!CB11</f>
        <v>0.01</v>
      </c>
      <c r="AD6" s="93">
        <f>DNC!CC11</f>
        <v>195.3</v>
      </c>
      <c r="AE6" s="98">
        <f>DNC!CD11</f>
        <v>0.71799999999999997</v>
      </c>
      <c r="AF6" s="97">
        <f>DNC!CE11</f>
        <v>0</v>
      </c>
      <c r="AG6" s="51">
        <f>DNC!CF11</f>
        <v>0</v>
      </c>
      <c r="AH6" s="54">
        <f>DNC!CG11</f>
        <v>512.94600000000003</v>
      </c>
      <c r="AI6" s="55">
        <f>+DNC!BN11</f>
        <v>6.32</v>
      </c>
      <c r="AJ6" s="55">
        <f>+DNC!BO11</f>
        <v>4.72</v>
      </c>
      <c r="AK6" s="51">
        <f>DNC!EE11</f>
        <v>5.0999999999999997E-2</v>
      </c>
      <c r="AL6" s="54">
        <f>DNC!EF11</f>
        <v>2.9220000000000002</v>
      </c>
      <c r="AM6" s="55">
        <f>DNC!EG11</f>
        <v>5.6609999999999996</v>
      </c>
      <c r="AN6" s="55">
        <f>DNC!EH11</f>
        <v>5.85</v>
      </c>
      <c r="AO6" s="51">
        <f>DNC!EI11</f>
        <v>7.4999999999999997E-3</v>
      </c>
      <c r="AP6" s="55">
        <f>DNC!EJ11</f>
        <v>1097.5220999999999</v>
      </c>
      <c r="AQ6" s="51">
        <f>DNC!EK11</f>
        <v>0</v>
      </c>
      <c r="AR6" s="55">
        <f>DNC!EL11</f>
        <v>389.87</v>
      </c>
      <c r="AS6" s="51">
        <f>DNC!EM11</f>
        <v>0</v>
      </c>
      <c r="AT6" s="55">
        <f>DNC!EN11</f>
        <v>683.68899999999996</v>
      </c>
      <c r="AU6" s="51">
        <f>+DNC!EO11</f>
        <v>0</v>
      </c>
      <c r="AV6" s="55">
        <f>+DNC!EP11</f>
        <v>4.843</v>
      </c>
      <c r="AW6" s="51">
        <f>+DNC!EQ11</f>
        <v>0</v>
      </c>
      <c r="AX6" s="55">
        <f>+DNC!ER11</f>
        <v>393.54300000000001</v>
      </c>
      <c r="AY6" s="51">
        <f>+DNC!ES11</f>
        <v>0.5</v>
      </c>
      <c r="AZ6" s="55">
        <f>+DNC!ET11</f>
        <v>267.60000000000002</v>
      </c>
      <c r="BA6" s="51">
        <f>+DNC!EU11</f>
        <v>0</v>
      </c>
      <c r="BB6" s="55">
        <f>+DNC!EV11</f>
        <v>70.272999999999996</v>
      </c>
      <c r="BC6" s="55">
        <f>+DNC!EW11</f>
        <v>0.25</v>
      </c>
      <c r="BD6" s="55">
        <f>+DNC!EX11</f>
        <v>410.90600000000001</v>
      </c>
      <c r="BE6" s="55">
        <f>+DNC!EY11</f>
        <v>4.9000000000000002E-2</v>
      </c>
      <c r="BF6" s="55">
        <f>+DNC!EZ11</f>
        <v>89.066000000000003</v>
      </c>
      <c r="BG6" s="55">
        <f>+DNC!FA11</f>
        <v>2.3E-2</v>
      </c>
      <c r="BH6" s="55">
        <f>+DNC!FB11</f>
        <v>46.398000000000003</v>
      </c>
      <c r="BI6" s="55">
        <f>+DNC!FC11</f>
        <v>0</v>
      </c>
      <c r="BJ6" s="55">
        <f>+DNC!FD11</f>
        <v>1097.28</v>
      </c>
      <c r="BK6" s="561">
        <f t="shared" ref="BK6:BK35" si="0">(AH6+AF6+AD6+AB6+Z6+R6+T6+N6+L6+J6+H6+F6+D6+V6+X6+AJ6)-(AE6+Q6+S6+M6+K6+I6+G6+E6+C6+U6+W6+Y6+AA6+AC6+AG6+AI6)+P6-O6+AL6-AK6+AN6-AM6+AP6-AO6+AR6-AQ6+AT6-AS6+AV6-AU6+AX6-AW6+AZ6-AY6+BB6-BA6+BD6-BC6+BF6-BE6+BH6-BG6+BJ6-BI6</f>
        <v>6249.3174999999992</v>
      </c>
      <c r="BL6" s="455"/>
      <c r="BM6" s="548">
        <f t="shared" ref="BM6:BM35" si="1">V6-U6+T6-S6+R6-Q6+H6-G6+F6-E6+AD6-AC6+AJ6-AI6+AN6-AM6+AL6-AK6+AR6-AQ6+AT6-AS6++AX6-AW6+AZ6-AY6+BB6-BA6+BD6-BC6+BF6-BE6+BH6-BG6+BJ6-BI6</f>
        <v>3799.7080999999998</v>
      </c>
      <c r="BN6" s="559">
        <f t="shared" ref="BN6:BN35" si="2">AH6-AG6+AB6-AA6+Z6-Y6+X6-W6+L6-K6+J6-I6+D6+N6-M6+P6-O6+AP6-AO6+AV6-AU6</f>
        <v>2450.3273999999997</v>
      </c>
      <c r="BO6" s="434">
        <f>AF6-AE6+termico!AJ6+termico!AH6</f>
        <v>-0.71799999999999997</v>
      </c>
      <c r="BP6" s="119"/>
      <c r="BQ6" s="60">
        <f t="shared" ref="BQ6:BQ35" si="3">+BO6+BN6+BM6-BP6</f>
        <v>6249.3174999999992</v>
      </c>
      <c r="BS6" s="41">
        <v>33393.792200000004</v>
      </c>
      <c r="BT6" s="567">
        <f t="shared" ref="BT6:BT35" si="4">+BM6/BS6</f>
        <v>0.11378486388257514</v>
      </c>
      <c r="BV6" s="41">
        <f t="shared" ref="BV6:BV35" si="5">+BM6/24</f>
        <v>158.32117083333333</v>
      </c>
    </row>
    <row r="7" spans="2:74" ht="13.5" x14ac:dyDescent="0.25">
      <c r="B7" s="63">
        <v>3</v>
      </c>
      <c r="C7" s="93"/>
      <c r="D7" s="93">
        <f>DNC!BA12</f>
        <v>3.2269999999999999</v>
      </c>
      <c r="E7" s="96">
        <f>DNC!BB12</f>
        <v>2.5049999999999999</v>
      </c>
      <c r="F7" s="94">
        <f>DNC!BC12</f>
        <v>0.23300000000000001</v>
      </c>
      <c r="G7" s="95">
        <f>DNC!BD12</f>
        <v>0</v>
      </c>
      <c r="H7" s="94">
        <f>DNC!BE12</f>
        <v>49.429000000000002</v>
      </c>
      <c r="I7" s="93">
        <f>DNC!BF12</f>
        <v>1.7000000000000001E-2</v>
      </c>
      <c r="J7" s="94">
        <f>DNC!BG12</f>
        <v>39.737000000000002</v>
      </c>
      <c r="K7" s="93">
        <f>DNC!BH12</f>
        <v>0.379</v>
      </c>
      <c r="L7" s="94">
        <f>DNC!BI12</f>
        <v>0</v>
      </c>
      <c r="M7" s="93">
        <f>DNC!BJ12</f>
        <v>11.423999999999999</v>
      </c>
      <c r="N7" s="93">
        <f>DNC!BK12</f>
        <v>45.731000000000002</v>
      </c>
      <c r="O7" s="95">
        <f>DNC!BL12</f>
        <v>0</v>
      </c>
      <c r="P7" s="94">
        <f>DNC!BM12</f>
        <v>83.481999999999999</v>
      </c>
      <c r="Q7" s="93">
        <f>DNC!BP12</f>
        <v>0</v>
      </c>
      <c r="R7" s="100">
        <f>DNC!BQ12</f>
        <v>220.90039999999999</v>
      </c>
      <c r="S7" s="99">
        <f>DNC!BR12</f>
        <v>0</v>
      </c>
      <c r="T7" s="100">
        <f>DNC!BS12</f>
        <v>178.16759999999999</v>
      </c>
      <c r="U7" s="99">
        <f>DNC!BT12</f>
        <v>0</v>
      </c>
      <c r="V7" s="100">
        <f>DNC!BU12</f>
        <v>18.414000000000001</v>
      </c>
      <c r="W7" s="95">
        <f>DNC!BV12</f>
        <v>0</v>
      </c>
      <c r="X7" s="94">
        <f>DNC!BW12</f>
        <v>212.85499999999999</v>
      </c>
      <c r="Y7" s="93">
        <f>DNC!BX12</f>
        <v>0</v>
      </c>
      <c r="Z7" s="94">
        <f>DNC!BY12</f>
        <v>213.01920000000001</v>
      </c>
      <c r="AA7" s="93">
        <f>DNC!BZ12</f>
        <v>0</v>
      </c>
      <c r="AB7" s="94">
        <f>DNC!CA12</f>
        <v>225.70699999999999</v>
      </c>
      <c r="AC7" s="93">
        <f>DNC!CB12</f>
        <v>0</v>
      </c>
      <c r="AD7" s="93">
        <f>DNC!CC12</f>
        <v>311.62599999999998</v>
      </c>
      <c r="AE7" s="98">
        <f>DNC!CD12</f>
        <v>0.71299999999999997</v>
      </c>
      <c r="AF7" s="97">
        <f>DNC!CE12</f>
        <v>0</v>
      </c>
      <c r="AG7" s="51">
        <f>DNC!CF12</f>
        <v>0</v>
      </c>
      <c r="AH7" s="54">
        <f>DNC!CG12</f>
        <v>472.47239999999999</v>
      </c>
      <c r="AI7" s="55">
        <f>+DNC!BN12</f>
        <v>0.59099999999999997</v>
      </c>
      <c r="AJ7" s="55">
        <f>+DNC!BO12</f>
        <v>20.643000000000001</v>
      </c>
      <c r="AK7" s="51">
        <f>DNC!EE12</f>
        <v>5.8999999999999997E-2</v>
      </c>
      <c r="AL7" s="54">
        <f>DNC!EF12</f>
        <v>0.85399999999999998</v>
      </c>
      <c r="AM7" s="55">
        <f>DNC!EG12</f>
        <v>0.28699999999999998</v>
      </c>
      <c r="AN7" s="55">
        <f>DNC!EH12</f>
        <v>16.658999999999999</v>
      </c>
      <c r="AO7" s="51">
        <f>DNC!EI12</f>
        <v>2.3717000000000001</v>
      </c>
      <c r="AP7" s="55">
        <f>DNC!EJ12</f>
        <v>652.23530000000005</v>
      </c>
      <c r="AQ7" s="51">
        <f>DNC!EK12</f>
        <v>0</v>
      </c>
      <c r="AR7" s="55">
        <f>DNC!EL12</f>
        <v>1080.4100000000001</v>
      </c>
      <c r="AS7" s="51">
        <f>DNC!EM12</f>
        <v>0</v>
      </c>
      <c r="AT7" s="55">
        <f>DNC!EN12</f>
        <v>1111.9359999999999</v>
      </c>
      <c r="AU7" s="51">
        <f>+DNC!EO12</f>
        <v>0</v>
      </c>
      <c r="AV7" s="55">
        <f>+DNC!EP12</f>
        <v>6.34</v>
      </c>
      <c r="AW7" s="51">
        <f>+DNC!EQ12</f>
        <v>0</v>
      </c>
      <c r="AX7" s="55">
        <f>+DNC!ER12</f>
        <v>867.06799999999998</v>
      </c>
      <c r="AY7" s="51">
        <f>+DNC!ES12</f>
        <v>0.3</v>
      </c>
      <c r="AZ7" s="55">
        <f>+DNC!ET12</f>
        <v>598</v>
      </c>
      <c r="BA7" s="51">
        <f>+DNC!EU12</f>
        <v>0</v>
      </c>
      <c r="BB7" s="55">
        <f>+DNC!EV12</f>
        <v>142.18700000000001</v>
      </c>
      <c r="BC7" s="55">
        <f>+DNC!EW12</f>
        <v>0</v>
      </c>
      <c r="BD7" s="55">
        <f>+DNC!EX12</f>
        <v>949.90700000000004</v>
      </c>
      <c r="BE7" s="55">
        <f>+DNC!EY12</f>
        <v>0.05</v>
      </c>
      <c r="BF7" s="55">
        <f>+DNC!EZ12</f>
        <v>222.77099999999999</v>
      </c>
      <c r="BG7" s="55">
        <f>+DNC!FA12</f>
        <v>5.3999999999999999E-2</v>
      </c>
      <c r="BH7" s="55">
        <f>+DNC!FB12</f>
        <v>125.28</v>
      </c>
      <c r="BI7" s="55">
        <f>+DNC!FC12</f>
        <v>0</v>
      </c>
      <c r="BJ7" s="55">
        <f>+DNC!FD12</f>
        <v>1185.5999999999999</v>
      </c>
      <c r="BK7" s="561">
        <f t="shared" si="0"/>
        <v>9036.1401999999998</v>
      </c>
      <c r="BL7" s="455"/>
      <c r="BM7" s="548">
        <f t="shared" si="1"/>
        <v>7096.2389999999996</v>
      </c>
      <c r="BN7" s="559">
        <f t="shared" si="2"/>
        <v>1940.6142000000002</v>
      </c>
      <c r="BO7" s="434">
        <f>AF7-AE7+termico!AJ7+termico!AH7</f>
        <v>-0.71299999999999997</v>
      </c>
      <c r="BP7" s="119"/>
      <c r="BQ7" s="60">
        <f t="shared" si="3"/>
        <v>9036.1401999999998</v>
      </c>
      <c r="BS7" s="41">
        <v>32192.405500000008</v>
      </c>
      <c r="BT7" s="567">
        <f t="shared" si="4"/>
        <v>0.22043208296441213</v>
      </c>
      <c r="BV7" s="41">
        <f t="shared" si="5"/>
        <v>295.676625</v>
      </c>
    </row>
    <row r="8" spans="2:74" ht="13.5" x14ac:dyDescent="0.25">
      <c r="B8" s="63">
        <v>4</v>
      </c>
      <c r="C8" s="93"/>
      <c r="D8" s="93">
        <f>DNC!BA13</f>
        <v>3.0960000000000001</v>
      </c>
      <c r="E8" s="96">
        <f>DNC!BB13</f>
        <v>1.3759999999999999</v>
      </c>
      <c r="F8" s="94">
        <f>DNC!BC13</f>
        <v>1.2230000000000001</v>
      </c>
      <c r="G8" s="95">
        <f>DNC!BD13</f>
        <v>0.183</v>
      </c>
      <c r="H8" s="94">
        <f>DNC!BE13</f>
        <v>32.316000000000003</v>
      </c>
      <c r="I8" s="93">
        <f>DNC!BF13</f>
        <v>1E-3</v>
      </c>
      <c r="J8" s="94">
        <f>DNC!BG13</f>
        <v>49.13</v>
      </c>
      <c r="K8" s="93">
        <f>DNC!BH13</f>
        <v>0.38300000000000001</v>
      </c>
      <c r="L8" s="94">
        <f>DNC!BI13</f>
        <v>0</v>
      </c>
      <c r="M8" s="93">
        <f>DNC!BJ13</f>
        <v>0</v>
      </c>
      <c r="N8" s="93">
        <f>DNC!BK13</f>
        <v>75.5</v>
      </c>
      <c r="O8" s="95">
        <f>DNC!BL13</f>
        <v>0</v>
      </c>
      <c r="P8" s="94">
        <f>DNC!BM13</f>
        <v>94.879000000000005</v>
      </c>
      <c r="Q8" s="93">
        <f>DNC!BP13</f>
        <v>0</v>
      </c>
      <c r="R8" s="100">
        <f>DNC!BQ13</f>
        <v>236.08260000000001</v>
      </c>
      <c r="S8" s="99">
        <f>DNC!BR13</f>
        <v>5.6599999999999998E-2</v>
      </c>
      <c r="T8" s="99">
        <f>DNC!BS13</f>
        <v>174.7062</v>
      </c>
      <c r="U8" s="95">
        <f>DNC!BT13</f>
        <v>0</v>
      </c>
      <c r="V8" s="94">
        <f>DNC!BU13</f>
        <v>14.2776</v>
      </c>
      <c r="W8" s="95">
        <f>DNC!BV13</f>
        <v>0</v>
      </c>
      <c r="X8" s="94">
        <f>DNC!BW13</f>
        <v>211.858</v>
      </c>
      <c r="Y8" s="93">
        <f>DNC!BX13</f>
        <v>0</v>
      </c>
      <c r="Z8" s="94">
        <f>DNC!BY13</f>
        <v>182.6387</v>
      </c>
      <c r="AA8" s="93">
        <f>DNC!BZ13</f>
        <v>4.51</v>
      </c>
      <c r="AB8" s="94">
        <f>DNC!CA13</f>
        <v>113.232</v>
      </c>
      <c r="AC8" s="93">
        <f>DNC!CB13</f>
        <v>2.8000000000000001E-2</v>
      </c>
      <c r="AD8" s="93">
        <f>DNC!CC13</f>
        <v>357.452</v>
      </c>
      <c r="AE8" s="98">
        <f>DNC!CD13</f>
        <v>0.60099999999999998</v>
      </c>
      <c r="AF8" s="97">
        <f>DNC!CE13</f>
        <v>0</v>
      </c>
      <c r="AG8" s="51">
        <f>DNC!CF13</f>
        <v>0</v>
      </c>
      <c r="AH8" s="54">
        <f>DNC!CG13</f>
        <v>439.34399999999999</v>
      </c>
      <c r="AI8" s="55">
        <f>+DNC!BN13</f>
        <v>4.3650000000000002</v>
      </c>
      <c r="AJ8" s="55">
        <f>+DNC!BO13</f>
        <v>18.419</v>
      </c>
      <c r="AK8" s="51">
        <f>DNC!EE13</f>
        <v>5.3999999999999999E-2</v>
      </c>
      <c r="AL8" s="54">
        <f>DNC!EF13</f>
        <v>1.5389999999999999</v>
      </c>
      <c r="AM8" s="55">
        <f>DNC!EG13</f>
        <v>0</v>
      </c>
      <c r="AN8" s="55">
        <f>DNC!EH13</f>
        <v>21.254999999999999</v>
      </c>
      <c r="AO8" s="51">
        <f>DNC!EI13</f>
        <v>0</v>
      </c>
      <c r="AP8" s="55">
        <f>DNC!EJ13</f>
        <v>1125.7943</v>
      </c>
      <c r="AQ8" s="51">
        <f>DNC!EK13</f>
        <v>0</v>
      </c>
      <c r="AR8" s="55">
        <f>DNC!EL13</f>
        <v>1097.74</v>
      </c>
      <c r="AS8" s="51">
        <f>DNC!EM13</f>
        <v>5.2999999999999999E-2</v>
      </c>
      <c r="AT8" s="55">
        <f>DNC!EN13</f>
        <v>983.77300000000002</v>
      </c>
      <c r="AU8" s="51">
        <f>+DNC!EO13</f>
        <v>0</v>
      </c>
      <c r="AV8" s="55">
        <f>+DNC!EP13</f>
        <v>10.244</v>
      </c>
      <c r="AW8" s="51">
        <f>+DNC!EQ13</f>
        <v>0</v>
      </c>
      <c r="AX8" s="55">
        <f>+DNC!ER13</f>
        <v>767.34500000000003</v>
      </c>
      <c r="AY8" s="51">
        <f>+DNC!ES13</f>
        <v>0</v>
      </c>
      <c r="AZ8" s="55">
        <f>+DNC!ET13</f>
        <v>1096.9000000000001</v>
      </c>
      <c r="BA8" s="51">
        <f>+DNC!EU13</f>
        <v>0</v>
      </c>
      <c r="BB8" s="55">
        <f>+DNC!EV13</f>
        <v>135.21100000000001</v>
      </c>
      <c r="BC8" s="55">
        <f>+DNC!EW13</f>
        <v>1.9E-2</v>
      </c>
      <c r="BD8" s="55">
        <f>+DNC!EX13</f>
        <v>807.45600000000002</v>
      </c>
      <c r="BE8" s="55">
        <f>+DNC!EY13</f>
        <v>0</v>
      </c>
      <c r="BF8" s="55">
        <f>+DNC!EZ13</f>
        <v>415.17099999999999</v>
      </c>
      <c r="BG8" s="55">
        <f>+DNC!FA13</f>
        <v>0</v>
      </c>
      <c r="BH8" s="55">
        <f>+DNC!FB13</f>
        <v>281.08600000000001</v>
      </c>
      <c r="BI8" s="55">
        <f>+DNC!FC13</f>
        <v>0</v>
      </c>
      <c r="BJ8" s="55">
        <f>+DNC!FD13</f>
        <v>1215.96</v>
      </c>
      <c r="BK8" s="561">
        <f t="shared" si="0"/>
        <v>9951.9987999999976</v>
      </c>
      <c r="BL8" s="455"/>
      <c r="BM8" s="548">
        <f t="shared" si="1"/>
        <v>7651.7778000000008</v>
      </c>
      <c r="BN8" s="559">
        <f t="shared" si="2"/>
        <v>2300.8220000000001</v>
      </c>
      <c r="BO8" s="434">
        <f>AF8-AE8+termico!AJ8+termico!AH8</f>
        <v>-0.60099999999999998</v>
      </c>
      <c r="BP8" s="119"/>
      <c r="BQ8" s="60">
        <f t="shared" si="3"/>
        <v>9951.9988000000012</v>
      </c>
      <c r="BS8" s="41">
        <v>32885.859699999994</v>
      </c>
      <c r="BT8" s="567">
        <f t="shared" si="4"/>
        <v>0.23267683648239862</v>
      </c>
      <c r="BV8" s="41">
        <f t="shared" si="5"/>
        <v>318.82407500000005</v>
      </c>
    </row>
    <row r="9" spans="2:74" ht="13.5" x14ac:dyDescent="0.25">
      <c r="B9" s="63">
        <v>5</v>
      </c>
      <c r="C9" s="93"/>
      <c r="D9" s="93">
        <f>DNC!BA14</f>
        <v>1.994</v>
      </c>
      <c r="E9" s="96">
        <f>DNC!BB14</f>
        <v>0.63900000000000001</v>
      </c>
      <c r="F9" s="94">
        <f>DNC!BC14</f>
        <v>1.6659999999999999</v>
      </c>
      <c r="G9" s="95">
        <f>DNC!BD14</f>
        <v>0.02</v>
      </c>
      <c r="H9" s="94">
        <f>DNC!BE14</f>
        <v>33.851999999999997</v>
      </c>
      <c r="I9" s="93">
        <f>DNC!BF14</f>
        <v>5.0000000000000001E-3</v>
      </c>
      <c r="J9" s="94">
        <f>DNC!BG14</f>
        <v>63.530999999999999</v>
      </c>
      <c r="K9" s="93">
        <f>DNC!BH14</f>
        <v>0.35699999999999998</v>
      </c>
      <c r="L9" s="94">
        <f>DNC!BI14</f>
        <v>0</v>
      </c>
      <c r="M9" s="93">
        <f>DNC!BJ14</f>
        <v>1.7000000000000001E-2</v>
      </c>
      <c r="N9" s="93">
        <f>DNC!BK14</f>
        <v>64.685000000000002</v>
      </c>
      <c r="O9" s="95">
        <f>DNC!BL14</f>
        <v>0</v>
      </c>
      <c r="P9" s="94">
        <f>DNC!BM14</f>
        <v>90.855999999999995</v>
      </c>
      <c r="Q9" s="93">
        <f>DNC!BP14</f>
        <v>0</v>
      </c>
      <c r="R9" s="100">
        <f>DNC!BQ14</f>
        <v>206.98480000000001</v>
      </c>
      <c r="S9" s="99">
        <f>DNC!BR14</f>
        <v>0</v>
      </c>
      <c r="T9" s="99">
        <f>DNC!BS14</f>
        <v>166.47659999999999</v>
      </c>
      <c r="U9" s="95">
        <f>DNC!BT14</f>
        <v>5.4999999999999997E-3</v>
      </c>
      <c r="V9" s="94">
        <f>DNC!BU14</f>
        <v>11.448</v>
      </c>
      <c r="W9" s="95">
        <f>DNC!BV14</f>
        <v>0</v>
      </c>
      <c r="X9" s="94">
        <f>DNC!BW14</f>
        <v>203.22499999999999</v>
      </c>
      <c r="Y9" s="93">
        <f>DNC!BX14</f>
        <v>0</v>
      </c>
      <c r="Z9" s="94">
        <f>DNC!BY14</f>
        <v>194.63759999999999</v>
      </c>
      <c r="AA9" s="93">
        <f>DNC!BZ14</f>
        <v>6.1929999999999996</v>
      </c>
      <c r="AB9" s="94">
        <f>DNC!CA14</f>
        <v>0</v>
      </c>
      <c r="AC9" s="93">
        <f>DNC!CB14</f>
        <v>0.11799999999999999</v>
      </c>
      <c r="AD9" s="93">
        <f>DNC!CC14</f>
        <v>249.54400000000001</v>
      </c>
      <c r="AE9" s="98">
        <f>DNC!CD14</f>
        <v>0.52500000000000002</v>
      </c>
      <c r="AF9" s="97">
        <f>DNC!CE14</f>
        <v>0</v>
      </c>
      <c r="AG9" s="51">
        <f>DNC!CF14</f>
        <v>0</v>
      </c>
      <c r="AH9" s="54">
        <f>DNC!CG14</f>
        <v>418.14960000000002</v>
      </c>
      <c r="AI9" s="55">
        <f>+DNC!BN14</f>
        <v>0.25900000000000001</v>
      </c>
      <c r="AJ9" s="55">
        <f>+DNC!BO14</f>
        <v>23.794</v>
      </c>
      <c r="AK9" s="51">
        <f>DNC!EE14</f>
        <v>7.0000000000000007E-2</v>
      </c>
      <c r="AL9" s="54">
        <f>DNC!EF14</f>
        <v>0.23799999999999999</v>
      </c>
      <c r="AM9" s="55">
        <f>DNC!EG14</f>
        <v>0.06</v>
      </c>
      <c r="AN9" s="55">
        <f>DNC!EH14</f>
        <v>18.024999999999999</v>
      </c>
      <c r="AO9" s="51">
        <f>DNC!EI14</f>
        <v>0</v>
      </c>
      <c r="AP9" s="55">
        <f>DNC!EJ14</f>
        <v>979.69309999999996</v>
      </c>
      <c r="AQ9" s="51">
        <f>DNC!EK14</f>
        <v>0</v>
      </c>
      <c r="AR9" s="55">
        <f>DNC!EL14</f>
        <v>880.83</v>
      </c>
      <c r="AS9" s="51">
        <f>DNC!EM14</f>
        <v>0</v>
      </c>
      <c r="AT9" s="55">
        <f>DNC!EN14</f>
        <v>799.43</v>
      </c>
      <c r="AU9" s="51">
        <f>+DNC!EO14</f>
        <v>8.9999999999999993E-3</v>
      </c>
      <c r="AV9" s="55">
        <f>+DNC!EP14</f>
        <v>8.5649999999999995</v>
      </c>
      <c r="AW9" s="51">
        <f>+DNC!EQ14</f>
        <v>0</v>
      </c>
      <c r="AX9" s="55">
        <f>+DNC!ER14</f>
        <v>819.18299999999999</v>
      </c>
      <c r="AY9" s="51">
        <f>+DNC!ES14</f>
        <v>0.2</v>
      </c>
      <c r="AZ9" s="55">
        <f>+DNC!ET14</f>
        <v>836.5</v>
      </c>
      <c r="BA9" s="51">
        <f>+DNC!EU14</f>
        <v>1.0999999999999999E-2</v>
      </c>
      <c r="BB9" s="55">
        <f>+DNC!EV14</f>
        <v>119.79</v>
      </c>
      <c r="BC9" s="55">
        <f>+DNC!EW14</f>
        <v>0.214</v>
      </c>
      <c r="BD9" s="55">
        <f>+DNC!EX14</f>
        <v>653.05999999999995</v>
      </c>
      <c r="BE9" s="55">
        <f>+DNC!EY14</f>
        <v>3.3000000000000002E-2</v>
      </c>
      <c r="BF9" s="55">
        <f>+DNC!EZ14</f>
        <v>329.82</v>
      </c>
      <c r="BG9" s="55">
        <f>+DNC!FA14</f>
        <v>4.1000000000000002E-2</v>
      </c>
      <c r="BH9" s="55">
        <f>+DNC!FB14</f>
        <v>263.11900000000003</v>
      </c>
      <c r="BI9" s="55">
        <f>+DNC!FC14</f>
        <v>0.12</v>
      </c>
      <c r="BJ9" s="55">
        <f>+DNC!FD14</f>
        <v>849.84</v>
      </c>
      <c r="BK9" s="561">
        <f t="shared" si="0"/>
        <v>8280.0401999999976</v>
      </c>
      <c r="BL9" s="455"/>
      <c r="BM9" s="548">
        <f t="shared" si="1"/>
        <v>6261.8098999999984</v>
      </c>
      <c r="BN9" s="559">
        <f t="shared" si="2"/>
        <v>2018.7553</v>
      </c>
      <c r="BO9" s="434">
        <f>AF9-AE9+termico!AJ9+termico!AH9</f>
        <v>-0.52500000000000002</v>
      </c>
      <c r="BP9" s="119"/>
      <c r="BQ9" s="60">
        <f t="shared" si="3"/>
        <v>8280.0401999999976</v>
      </c>
      <c r="BS9" s="41">
        <v>30009.531299999995</v>
      </c>
      <c r="BT9" s="567">
        <f t="shared" si="4"/>
        <v>0.20866070307469278</v>
      </c>
      <c r="BV9" s="41">
        <f t="shared" si="5"/>
        <v>260.90874583333328</v>
      </c>
    </row>
    <row r="10" spans="2:74" ht="13.5" x14ac:dyDescent="0.25">
      <c r="B10" s="63">
        <v>6</v>
      </c>
      <c r="C10" s="93"/>
      <c r="D10" s="93">
        <f>DNC!BA15</f>
        <v>4.4390000000000001</v>
      </c>
      <c r="E10" s="96">
        <f>DNC!BB15</f>
        <v>4.952</v>
      </c>
      <c r="F10" s="94">
        <f>DNC!BC15</f>
        <v>1.4999999999999999E-2</v>
      </c>
      <c r="G10" s="95">
        <f>DNC!BD15</f>
        <v>6.5000000000000002E-2</v>
      </c>
      <c r="H10" s="94">
        <f>DNC!BE15</f>
        <v>28.254000000000001</v>
      </c>
      <c r="I10" s="93">
        <f>DNC!BF15</f>
        <v>0.159</v>
      </c>
      <c r="J10" s="94">
        <f>DNC!BG15</f>
        <v>22.68</v>
      </c>
      <c r="K10" s="93">
        <f>DNC!BH15</f>
        <v>0.36399999999999999</v>
      </c>
      <c r="L10" s="94">
        <f>DNC!BI15</f>
        <v>0</v>
      </c>
      <c r="M10" s="93">
        <f>DNC!BJ15</f>
        <v>1E-3</v>
      </c>
      <c r="N10" s="93">
        <f>DNC!BK15</f>
        <v>49.296999999999997</v>
      </c>
      <c r="O10" s="95">
        <f>DNC!BL15</f>
        <v>0.67800000000000005</v>
      </c>
      <c r="P10" s="94">
        <f>DNC!BM15</f>
        <v>68.296000000000006</v>
      </c>
      <c r="Q10" s="93">
        <f>DNC!BP15</f>
        <v>0.25119999999999998</v>
      </c>
      <c r="R10" s="100">
        <f>DNC!BQ15</f>
        <v>114.7526</v>
      </c>
      <c r="S10" s="99">
        <f>DNC!BR15</f>
        <v>0.23219999999999999</v>
      </c>
      <c r="T10" s="99">
        <f>DNC!BS15</f>
        <v>91.7136</v>
      </c>
      <c r="U10" s="95">
        <f>DNC!BT15</f>
        <v>0.19439999999999999</v>
      </c>
      <c r="V10" s="94">
        <f>DNC!BU15</f>
        <v>8.8992000000000004</v>
      </c>
      <c r="W10" s="95">
        <f>DNC!BV15</f>
        <v>1.1830000000000001</v>
      </c>
      <c r="X10" s="94">
        <f>DNC!BW15</f>
        <v>163.636</v>
      </c>
      <c r="Y10" s="93">
        <f>DNC!BX15</f>
        <v>0</v>
      </c>
      <c r="Z10" s="94">
        <f>DNC!BY15</f>
        <v>207.0658</v>
      </c>
      <c r="AA10" s="93">
        <f>DNC!BZ15</f>
        <v>5.8390000000000004</v>
      </c>
      <c r="AB10" s="94">
        <f>DNC!CA15</f>
        <v>0</v>
      </c>
      <c r="AC10" s="93">
        <f>DNC!CB15</f>
        <v>0</v>
      </c>
      <c r="AD10" s="93">
        <f>DNC!CC15</f>
        <v>155.54300000000001</v>
      </c>
      <c r="AE10" s="98">
        <f>DNC!CD15</f>
        <v>0.67800000000000005</v>
      </c>
      <c r="AF10" s="97">
        <f>DNC!CE15</f>
        <v>0</v>
      </c>
      <c r="AG10" s="51">
        <f>DNC!CF15</f>
        <v>0</v>
      </c>
      <c r="AH10" s="54">
        <f>DNC!CG15</f>
        <v>414.072</v>
      </c>
      <c r="AI10" s="55">
        <f>+DNC!BN15</f>
        <v>2.097</v>
      </c>
      <c r="AJ10" s="55">
        <f>+DNC!BO15</f>
        <v>8.8930000000000007</v>
      </c>
      <c r="AK10" s="51">
        <f>DNC!EE15</f>
        <v>5.1999999999999998E-2</v>
      </c>
      <c r="AL10" s="54">
        <f>DNC!EF15</f>
        <v>2.7629999999999999</v>
      </c>
      <c r="AM10" s="55">
        <f>DNC!EG15</f>
        <v>2.851</v>
      </c>
      <c r="AN10" s="55">
        <f>DNC!EH15</f>
        <v>5.6980000000000004</v>
      </c>
      <c r="AO10" s="51">
        <f>DNC!EI15</f>
        <v>0</v>
      </c>
      <c r="AP10" s="55">
        <f>DNC!EJ15</f>
        <v>900.04039999999998</v>
      </c>
      <c r="AQ10" s="51">
        <f>DNC!EK15</f>
        <v>0</v>
      </c>
      <c r="AR10" s="55">
        <f>DNC!EL15</f>
        <v>644.77</v>
      </c>
      <c r="AS10" s="51">
        <f>DNC!EM15</f>
        <v>0</v>
      </c>
      <c r="AT10" s="55">
        <f>DNC!EN15</f>
        <v>391.73700000000002</v>
      </c>
      <c r="AU10" s="51">
        <f>+DNC!EO15</f>
        <v>0</v>
      </c>
      <c r="AV10" s="55">
        <f>+DNC!EP15</f>
        <v>4.4560000000000004</v>
      </c>
      <c r="AW10" s="51">
        <f>+DNC!EQ15</f>
        <v>0</v>
      </c>
      <c r="AX10" s="55">
        <f>+DNC!ER15</f>
        <v>471.01499999999999</v>
      </c>
      <c r="AY10" s="51">
        <f>+DNC!ES15</f>
        <v>0</v>
      </c>
      <c r="AZ10" s="55">
        <f>+DNC!ET15</f>
        <v>639.20000000000005</v>
      </c>
      <c r="BA10" s="51">
        <f>+DNC!EU15</f>
        <v>0</v>
      </c>
      <c r="BB10" s="55">
        <f>+DNC!EV15</f>
        <v>81.718999999999994</v>
      </c>
      <c r="BC10" s="55">
        <f>+DNC!EW15</f>
        <v>0</v>
      </c>
      <c r="BD10" s="55">
        <f>+DNC!EX15</f>
        <v>550.93499999999995</v>
      </c>
      <c r="BE10" s="55">
        <f>+DNC!EY15</f>
        <v>0</v>
      </c>
      <c r="BF10" s="55">
        <f>+DNC!EZ15</f>
        <v>260.52600000000001</v>
      </c>
      <c r="BG10" s="55">
        <f>+DNC!FA15</f>
        <v>0</v>
      </c>
      <c r="BH10" s="55">
        <f>+DNC!FB15</f>
        <v>208.79400000000001</v>
      </c>
      <c r="BI10" s="55">
        <f>+DNC!FC15</f>
        <v>0</v>
      </c>
      <c r="BJ10" s="55">
        <f>+DNC!FD15</f>
        <v>353.04</v>
      </c>
      <c r="BK10" s="561">
        <f t="shared" si="0"/>
        <v>5832.6528000000008</v>
      </c>
      <c r="BL10" s="455"/>
      <c r="BM10" s="548">
        <f t="shared" si="1"/>
        <v>4007.5726</v>
      </c>
      <c r="BN10" s="559">
        <f t="shared" si="2"/>
        <v>1825.7582</v>
      </c>
      <c r="BO10" s="434">
        <f>AF10-AE10+termico!AJ10+termico!AH10</f>
        <v>-0.67800000000000005</v>
      </c>
      <c r="BP10" s="119"/>
      <c r="BQ10" s="60">
        <f t="shared" si="3"/>
        <v>5832.6527999999998</v>
      </c>
      <c r="BS10" s="41">
        <v>29083.705700000006</v>
      </c>
      <c r="BT10" s="567">
        <f t="shared" si="4"/>
        <v>0.13779442830766916</v>
      </c>
      <c r="BV10" s="41">
        <f t="shared" si="5"/>
        <v>166.98219166666667</v>
      </c>
    </row>
    <row r="11" spans="2:74" ht="13.5" x14ac:dyDescent="0.25">
      <c r="B11" s="63">
        <v>7</v>
      </c>
      <c r="C11" s="93"/>
      <c r="D11" s="93">
        <f>DNC!BA16</f>
        <v>3.2240000000000002</v>
      </c>
      <c r="E11" s="96">
        <f>DNC!BB16</f>
        <v>5.8029999999999999</v>
      </c>
      <c r="F11" s="94">
        <f>DNC!BC16</f>
        <v>0</v>
      </c>
      <c r="G11" s="95">
        <f>DNC!BD16</f>
        <v>0.312</v>
      </c>
      <c r="H11" s="94">
        <f>DNC!BE16</f>
        <v>2.641</v>
      </c>
      <c r="I11" s="93">
        <f>DNC!BF16</f>
        <v>5.31</v>
      </c>
      <c r="J11" s="94">
        <f>DNC!BG16</f>
        <v>36.143000000000001</v>
      </c>
      <c r="K11" s="93">
        <f>DNC!BH16</f>
        <v>0.39700000000000002</v>
      </c>
      <c r="L11" s="94">
        <f>DNC!BI16</f>
        <v>0</v>
      </c>
      <c r="M11" s="93">
        <f>DNC!BJ16</f>
        <v>1.5920000000000001</v>
      </c>
      <c r="N11" s="93">
        <f>DNC!BK16</f>
        <v>46.503</v>
      </c>
      <c r="O11" s="95">
        <f>DNC!BL16</f>
        <v>3.6139999999999999</v>
      </c>
      <c r="P11" s="94">
        <f>DNC!BM16</f>
        <v>62.2</v>
      </c>
      <c r="Q11" s="93">
        <f>DNC!BP16</f>
        <v>0.15379999999999999</v>
      </c>
      <c r="R11" s="100">
        <f>DNC!BQ16</f>
        <v>38.348199999999999</v>
      </c>
      <c r="S11" s="99">
        <f>DNC!BR16</f>
        <v>0.18640000000000001</v>
      </c>
      <c r="T11" s="99">
        <f>DNC!BS16</f>
        <v>23.525200000000002</v>
      </c>
      <c r="U11" s="95">
        <f>DNC!BT16</f>
        <v>1.0691999999999999</v>
      </c>
      <c r="V11" s="94">
        <f>DNC!BU16</f>
        <v>1.4688000000000001</v>
      </c>
      <c r="W11" s="95">
        <f>DNC!BV16</f>
        <v>0</v>
      </c>
      <c r="X11" s="94">
        <f>DNC!BW16</f>
        <v>208.08600000000001</v>
      </c>
      <c r="Y11" s="93">
        <f>DNC!BX16</f>
        <v>0.19700000000000001</v>
      </c>
      <c r="Z11" s="94">
        <f>DNC!BY16</f>
        <v>194.2406</v>
      </c>
      <c r="AA11" s="93">
        <f>DNC!BZ16</f>
        <v>1.7609999999999999</v>
      </c>
      <c r="AB11" s="94">
        <f>DNC!CA16</f>
        <v>205.48</v>
      </c>
      <c r="AC11" s="93">
        <f>DNC!CB16</f>
        <v>0.77900000000000003</v>
      </c>
      <c r="AD11" s="93">
        <f>DNC!CC16</f>
        <v>46.694000000000003</v>
      </c>
      <c r="AE11" s="98">
        <f>DNC!CD16</f>
        <v>0.66600000000000004</v>
      </c>
      <c r="AF11" s="97">
        <f>DNC!CE16</f>
        <v>0</v>
      </c>
      <c r="AG11" s="51">
        <f>DNC!CF16</f>
        <v>0</v>
      </c>
      <c r="AH11" s="54">
        <f>DNC!CG16</f>
        <v>441.1524</v>
      </c>
      <c r="AI11" s="55">
        <f>+DNC!BN16</f>
        <v>8.7430000000000003</v>
      </c>
      <c r="AJ11" s="55">
        <f>+DNC!BO16</f>
        <v>0.29499999999999998</v>
      </c>
      <c r="AK11" s="51">
        <f>DNC!EE16</f>
        <v>5.2999999999999999E-2</v>
      </c>
      <c r="AL11" s="54">
        <f>DNC!EF16</f>
        <v>2.5760000000000001</v>
      </c>
      <c r="AM11" s="55">
        <f>DNC!EG16</f>
        <v>9.5169999999999995</v>
      </c>
      <c r="AN11" s="55">
        <f>DNC!EH16</f>
        <v>0.14299999999999999</v>
      </c>
      <c r="AO11" s="51">
        <f>DNC!EI16</f>
        <v>0.95530000000000004</v>
      </c>
      <c r="AP11" s="55">
        <f>DNC!EJ16</f>
        <v>861.00609999999995</v>
      </c>
      <c r="AQ11" s="51">
        <f>DNC!EK16</f>
        <v>0.1</v>
      </c>
      <c r="AR11" s="55">
        <f>DNC!EL16</f>
        <v>158.86000000000001</v>
      </c>
      <c r="AS11" s="51">
        <f>DNC!EM16</f>
        <v>0.98299999999999998</v>
      </c>
      <c r="AT11" s="55">
        <f>DNC!EN16</f>
        <v>53.744</v>
      </c>
      <c r="AU11" s="51">
        <f>+DNC!EO16</f>
        <v>0</v>
      </c>
      <c r="AV11" s="55">
        <f>+DNC!EP16</f>
        <v>5.1589999999999998</v>
      </c>
      <c r="AW11" s="51">
        <f>+DNC!EQ16</f>
        <v>6.0000000000000001E-3</v>
      </c>
      <c r="AX11" s="55">
        <f>+DNC!ER16</f>
        <v>87.84</v>
      </c>
      <c r="AY11" s="51">
        <f>+DNC!ES16</f>
        <v>1.3</v>
      </c>
      <c r="AZ11" s="55">
        <f>+DNC!ET16</f>
        <v>82.8</v>
      </c>
      <c r="BA11" s="51">
        <f>+DNC!EU16</f>
        <v>1.7999999999999999E-2</v>
      </c>
      <c r="BB11" s="55">
        <f>+DNC!EV16</f>
        <v>36.957999999999998</v>
      </c>
      <c r="BC11" s="55">
        <f>+DNC!EW16</f>
        <v>0.53700000000000003</v>
      </c>
      <c r="BD11" s="55">
        <f>+DNC!EX16</f>
        <v>82.992999999999995</v>
      </c>
      <c r="BE11" s="55">
        <f>+DNC!EY16</f>
        <v>4.0000000000000001E-3</v>
      </c>
      <c r="BF11" s="55">
        <f>+DNC!EZ16</f>
        <v>18.611000000000001</v>
      </c>
      <c r="BG11" s="55">
        <f>+DNC!FA16</f>
        <v>0.35199999999999998</v>
      </c>
      <c r="BH11" s="55">
        <f>+DNC!FB16</f>
        <v>16.257999999999999</v>
      </c>
      <c r="BI11" s="55">
        <f>+DNC!FC16</f>
        <v>2.2799999999999998</v>
      </c>
      <c r="BJ11" s="55">
        <f>+DNC!FD16</f>
        <v>53.76</v>
      </c>
      <c r="BK11" s="561">
        <f t="shared" si="0"/>
        <v>2724.0206000000007</v>
      </c>
      <c r="BL11" s="455"/>
      <c r="BM11" s="548">
        <f t="shared" si="1"/>
        <v>675.31880000000012</v>
      </c>
      <c r="BN11" s="559">
        <f t="shared" si="2"/>
        <v>2049.3678</v>
      </c>
      <c r="BO11" s="434">
        <f>AF11-AE11+termico!AJ11+termico!AH11</f>
        <v>-0.66600000000000004</v>
      </c>
      <c r="BP11" s="119"/>
      <c r="BQ11" s="60">
        <f t="shared" si="3"/>
        <v>2724.0205999999998</v>
      </c>
      <c r="BS11" s="41">
        <v>33216.105100000001</v>
      </c>
      <c r="BT11" s="567">
        <f t="shared" si="4"/>
        <v>2.0331065245816557E-2</v>
      </c>
      <c r="BV11" s="41">
        <f t="shared" si="5"/>
        <v>28.138283333333337</v>
      </c>
    </row>
    <row r="12" spans="2:74" ht="13.5" x14ac:dyDescent="0.25">
      <c r="B12" s="63">
        <v>8</v>
      </c>
      <c r="C12" s="93"/>
      <c r="D12" s="93">
        <f>DNC!BA17</f>
        <v>3.141</v>
      </c>
      <c r="E12" s="96">
        <f>DNC!BB17</f>
        <v>6.2359999999999998</v>
      </c>
      <c r="F12" s="94">
        <f>DNC!BC17</f>
        <v>0</v>
      </c>
      <c r="G12" s="95">
        <f>DNC!BD17</f>
        <v>0.253</v>
      </c>
      <c r="H12" s="94">
        <f>DNC!BE17</f>
        <v>10.691000000000001</v>
      </c>
      <c r="I12" s="93">
        <f>DNC!BF17</f>
        <v>2.1999999999999999E-2</v>
      </c>
      <c r="J12" s="94">
        <f>DNC!BG17</f>
        <v>43.021999999999998</v>
      </c>
      <c r="K12" s="93">
        <f>DNC!BH17</f>
        <v>0.40300000000000002</v>
      </c>
      <c r="L12" s="94">
        <f>DNC!BI17</f>
        <v>0</v>
      </c>
      <c r="M12" s="93">
        <f>DNC!BJ17</f>
        <v>0.29499999999999998</v>
      </c>
      <c r="N12" s="93">
        <f>DNC!BK17</f>
        <v>67.213999999999999</v>
      </c>
      <c r="O12" s="95">
        <f>DNC!BL17</f>
        <v>0</v>
      </c>
      <c r="P12" s="94">
        <f>DNC!BM17</f>
        <v>90.760999999999996</v>
      </c>
      <c r="Q12" s="93">
        <f>DNC!BP17</f>
        <v>4.0599999999999997E-2</v>
      </c>
      <c r="R12" s="100">
        <f>DNC!BQ17</f>
        <v>60.728400000000001</v>
      </c>
      <c r="S12" s="99">
        <f>DNC!BR17</f>
        <v>7.2800000000000004E-2</v>
      </c>
      <c r="T12" s="99">
        <f>DNC!BS17</f>
        <v>45.605600000000003</v>
      </c>
      <c r="U12" s="95">
        <f>DNC!BT17</f>
        <v>1.026</v>
      </c>
      <c r="V12" s="94">
        <f>DNC!BU17</f>
        <v>20.444400000000002</v>
      </c>
      <c r="W12" s="95">
        <f>DNC!BV17</f>
        <v>0</v>
      </c>
      <c r="X12" s="94">
        <f>DNC!BW17</f>
        <v>210.696</v>
      </c>
      <c r="Y12" s="93">
        <f>DNC!BX17</f>
        <v>0</v>
      </c>
      <c r="Z12" s="94">
        <f>DNC!BY17</f>
        <v>218.74860000000001</v>
      </c>
      <c r="AA12" s="93">
        <f>DNC!BZ17</f>
        <v>0</v>
      </c>
      <c r="AB12" s="94">
        <f>DNC!CA17</f>
        <v>237.464</v>
      </c>
      <c r="AC12" s="93">
        <f>DNC!CB17</f>
        <v>0.27600000000000002</v>
      </c>
      <c r="AD12" s="93">
        <f>DNC!CC17</f>
        <v>82.432000000000002</v>
      </c>
      <c r="AE12" s="98">
        <f>DNC!CD17</f>
        <v>0.66</v>
      </c>
      <c r="AF12" s="97">
        <f>DNC!CE17</f>
        <v>0</v>
      </c>
      <c r="AG12" s="51">
        <f>DNC!CF17</f>
        <v>0</v>
      </c>
      <c r="AH12" s="54">
        <f>DNC!CG17</f>
        <v>438.53399999999999</v>
      </c>
      <c r="AI12" s="55">
        <f>+DNC!BN17</f>
        <v>6.6689999999999996</v>
      </c>
      <c r="AJ12" s="55">
        <f>+DNC!BO17</f>
        <v>1.8660000000000001</v>
      </c>
      <c r="AK12" s="51">
        <f>DNC!EE17</f>
        <v>5.3999999999999999E-2</v>
      </c>
      <c r="AL12" s="54">
        <f>DNC!EF17</f>
        <v>2.722</v>
      </c>
      <c r="AM12" s="55">
        <f>DNC!EG17</f>
        <v>6.9509999999999996</v>
      </c>
      <c r="AN12" s="55">
        <f>DNC!EH17</f>
        <v>1.1539999999999999</v>
      </c>
      <c r="AO12" s="51">
        <f>DNC!EI17</f>
        <v>0</v>
      </c>
      <c r="AP12" s="55">
        <f>DNC!EJ17</f>
        <v>1022.9882</v>
      </c>
      <c r="AQ12" s="51">
        <f>DNC!EK17</f>
        <v>0</v>
      </c>
      <c r="AR12" s="55">
        <f>DNC!EL17</f>
        <v>384.56</v>
      </c>
      <c r="AS12" s="51">
        <f>DNC!EM17</f>
        <v>0</v>
      </c>
      <c r="AT12" s="55">
        <f>DNC!EN17</f>
        <v>360.892</v>
      </c>
      <c r="AU12" s="51">
        <f>+DNC!EO17</f>
        <v>0</v>
      </c>
      <c r="AV12" s="55">
        <f>+DNC!EP17</f>
        <v>5.8949999999999996</v>
      </c>
      <c r="AW12" s="51">
        <f>+DNC!EQ17</f>
        <v>0</v>
      </c>
      <c r="AX12" s="55">
        <f>+DNC!ER17</f>
        <v>307.16899999999998</v>
      </c>
      <c r="AY12" s="51">
        <f>+DNC!ES17</f>
        <v>0</v>
      </c>
      <c r="AZ12" s="55">
        <f>+DNC!ET17</f>
        <v>310.7</v>
      </c>
      <c r="BA12" s="51">
        <f>+DNC!EU17</f>
        <v>0</v>
      </c>
      <c r="BB12" s="55">
        <f>+DNC!EV17</f>
        <v>49.83</v>
      </c>
      <c r="BC12" s="55">
        <f>+DNC!EW17</f>
        <v>0</v>
      </c>
      <c r="BD12" s="55">
        <f>+DNC!EX17</f>
        <v>347.93700000000001</v>
      </c>
      <c r="BE12" s="55">
        <f>+DNC!EY17</f>
        <v>8.0000000000000002E-3</v>
      </c>
      <c r="BF12" s="55">
        <f>+DNC!EZ17</f>
        <v>150.19200000000001</v>
      </c>
      <c r="BG12" s="55">
        <f>+DNC!FA17</f>
        <v>8.9999999999999993E-3</v>
      </c>
      <c r="BH12" s="55">
        <f>+DNC!FB17</f>
        <v>87.673000000000002</v>
      </c>
      <c r="BI12" s="55">
        <f>+DNC!FC17</f>
        <v>0</v>
      </c>
      <c r="BJ12" s="55">
        <f>+DNC!FD17</f>
        <v>502.32</v>
      </c>
      <c r="BK12" s="561">
        <f t="shared" si="0"/>
        <v>5042.4047999999993</v>
      </c>
      <c r="BL12" s="455"/>
      <c r="BM12" s="548">
        <f t="shared" si="1"/>
        <v>2705.3210000000004</v>
      </c>
      <c r="BN12" s="559">
        <f t="shared" si="2"/>
        <v>2337.7437999999997</v>
      </c>
      <c r="BO12" s="434">
        <f>AF12-AE12+termico!AJ12+termico!AH12</f>
        <v>-0.66</v>
      </c>
      <c r="BP12" s="119"/>
      <c r="BQ12" s="60">
        <f t="shared" si="3"/>
        <v>5042.4048000000003</v>
      </c>
      <c r="BS12" s="41">
        <v>33253.779800000011</v>
      </c>
      <c r="BT12" s="567">
        <f t="shared" si="4"/>
        <v>8.1353789442005012E-2</v>
      </c>
      <c r="BV12" s="41">
        <f t="shared" si="5"/>
        <v>112.72170833333335</v>
      </c>
    </row>
    <row r="13" spans="2:74" ht="13.5" x14ac:dyDescent="0.25">
      <c r="B13" s="63">
        <v>9</v>
      </c>
      <c r="C13" s="93"/>
      <c r="D13" s="93">
        <f>DNC!BA18</f>
        <v>3.6619999999999999</v>
      </c>
      <c r="E13" s="96">
        <f>DNC!BB18</f>
        <v>4</v>
      </c>
      <c r="F13" s="94">
        <f>DNC!BC18</f>
        <v>0.155</v>
      </c>
      <c r="G13" s="95">
        <f>DNC!BD18</f>
        <v>0.08</v>
      </c>
      <c r="H13" s="94">
        <f>DNC!BE18</f>
        <v>28.779</v>
      </c>
      <c r="I13" s="93">
        <f>DNC!BF18</f>
        <v>9.2999999999999999E-2</v>
      </c>
      <c r="J13" s="94">
        <f>DNC!BG18</f>
        <v>17.565000000000001</v>
      </c>
      <c r="K13" s="93">
        <f>DNC!BH18</f>
        <v>0.40200000000000002</v>
      </c>
      <c r="L13" s="94">
        <f>DNC!BI18</f>
        <v>0</v>
      </c>
      <c r="M13" s="93">
        <f>DNC!BJ18</f>
        <v>0.129</v>
      </c>
      <c r="N13" s="93">
        <f>DNC!BK18</f>
        <v>50.381</v>
      </c>
      <c r="O13" s="95">
        <f>DNC!BL18</f>
        <v>8.9999999999999993E-3</v>
      </c>
      <c r="P13" s="94">
        <f>DNC!BM18</f>
        <v>64.132999999999996</v>
      </c>
      <c r="Q13" s="93">
        <f>DNC!BP18</f>
        <v>2.5999999999999999E-3</v>
      </c>
      <c r="R13" s="100">
        <f>DNC!BQ18</f>
        <v>192.0968</v>
      </c>
      <c r="S13" s="99">
        <f>DNC!BR18</f>
        <v>0</v>
      </c>
      <c r="T13" s="99">
        <f>DNC!BS18</f>
        <v>153.72720000000001</v>
      </c>
      <c r="U13" s="95">
        <f>DNC!BT18</f>
        <v>0.40489999999999998</v>
      </c>
      <c r="V13" s="94">
        <f>DNC!BU18</f>
        <v>19.3644</v>
      </c>
      <c r="W13" s="95">
        <f>DNC!BV18</f>
        <v>2E-3</v>
      </c>
      <c r="X13" s="94">
        <f>DNC!BW18</f>
        <v>190.81800000000001</v>
      </c>
      <c r="Y13" s="93">
        <f>DNC!BX18</f>
        <v>0.36730000000000002</v>
      </c>
      <c r="Z13" s="94">
        <f>DNC!BY18</f>
        <v>194.22460000000001</v>
      </c>
      <c r="AA13" s="93">
        <f>DNC!BZ18</f>
        <v>0</v>
      </c>
      <c r="AB13" s="94">
        <f>DNC!CA18</f>
        <v>241.327</v>
      </c>
      <c r="AC13" s="93">
        <f>DNC!CB18</f>
        <v>9.8000000000000004E-2</v>
      </c>
      <c r="AD13" s="93">
        <f>DNC!CC18</f>
        <v>227.755</v>
      </c>
      <c r="AE13" s="98">
        <f>DNC!CD18</f>
        <v>0.65900000000000003</v>
      </c>
      <c r="AF13" s="97">
        <f>DNC!CE18</f>
        <v>0</v>
      </c>
      <c r="AG13" s="51">
        <f>DNC!CF18</f>
        <v>0</v>
      </c>
      <c r="AH13" s="54">
        <f>DNC!CG18</f>
        <v>449.60399999999998</v>
      </c>
      <c r="AI13" s="55">
        <f>+DNC!BN18</f>
        <v>5.4379999999999997</v>
      </c>
      <c r="AJ13" s="55">
        <f>+DNC!BO18</f>
        <v>19.776</v>
      </c>
      <c r="AK13" s="51">
        <f>DNC!EE18</f>
        <v>6.6000000000000003E-2</v>
      </c>
      <c r="AL13" s="54">
        <f>DNC!EF18</f>
        <v>1.712</v>
      </c>
      <c r="AM13" s="55">
        <f>DNC!EG18</f>
        <v>1.8839999999999999</v>
      </c>
      <c r="AN13" s="55">
        <f>DNC!EH18</f>
        <v>11.208</v>
      </c>
      <c r="AO13" s="51">
        <f>DNC!EI18</f>
        <v>0</v>
      </c>
      <c r="AP13" s="55">
        <f>DNC!EJ18</f>
        <v>994.11599999999999</v>
      </c>
      <c r="AQ13" s="51">
        <f>DNC!EK18</f>
        <v>0</v>
      </c>
      <c r="AR13" s="55">
        <f>DNC!EL18</f>
        <v>947.58</v>
      </c>
      <c r="AS13" s="51">
        <f>DNC!EM18</f>
        <v>0</v>
      </c>
      <c r="AT13" s="55">
        <f>DNC!EN18</f>
        <v>668.36699999999996</v>
      </c>
      <c r="AU13" s="51">
        <f>+DNC!EO18</f>
        <v>0</v>
      </c>
      <c r="AV13" s="55">
        <f>+DNC!EP18</f>
        <v>6.3710000000000004</v>
      </c>
      <c r="AW13" s="51">
        <f>+DNC!EQ18</f>
        <v>0</v>
      </c>
      <c r="AX13" s="55">
        <f>+DNC!ER18</f>
        <v>747.09699999999998</v>
      </c>
      <c r="AY13" s="51">
        <f>+DNC!ES18</f>
        <v>0.2</v>
      </c>
      <c r="AZ13" s="55">
        <f>+DNC!ET18</f>
        <v>486.8</v>
      </c>
      <c r="BA13" s="51">
        <f>+DNC!EU18</f>
        <v>3.5000000000000003E-2</v>
      </c>
      <c r="BB13" s="55">
        <f>+DNC!EV18</f>
        <v>17.797000000000001</v>
      </c>
      <c r="BC13" s="55">
        <f>+DNC!EW18</f>
        <v>0</v>
      </c>
      <c r="BD13" s="55">
        <f>+DNC!EX18</f>
        <v>728.79600000000005</v>
      </c>
      <c r="BE13" s="55">
        <f>+DNC!EY18</f>
        <v>4.1000000000000002E-2</v>
      </c>
      <c r="BF13" s="55">
        <f>+DNC!EZ18</f>
        <v>323.77300000000002</v>
      </c>
      <c r="BG13" s="55">
        <f>+DNC!FA18</f>
        <v>0.11799999999999999</v>
      </c>
      <c r="BH13" s="55">
        <f>+DNC!FB18</f>
        <v>250.44900000000001</v>
      </c>
      <c r="BI13" s="55">
        <f>+DNC!FC18</f>
        <v>0</v>
      </c>
      <c r="BJ13" s="55">
        <f>+DNC!FD18</f>
        <v>856.8</v>
      </c>
      <c r="BK13" s="561">
        <f t="shared" si="0"/>
        <v>7880.2051999999994</v>
      </c>
      <c r="BL13" s="455"/>
      <c r="BM13" s="548">
        <f t="shared" si="1"/>
        <v>5669.6648999999998</v>
      </c>
      <c r="BN13" s="559">
        <f t="shared" si="2"/>
        <v>2211.1993000000002</v>
      </c>
      <c r="BO13" s="434">
        <f>AF13-AE13+termico!AJ13+termico!AH13</f>
        <v>-0.65900000000000003</v>
      </c>
      <c r="BP13" s="119"/>
      <c r="BQ13" s="60">
        <f t="shared" si="3"/>
        <v>7880.2052000000003</v>
      </c>
      <c r="BS13" s="41">
        <v>33624.835899999998</v>
      </c>
      <c r="BT13" s="567">
        <f t="shared" si="4"/>
        <v>0.16861539240998943</v>
      </c>
      <c r="BV13" s="41">
        <f t="shared" si="5"/>
        <v>236.23603749999998</v>
      </c>
    </row>
    <row r="14" spans="2:74" ht="13.5" x14ac:dyDescent="0.25">
      <c r="B14" s="63">
        <v>10</v>
      </c>
      <c r="C14" s="93"/>
      <c r="D14" s="93">
        <f>DNC!BA19</f>
        <v>3.141</v>
      </c>
      <c r="E14" s="96">
        <f>DNC!BB19</f>
        <v>2.0939999999999999</v>
      </c>
      <c r="F14" s="94">
        <f>DNC!BC19</f>
        <v>0.34300000000000003</v>
      </c>
      <c r="G14" s="95">
        <f>DNC!BD19</f>
        <v>0</v>
      </c>
      <c r="H14" s="94">
        <f>DNC!BE19</f>
        <v>26.78</v>
      </c>
      <c r="I14" s="93">
        <f>DNC!BF19</f>
        <v>3.4000000000000002E-2</v>
      </c>
      <c r="J14" s="94">
        <f>DNC!BG19</f>
        <v>7.6929999999999996</v>
      </c>
      <c r="K14" s="93">
        <f>DNC!BH19</f>
        <v>0.36699999999999999</v>
      </c>
      <c r="L14" s="94">
        <f>DNC!BI19</f>
        <v>0</v>
      </c>
      <c r="M14" s="93">
        <f>DNC!BJ19</f>
        <v>0.106</v>
      </c>
      <c r="N14" s="93">
        <f>DNC!BK19</f>
        <v>40.191000000000003</v>
      </c>
      <c r="O14" s="95">
        <f>DNC!BL19</f>
        <v>0.85199999999999998</v>
      </c>
      <c r="P14" s="94">
        <f>DNC!BM19</f>
        <v>56.793999999999997</v>
      </c>
      <c r="Q14" s="93">
        <f>DNC!BP19</f>
        <v>0</v>
      </c>
      <c r="R14" s="100">
        <f>DNC!BQ19</f>
        <v>167.65379999999999</v>
      </c>
      <c r="S14" s="99">
        <f>DNC!BR19</f>
        <v>0</v>
      </c>
      <c r="T14" s="99">
        <f>DNC!BS19</f>
        <v>124.6806</v>
      </c>
      <c r="U14" s="95">
        <f>DNC!BT19</f>
        <v>0.54530000000000001</v>
      </c>
      <c r="V14" s="94">
        <f>DNC!BU19</f>
        <v>10.4381</v>
      </c>
      <c r="W14" s="95">
        <f>DNC!BV19</f>
        <v>3.0000000000000001E-3</v>
      </c>
      <c r="X14" s="94">
        <f>DNC!BW19</f>
        <v>207.352</v>
      </c>
      <c r="Y14" s="93">
        <f>DNC!BX19</f>
        <v>0</v>
      </c>
      <c r="Z14" s="94">
        <f>DNC!BY19</f>
        <v>217.01240000000001</v>
      </c>
      <c r="AA14" s="93">
        <f>DNC!BZ19</f>
        <v>7.0999999999999994E-2</v>
      </c>
      <c r="AB14" s="94">
        <f>DNC!CA19</f>
        <v>239.934</v>
      </c>
      <c r="AC14" s="93">
        <f>DNC!CB19</f>
        <v>0</v>
      </c>
      <c r="AD14" s="93">
        <f>DNC!CC19</f>
        <v>278.447</v>
      </c>
      <c r="AE14" s="98">
        <f>DNC!CD19</f>
        <v>0.68200000000000005</v>
      </c>
      <c r="AF14" s="97">
        <f>DNC!CE19</f>
        <v>0</v>
      </c>
      <c r="AG14" s="51">
        <f>DNC!CF19</f>
        <v>0</v>
      </c>
      <c r="AH14" s="54">
        <f>DNC!CG19</f>
        <v>560.38559999999995</v>
      </c>
      <c r="AI14" s="55">
        <f>+DNC!BN19</f>
        <v>3.0990000000000002</v>
      </c>
      <c r="AJ14" s="55">
        <f>+DNC!BO19</f>
        <v>33.625999999999998</v>
      </c>
      <c r="AK14" s="51">
        <f>DNC!EE19</f>
        <v>5.7000000000000002E-2</v>
      </c>
      <c r="AL14" s="54">
        <f>DNC!EF19</f>
        <v>0.629</v>
      </c>
      <c r="AM14" s="55">
        <f>DNC!EG19</f>
        <v>0.68200000000000005</v>
      </c>
      <c r="AN14" s="55">
        <f>DNC!EH19</f>
        <v>13.856999999999999</v>
      </c>
      <c r="AO14" s="51">
        <f>DNC!EI19</f>
        <v>80.549000000000007</v>
      </c>
      <c r="AP14" s="55">
        <f>DNC!EJ19</f>
        <v>935.37869999999998</v>
      </c>
      <c r="AQ14" s="51">
        <f>DNC!EK19</f>
        <v>0</v>
      </c>
      <c r="AR14" s="55">
        <f>DNC!EL19</f>
        <v>845.04</v>
      </c>
      <c r="AS14" s="51">
        <f>DNC!EM19</f>
        <v>0</v>
      </c>
      <c r="AT14" s="55">
        <f>DNC!EN19</f>
        <v>660.12400000000002</v>
      </c>
      <c r="AU14" s="51">
        <f>+DNC!EO19</f>
        <v>0</v>
      </c>
      <c r="AV14" s="55">
        <f>+DNC!EP19</f>
        <v>8.6910000000000007</v>
      </c>
      <c r="AW14" s="51">
        <f>+DNC!EQ19</f>
        <v>0</v>
      </c>
      <c r="AX14" s="55">
        <f>+DNC!ER19</f>
        <v>728.68799999999999</v>
      </c>
      <c r="AY14" s="51">
        <f>+DNC!ES19</f>
        <v>0</v>
      </c>
      <c r="AZ14" s="55">
        <f>+DNC!ET19</f>
        <v>838.5</v>
      </c>
      <c r="BA14" s="51">
        <f>+DNC!EU19</f>
        <v>0</v>
      </c>
      <c r="BB14" s="55">
        <f>+DNC!EV19</f>
        <v>41.908999999999999</v>
      </c>
      <c r="BC14" s="55">
        <f>+DNC!EW19</f>
        <v>0</v>
      </c>
      <c r="BD14" s="55">
        <f>+DNC!EX19</f>
        <v>655.86800000000005</v>
      </c>
      <c r="BE14" s="55">
        <f>+DNC!EY19</f>
        <v>0</v>
      </c>
      <c r="BF14" s="55">
        <f>+DNC!EZ19</f>
        <v>361.54</v>
      </c>
      <c r="BG14" s="55">
        <f>+DNC!FA19</f>
        <v>0</v>
      </c>
      <c r="BH14" s="55">
        <f>+DNC!FB19</f>
        <v>252.92</v>
      </c>
      <c r="BI14" s="55">
        <f>+DNC!FC19</f>
        <v>1.56</v>
      </c>
      <c r="BJ14" s="55">
        <f>+DNC!FD19</f>
        <v>671.4</v>
      </c>
      <c r="BK14" s="561">
        <f t="shared" si="0"/>
        <v>7898.3148999999994</v>
      </c>
      <c r="BL14" s="455"/>
      <c r="BM14" s="548">
        <f t="shared" si="1"/>
        <v>5704.4061999999994</v>
      </c>
      <c r="BN14" s="559">
        <f t="shared" si="2"/>
        <v>2194.5906999999997</v>
      </c>
      <c r="BO14" s="434">
        <f>AF14-AE14+termico!AJ14+termico!AH14</f>
        <v>-0.68200000000000005</v>
      </c>
      <c r="BP14" s="119"/>
      <c r="BQ14" s="60">
        <f t="shared" si="3"/>
        <v>7898.3148999999994</v>
      </c>
      <c r="BS14" s="41">
        <v>33238.3073</v>
      </c>
      <c r="BT14" s="567">
        <f t="shared" si="4"/>
        <v>0.17162144114360478</v>
      </c>
      <c r="BV14" s="41">
        <f t="shared" si="5"/>
        <v>237.68359166666664</v>
      </c>
    </row>
    <row r="15" spans="2:74" ht="13.5" x14ac:dyDescent="0.25">
      <c r="B15" s="63">
        <v>11</v>
      </c>
      <c r="C15" s="93"/>
      <c r="D15" s="93">
        <f>DNC!BA20</f>
        <v>3.4359999999999999</v>
      </c>
      <c r="E15" s="96">
        <f>DNC!BB20</f>
        <v>4.1449999999999996</v>
      </c>
      <c r="F15" s="94">
        <f>DNC!BC20</f>
        <v>1E-3</v>
      </c>
      <c r="G15" s="95">
        <f>DNC!BD20</f>
        <v>6.0000000000000001E-3</v>
      </c>
      <c r="H15" s="94">
        <f>DNC!BE20</f>
        <v>8.8650000000000002</v>
      </c>
      <c r="I15" s="93">
        <f>DNC!BF20</f>
        <v>1.591</v>
      </c>
      <c r="J15" s="94">
        <f>DNC!BG20</f>
        <v>25.890999999999998</v>
      </c>
      <c r="K15" s="93">
        <f>DNC!BH20</f>
        <v>0.38200000000000001</v>
      </c>
      <c r="L15" s="94">
        <f>DNC!BI20</f>
        <v>0</v>
      </c>
      <c r="M15" s="93">
        <f>DNC!BJ20</f>
        <v>0</v>
      </c>
      <c r="N15" s="93">
        <f>DNC!BK20</f>
        <v>66.804000000000002</v>
      </c>
      <c r="O15" s="95">
        <f>DNC!BL20</f>
        <v>0</v>
      </c>
      <c r="P15" s="94">
        <f>DNC!BM20</f>
        <v>78.936999999999998</v>
      </c>
      <c r="Q15" s="93">
        <f>DNC!BP20</f>
        <v>0</v>
      </c>
      <c r="R15" s="100">
        <f>DNC!BQ20</f>
        <v>57.404800000000002</v>
      </c>
      <c r="S15" s="99">
        <f>DNC!BR20</f>
        <v>0</v>
      </c>
      <c r="T15" s="99">
        <f>DNC!BS20</f>
        <v>45.300600000000003</v>
      </c>
      <c r="U15" s="95">
        <f>DNC!BT20</f>
        <v>0.41460000000000002</v>
      </c>
      <c r="V15" s="94">
        <f>DNC!BU20</f>
        <v>3.024</v>
      </c>
      <c r="W15" s="95">
        <f>DNC!BV20</f>
        <v>0</v>
      </c>
      <c r="X15" s="94">
        <f>DNC!BW20</f>
        <v>205.86199999999999</v>
      </c>
      <c r="Y15" s="93">
        <f>DNC!BX20</f>
        <v>0.3024</v>
      </c>
      <c r="Z15" s="94">
        <f>DNC!BY20</f>
        <v>184.3776</v>
      </c>
      <c r="AA15" s="93">
        <f>DNC!BZ20</f>
        <v>0</v>
      </c>
      <c r="AB15" s="94">
        <f>DNC!CA20</f>
        <v>227.53800000000001</v>
      </c>
      <c r="AC15" s="93">
        <f>DNC!CB20</f>
        <v>1.4E-2</v>
      </c>
      <c r="AD15" s="93">
        <f>DNC!CC20</f>
        <v>110.479</v>
      </c>
      <c r="AE15" s="98">
        <f>DNC!CD20</f>
        <v>0.63600000000000001</v>
      </c>
      <c r="AF15" s="97">
        <f>DNC!CE20</f>
        <v>0</v>
      </c>
      <c r="AG15" s="51">
        <f>DNC!CF20</f>
        <v>0</v>
      </c>
      <c r="AH15" s="54">
        <f>DNC!CG20</f>
        <v>734.83199999999999</v>
      </c>
      <c r="AI15" s="55">
        <f>+DNC!BN20</f>
        <v>5.6769999999999996</v>
      </c>
      <c r="AJ15" s="55">
        <f>+DNC!BO20</f>
        <v>2.2200000000000002</v>
      </c>
      <c r="AK15" s="51">
        <f>DNC!EE20</f>
        <v>5.0999999999999997E-2</v>
      </c>
      <c r="AL15" s="54">
        <f>DNC!EF20</f>
        <v>2.262</v>
      </c>
      <c r="AM15" s="55">
        <f>DNC!EG20</f>
        <v>7.556</v>
      </c>
      <c r="AN15" s="55">
        <f>DNC!EH20</f>
        <v>5.4189999999999996</v>
      </c>
      <c r="AO15" s="51">
        <f>DNC!EI20</f>
        <v>0</v>
      </c>
      <c r="AP15" s="55">
        <f>DNC!EJ20</f>
        <v>1094.0002999999999</v>
      </c>
      <c r="AQ15" s="51">
        <f>DNC!EK20</f>
        <v>0.04</v>
      </c>
      <c r="AR15" s="55">
        <f>DNC!EL20</f>
        <v>241.32</v>
      </c>
      <c r="AS15" s="51">
        <f>DNC!EM20</f>
        <v>8.9999999999999993E-3</v>
      </c>
      <c r="AT15" s="55">
        <f>DNC!EN20</f>
        <v>206.18299999999999</v>
      </c>
      <c r="AU15" s="51">
        <f>+DNC!EO20</f>
        <v>0</v>
      </c>
      <c r="AV15" s="55">
        <f>+DNC!EP20</f>
        <v>6.6210000000000004</v>
      </c>
      <c r="AW15" s="51">
        <f>+DNC!EQ20</f>
        <v>2.8000000000000001E-2</v>
      </c>
      <c r="AX15" s="55">
        <f>+DNC!ER20</f>
        <v>204.65299999999999</v>
      </c>
      <c r="AY15" s="51">
        <f>+DNC!ES20</f>
        <v>0</v>
      </c>
      <c r="AZ15" s="55">
        <f>+DNC!ET20</f>
        <v>161.4</v>
      </c>
      <c r="BA15" s="51">
        <f>+DNC!EU20</f>
        <v>0.02</v>
      </c>
      <c r="BB15" s="55">
        <f>+DNC!EV20</f>
        <v>33.14</v>
      </c>
      <c r="BC15" s="55">
        <f>+DNC!EW20</f>
        <v>5.8999999999999997E-2</v>
      </c>
      <c r="BD15" s="55">
        <f>+DNC!EX20</f>
        <v>167.13900000000001</v>
      </c>
      <c r="BE15" s="55">
        <f>+DNC!EY20</f>
        <v>6.0000000000000001E-3</v>
      </c>
      <c r="BF15" s="55">
        <f>+DNC!EZ20</f>
        <v>68.039000000000001</v>
      </c>
      <c r="BG15" s="55">
        <f>+DNC!FA20</f>
        <v>1.4999999999999999E-2</v>
      </c>
      <c r="BH15" s="55">
        <f>+DNC!FB20</f>
        <v>36.948999999999998</v>
      </c>
      <c r="BI15" s="55">
        <f>+DNC!FC20</f>
        <v>5.52</v>
      </c>
      <c r="BJ15" s="55">
        <f>+DNC!FD20</f>
        <v>0</v>
      </c>
      <c r="BK15" s="561">
        <f t="shared" si="0"/>
        <v>3955.6253000000011</v>
      </c>
      <c r="BL15" s="455"/>
      <c r="BM15" s="548">
        <f t="shared" si="1"/>
        <v>1330.2377999999999</v>
      </c>
      <c r="BN15" s="559">
        <f t="shared" si="2"/>
        <v>2626.0235000000002</v>
      </c>
      <c r="BO15" s="434">
        <f>AF15-AE15+termico!AJ15+termico!AH15</f>
        <v>-0.63600000000000001</v>
      </c>
      <c r="BP15" s="119"/>
      <c r="BQ15" s="60">
        <f t="shared" si="3"/>
        <v>3955.6253000000002</v>
      </c>
      <c r="BS15" s="41">
        <v>32277.142299999989</v>
      </c>
      <c r="BT15" s="567">
        <f t="shared" si="4"/>
        <v>4.1212997967295273E-2</v>
      </c>
      <c r="BV15" s="41">
        <f t="shared" si="5"/>
        <v>55.426574999999993</v>
      </c>
    </row>
    <row r="16" spans="2:74" ht="13.5" x14ac:dyDescent="0.25">
      <c r="B16" s="63">
        <v>12</v>
      </c>
      <c r="C16" s="93"/>
      <c r="D16" s="93">
        <f>DNC!BA21</f>
        <v>2.2090000000000001</v>
      </c>
      <c r="E16" s="96">
        <f>DNC!BB21</f>
        <v>4.2089999999999996</v>
      </c>
      <c r="F16" s="94">
        <f>DNC!BC21</f>
        <v>0</v>
      </c>
      <c r="G16" s="95">
        <f>DNC!BD21</f>
        <v>0.442</v>
      </c>
      <c r="H16" s="94">
        <f>DNC!BE21</f>
        <v>1.635</v>
      </c>
      <c r="I16" s="93">
        <f>DNC!BF21</f>
        <v>45.198</v>
      </c>
      <c r="J16" s="94">
        <f>DNC!BG21</f>
        <v>19.536999999999999</v>
      </c>
      <c r="K16" s="93">
        <f>DNC!BH21</f>
        <v>0.38</v>
      </c>
      <c r="L16" s="94">
        <f>DNC!BI21</f>
        <v>0</v>
      </c>
      <c r="M16" s="93">
        <f>DNC!BJ21</f>
        <v>0</v>
      </c>
      <c r="N16" s="93">
        <f>DNC!BK21</f>
        <v>37.875</v>
      </c>
      <c r="O16" s="95">
        <f>DNC!BL21</f>
        <v>0</v>
      </c>
      <c r="P16" s="94">
        <f>DNC!BM21</f>
        <v>64.415000000000006</v>
      </c>
      <c r="Q16" s="93">
        <f>DNC!BP21</f>
        <v>0.14860000000000001</v>
      </c>
      <c r="R16" s="100">
        <f>DNC!BQ21</f>
        <v>23.916599999999999</v>
      </c>
      <c r="S16" s="99">
        <f>DNC!BR21</f>
        <v>0.23760000000000001</v>
      </c>
      <c r="T16" s="99">
        <f>DNC!BS21</f>
        <v>16.2622</v>
      </c>
      <c r="U16" s="95">
        <f>DNC!BT21</f>
        <v>1.3985000000000001</v>
      </c>
      <c r="V16" s="94">
        <f>DNC!BU21</f>
        <v>5.3999999999999999E-2</v>
      </c>
      <c r="W16" s="95">
        <f>DNC!BV21</f>
        <v>0</v>
      </c>
      <c r="X16" s="94">
        <f>DNC!BW21</f>
        <v>175.97900000000001</v>
      </c>
      <c r="Y16" s="93">
        <f>DNC!BX21</f>
        <v>0</v>
      </c>
      <c r="Z16" s="94">
        <f>DNC!BY21</f>
        <v>189.50219999999999</v>
      </c>
      <c r="AA16" s="93">
        <f>DNC!BZ21</f>
        <v>0</v>
      </c>
      <c r="AB16" s="94">
        <f>DNC!CA21</f>
        <v>227.923</v>
      </c>
      <c r="AC16" s="93">
        <f>DNC!CB21</f>
        <v>1.532</v>
      </c>
      <c r="AD16" s="93">
        <f>DNC!CC21</f>
        <v>34.344000000000001</v>
      </c>
      <c r="AE16" s="98">
        <f>DNC!CD21</f>
        <v>0.56999999999999995</v>
      </c>
      <c r="AF16" s="97">
        <f>DNC!CE21</f>
        <v>0</v>
      </c>
      <c r="AG16" s="51">
        <f>DNC!CF21</f>
        <v>0.378</v>
      </c>
      <c r="AH16" s="54">
        <f>DNC!CG21</f>
        <v>565.65</v>
      </c>
      <c r="AI16" s="55">
        <f>+DNC!BN21</f>
        <v>0.93799999999999994</v>
      </c>
      <c r="AJ16" s="55">
        <f>+DNC!BO21</f>
        <v>6.8940000000000001</v>
      </c>
      <c r="AK16" s="51">
        <f>DNC!EE21</f>
        <v>5.1999999999999998E-2</v>
      </c>
      <c r="AL16" s="54">
        <f>DNC!EF21</f>
        <v>0.98099999999999998</v>
      </c>
      <c r="AM16" s="55">
        <f>DNC!EG21</f>
        <v>1.839</v>
      </c>
      <c r="AN16" s="55">
        <f>DNC!EH21</f>
        <v>3.1949999999999998</v>
      </c>
      <c r="AO16" s="51">
        <f>DNC!EI21</f>
        <v>0</v>
      </c>
      <c r="AP16" s="55">
        <f>DNC!EJ21</f>
        <v>793.97149999999999</v>
      </c>
      <c r="AQ16" s="51">
        <f>DNC!EK21</f>
        <v>0.43</v>
      </c>
      <c r="AR16" s="55">
        <f>DNC!EL21</f>
        <v>113.59</v>
      </c>
      <c r="AS16" s="51">
        <f>DNC!EM21</f>
        <v>2.8319999999999999</v>
      </c>
      <c r="AT16" s="55">
        <f>DNC!EN21</f>
        <v>114.315</v>
      </c>
      <c r="AU16" s="51">
        <f>+DNC!EO21</f>
        <v>8.4000000000000005E-2</v>
      </c>
      <c r="AV16" s="55">
        <f>+DNC!EP21</f>
        <v>2.2189999999999999</v>
      </c>
      <c r="AW16" s="51">
        <f>+DNC!EQ21</f>
        <v>1.1819999999999999</v>
      </c>
      <c r="AX16" s="55">
        <f>+DNC!ER21</f>
        <v>171.864</v>
      </c>
      <c r="AY16" s="51">
        <f>+DNC!ES21</f>
        <v>0.9</v>
      </c>
      <c r="AZ16" s="55">
        <f>+DNC!ET21</f>
        <v>121</v>
      </c>
      <c r="BA16" s="51">
        <f>+DNC!EU21</f>
        <v>2.3E-2</v>
      </c>
      <c r="BB16" s="55">
        <f>+DNC!EV21</f>
        <v>14.494</v>
      </c>
      <c r="BC16" s="55">
        <f>+DNC!EW21</f>
        <v>1.0409999999999999</v>
      </c>
      <c r="BD16" s="55">
        <f>+DNC!EX21</f>
        <v>134.09399999999999</v>
      </c>
      <c r="BE16" s="55">
        <f>+DNC!EY21</f>
        <v>0.67200000000000004</v>
      </c>
      <c r="BF16" s="55">
        <f>+DNC!EZ21</f>
        <v>49.052</v>
      </c>
      <c r="BG16" s="55">
        <f>+DNC!FA21</f>
        <v>0.21299999999999999</v>
      </c>
      <c r="BH16" s="55">
        <f>+DNC!FB21</f>
        <v>31.617999999999999</v>
      </c>
      <c r="BI16" s="55">
        <f>+DNC!FC21</f>
        <v>5.2439999999999998</v>
      </c>
      <c r="BJ16" s="55">
        <f>+DNC!FD21</f>
        <v>0</v>
      </c>
      <c r="BK16" s="561">
        <f t="shared" si="0"/>
        <v>2846.6458000000007</v>
      </c>
      <c r="BL16" s="455"/>
      <c r="BM16" s="548">
        <f t="shared" si="1"/>
        <v>813.97509999999988</v>
      </c>
      <c r="BN16" s="559">
        <f t="shared" si="2"/>
        <v>2033.2406999999996</v>
      </c>
      <c r="BO16" s="434">
        <f>AF16-AE16+termico!AJ16+termico!AH16</f>
        <v>-0.56999999999999995</v>
      </c>
      <c r="BP16" s="119"/>
      <c r="BQ16" s="60">
        <f t="shared" si="3"/>
        <v>2846.6457999999993</v>
      </c>
      <c r="BS16" s="41">
        <v>29450.733999999997</v>
      </c>
      <c r="BT16" s="567">
        <f t="shared" si="4"/>
        <v>2.7638533559129628E-2</v>
      </c>
      <c r="BV16" s="41">
        <f t="shared" si="5"/>
        <v>33.915629166666662</v>
      </c>
    </row>
    <row r="17" spans="2:74" ht="13.5" x14ac:dyDescent="0.25">
      <c r="B17" s="63">
        <v>13</v>
      </c>
      <c r="C17" s="93"/>
      <c r="D17" s="93">
        <f>DNC!BA22</f>
        <v>3.1680000000000001</v>
      </c>
      <c r="E17" s="96">
        <f>DNC!BB22</f>
        <v>6.4740000000000002</v>
      </c>
      <c r="F17" s="94">
        <f>DNC!BC22</f>
        <v>0</v>
      </c>
      <c r="G17" s="95">
        <f>DNC!BD22</f>
        <v>0.76200000000000001</v>
      </c>
      <c r="H17" s="94">
        <f>DNC!BE22</f>
        <v>0.63700000000000001</v>
      </c>
      <c r="I17" s="93">
        <f>DNC!BF22</f>
        <v>0.10199999999999999</v>
      </c>
      <c r="J17" s="94">
        <f>DNC!BG22</f>
        <v>43.1</v>
      </c>
      <c r="K17" s="93">
        <f>DNC!BH22</f>
        <v>0.371</v>
      </c>
      <c r="L17" s="94">
        <f>DNC!BI22</f>
        <v>0</v>
      </c>
      <c r="M17" s="93">
        <f>DNC!BJ22</f>
        <v>1E-3</v>
      </c>
      <c r="N17" s="93">
        <f>DNC!BK22</f>
        <v>41.917999999999999</v>
      </c>
      <c r="O17" s="95">
        <f>DNC!BL22</f>
        <v>0</v>
      </c>
      <c r="P17" s="94">
        <f>DNC!BM22</f>
        <v>86.840999999999994</v>
      </c>
      <c r="Q17" s="93">
        <f>DNC!BP22</f>
        <v>0.78839999999999999</v>
      </c>
      <c r="R17" s="100">
        <f>DNC!BQ22</f>
        <v>11.102399999999999</v>
      </c>
      <c r="S17" s="99">
        <f>DNC!BR22</f>
        <v>0.78039999999999998</v>
      </c>
      <c r="T17" s="99">
        <f>DNC!BS22</f>
        <v>8.2591999999999999</v>
      </c>
      <c r="U17" s="95">
        <f>DNC!BT22</f>
        <v>1.5283</v>
      </c>
      <c r="V17" s="94">
        <f>DNC!BU22</f>
        <v>5.9299999999999999E-2</v>
      </c>
      <c r="W17" s="95">
        <f>DNC!BV22</f>
        <v>0</v>
      </c>
      <c r="X17" s="94">
        <f>DNC!BW22</f>
        <v>181.36600000000001</v>
      </c>
      <c r="Y17" s="93">
        <f>DNC!BX22</f>
        <v>0.3644</v>
      </c>
      <c r="Z17" s="94">
        <f>DNC!BY22</f>
        <v>134.33320000000001</v>
      </c>
      <c r="AA17" s="93">
        <f>DNC!BZ22</f>
        <v>0</v>
      </c>
      <c r="AB17" s="94">
        <f>DNC!CA22</f>
        <v>240.75200000000001</v>
      </c>
      <c r="AC17" s="93">
        <f>DNC!CB22</f>
        <v>1.355</v>
      </c>
      <c r="AD17" s="93">
        <f>DNC!CC22</f>
        <v>45.280999999999999</v>
      </c>
      <c r="AE17" s="98">
        <f>DNC!CD22</f>
        <v>0.71499999999999997</v>
      </c>
      <c r="AF17" s="97">
        <f>DNC!CE22</f>
        <v>0</v>
      </c>
      <c r="AG17" s="51">
        <f>DNC!CF22</f>
        <v>316.33199999999999</v>
      </c>
      <c r="AH17" s="54">
        <f>DNC!CG22</f>
        <v>19.250399999999999</v>
      </c>
      <c r="AI17" s="55">
        <f>+DNC!BN22</f>
        <v>8.9450000000000003</v>
      </c>
      <c r="AJ17" s="55">
        <f>+DNC!BO22</f>
        <v>0.19800000000000001</v>
      </c>
      <c r="AK17" s="51">
        <f>DNC!EE22</f>
        <v>5.0999999999999997E-2</v>
      </c>
      <c r="AL17" s="54">
        <f>DNC!EF22</f>
        <v>3.077</v>
      </c>
      <c r="AM17" s="55">
        <f>DNC!EG22</f>
        <v>13.45</v>
      </c>
      <c r="AN17" s="55">
        <f>DNC!EH22</f>
        <v>0.308</v>
      </c>
      <c r="AO17" s="51">
        <f>DNC!EI22</f>
        <v>0</v>
      </c>
      <c r="AP17" s="55">
        <f>DNC!EJ22</f>
        <v>1052.0306</v>
      </c>
      <c r="AQ17" s="51">
        <f>DNC!EK22</f>
        <v>2.93</v>
      </c>
      <c r="AR17" s="55">
        <f>DNC!EL22</f>
        <v>50.62</v>
      </c>
      <c r="AS17" s="51">
        <f>DNC!EM22</f>
        <v>1.1299999999999999</v>
      </c>
      <c r="AT17" s="55">
        <f>DNC!EN22</f>
        <v>54.500999999999998</v>
      </c>
      <c r="AU17" s="51">
        <f>+DNC!EO22</f>
        <v>5.5E-2</v>
      </c>
      <c r="AV17" s="55">
        <f>+DNC!EP22</f>
        <v>4.6959999999999997</v>
      </c>
      <c r="AW17" s="51">
        <f>+DNC!EQ22</f>
        <v>2.9009999999999998</v>
      </c>
      <c r="AX17" s="55">
        <f>+DNC!ER22</f>
        <v>9.1630000000000003</v>
      </c>
      <c r="AY17" s="51">
        <f>+DNC!ES22</f>
        <v>4.9000000000000004</v>
      </c>
      <c r="AZ17" s="55">
        <f>+DNC!ET22</f>
        <v>24.4</v>
      </c>
      <c r="BA17" s="51">
        <f>+DNC!EU22</f>
        <v>0</v>
      </c>
      <c r="BB17" s="55">
        <f>+DNC!EV22</f>
        <v>0</v>
      </c>
      <c r="BC17" s="55">
        <f>+DNC!EW22</f>
        <v>1E-3</v>
      </c>
      <c r="BD17" s="55">
        <f>+DNC!EX22</f>
        <v>74.92</v>
      </c>
      <c r="BE17" s="55">
        <f>+DNC!EY22</f>
        <v>2.1549999999999998</v>
      </c>
      <c r="BF17" s="55">
        <f>+DNC!EZ22</f>
        <v>10.019</v>
      </c>
      <c r="BG17" s="55">
        <f>+DNC!FA22</f>
        <v>0.75600000000000001</v>
      </c>
      <c r="BH17" s="55">
        <f>+DNC!FB22</f>
        <v>6.0119999999999996</v>
      </c>
      <c r="BI17" s="55">
        <f>+DNC!FC22</f>
        <v>4.1639999999999997</v>
      </c>
      <c r="BJ17" s="55">
        <f>+DNC!FD22</f>
        <v>127.584</v>
      </c>
      <c r="BK17" s="561">
        <f t="shared" si="0"/>
        <v>1862.5845999999997</v>
      </c>
      <c r="BL17" s="455"/>
      <c r="BM17" s="548">
        <f t="shared" si="1"/>
        <v>373.06979999999999</v>
      </c>
      <c r="BN17" s="559">
        <f t="shared" si="2"/>
        <v>1490.2298000000001</v>
      </c>
      <c r="BO17" s="434">
        <f>AF17-AE17+termico!AJ17+termico!AH17</f>
        <v>-0.71499999999999997</v>
      </c>
      <c r="BP17" s="119"/>
      <c r="BQ17" s="60">
        <f t="shared" si="3"/>
        <v>1862.5846000000001</v>
      </c>
      <c r="BS17" s="41">
        <v>26129.713899999995</v>
      </c>
      <c r="BT17" s="567">
        <f t="shared" si="4"/>
        <v>1.4277607532472833E-2</v>
      </c>
      <c r="BV17" s="41">
        <f t="shared" si="5"/>
        <v>15.544575</v>
      </c>
    </row>
    <row r="18" spans="2:74" ht="13.5" x14ac:dyDescent="0.25">
      <c r="B18" s="63">
        <v>14</v>
      </c>
      <c r="C18" s="93"/>
      <c r="D18" s="93">
        <f>DNC!BA23</f>
        <v>3.1949999999999998</v>
      </c>
      <c r="E18" s="96">
        <f>DNC!BB23</f>
        <v>6.4210000000000003</v>
      </c>
      <c r="F18" s="94">
        <f>DNC!BC23</f>
        <v>0</v>
      </c>
      <c r="G18" s="95">
        <f>DNC!BD23</f>
        <v>0.47</v>
      </c>
      <c r="H18" s="94">
        <f>DNC!BE23</f>
        <v>4.4009999999999998</v>
      </c>
      <c r="I18" s="93">
        <f>DNC!BF23</f>
        <v>0.22800000000000001</v>
      </c>
      <c r="J18" s="94">
        <f>DNC!BG23</f>
        <v>28.846</v>
      </c>
      <c r="K18" s="93">
        <f>DNC!BH23</f>
        <v>0.37</v>
      </c>
      <c r="L18" s="94">
        <f>DNC!BI23</f>
        <v>0</v>
      </c>
      <c r="M18" s="93">
        <f>DNC!BJ23</f>
        <v>0.22900000000000001</v>
      </c>
      <c r="N18" s="93">
        <f>DNC!BK23</f>
        <v>72.840999999999994</v>
      </c>
      <c r="O18" s="95">
        <f>DNC!BL23</f>
        <v>0</v>
      </c>
      <c r="P18" s="94">
        <f>DNC!BM23</f>
        <v>87.090999999999994</v>
      </c>
      <c r="Q18" s="93">
        <f>DNC!BP23</f>
        <v>0.20519999999999999</v>
      </c>
      <c r="R18" s="100">
        <f>DNC!BQ23</f>
        <v>22.1022</v>
      </c>
      <c r="S18" s="99">
        <f>DNC!BR23</f>
        <v>0.2268</v>
      </c>
      <c r="T18" s="99">
        <f>DNC!BS23</f>
        <v>16.623999999999999</v>
      </c>
      <c r="U18" s="95">
        <f>DNC!BT23</f>
        <v>0.89959999999999996</v>
      </c>
      <c r="V18" s="94">
        <f>DNC!BU23</f>
        <v>3.88</v>
      </c>
      <c r="W18" s="95">
        <f>DNC!BV23</f>
        <v>0</v>
      </c>
      <c r="X18" s="94">
        <f>DNC!BW23</f>
        <v>199.464</v>
      </c>
      <c r="Y18" s="93">
        <f>DNC!BX23</f>
        <v>0</v>
      </c>
      <c r="Z18" s="94">
        <f>DNC!BY23</f>
        <v>203.26140000000001</v>
      </c>
      <c r="AA18" s="93">
        <f>DNC!BZ23</f>
        <v>0</v>
      </c>
      <c r="AB18" s="94">
        <f>DNC!CA23</f>
        <v>234.75299999999999</v>
      </c>
      <c r="AC18" s="93">
        <f>DNC!CB23</f>
        <v>0.66600000000000004</v>
      </c>
      <c r="AD18" s="93">
        <f>DNC!CC23</f>
        <v>67.501999999999995</v>
      </c>
      <c r="AE18" s="98">
        <f>DNC!CD23</f>
        <v>0.68200000000000005</v>
      </c>
      <c r="AF18" s="97">
        <f>DNC!CE23</f>
        <v>0</v>
      </c>
      <c r="AG18" s="51">
        <f>DNC!CF23</f>
        <v>247.15799999999999</v>
      </c>
      <c r="AH18" s="54">
        <f>DNC!CG23</f>
        <v>0</v>
      </c>
      <c r="AI18" s="55">
        <f>+DNC!BN23</f>
        <v>8.2769999999999992</v>
      </c>
      <c r="AJ18" s="55">
        <f>+DNC!BO23</f>
        <v>0.40799999999999997</v>
      </c>
      <c r="AK18" s="51">
        <f>DNC!EE23</f>
        <v>5.1999999999999998E-2</v>
      </c>
      <c r="AL18" s="54">
        <f>DNC!EF23</f>
        <v>2.96</v>
      </c>
      <c r="AM18" s="55">
        <f>DNC!EG23</f>
        <v>11.23</v>
      </c>
      <c r="AN18" s="55">
        <f>DNC!EH23</f>
        <v>0.98599999999999999</v>
      </c>
      <c r="AO18" s="51">
        <f>DNC!EI23</f>
        <v>0</v>
      </c>
      <c r="AP18" s="55">
        <f>DNC!EJ23</f>
        <v>1133.2762</v>
      </c>
      <c r="AQ18" s="51">
        <f>DNC!EK23</f>
        <v>0.48</v>
      </c>
      <c r="AR18" s="55">
        <f>DNC!EL23</f>
        <v>139.05000000000001</v>
      </c>
      <c r="AS18" s="51">
        <f>DNC!EM23</f>
        <v>0.60299999999999998</v>
      </c>
      <c r="AT18" s="55">
        <f>DNC!EN23</f>
        <v>281.517</v>
      </c>
      <c r="AU18" s="51">
        <f>+DNC!EO23</f>
        <v>0</v>
      </c>
      <c r="AV18" s="55">
        <f>+DNC!EP23</f>
        <v>8.2279999999999998</v>
      </c>
      <c r="AW18" s="51">
        <f>+DNC!EQ23</f>
        <v>0.44700000000000001</v>
      </c>
      <c r="AX18" s="55">
        <f>+DNC!ER23</f>
        <v>61.856999999999999</v>
      </c>
      <c r="AY18" s="51">
        <f>+DNC!ES23</f>
        <v>2.1</v>
      </c>
      <c r="AZ18" s="55">
        <f>+DNC!ET23</f>
        <v>80.2</v>
      </c>
      <c r="BA18" s="51">
        <f>+DNC!EU23</f>
        <v>4.4999999999999998E-2</v>
      </c>
      <c r="BB18" s="55">
        <f>+DNC!EV23</f>
        <v>9.5109999999999992</v>
      </c>
      <c r="BC18" s="55">
        <f>+DNC!EW23</f>
        <v>0.03</v>
      </c>
      <c r="BD18" s="55">
        <f>+DNC!EX23</f>
        <v>65.536000000000001</v>
      </c>
      <c r="BE18" s="55">
        <f>+DNC!EY23</f>
        <v>0.32100000000000001</v>
      </c>
      <c r="BF18" s="55">
        <f>+DNC!EZ23</f>
        <v>39.536000000000001</v>
      </c>
      <c r="BG18" s="55">
        <f>+DNC!FA23</f>
        <v>0.44900000000000001</v>
      </c>
      <c r="BH18" s="55">
        <f>+DNC!FB23</f>
        <v>23.099</v>
      </c>
      <c r="BI18" s="55">
        <f>+DNC!FC23</f>
        <v>0</v>
      </c>
      <c r="BJ18" s="55">
        <f>+DNC!FD23</f>
        <v>607.12800000000004</v>
      </c>
      <c r="BK18" s="561">
        <f t="shared" si="0"/>
        <v>3115.6632</v>
      </c>
      <c r="BL18" s="455"/>
      <c r="BM18" s="548">
        <f t="shared" si="1"/>
        <v>1393.3746000000003</v>
      </c>
      <c r="BN18" s="559">
        <f t="shared" si="2"/>
        <v>1722.9706000000001</v>
      </c>
      <c r="BO18" s="434">
        <f>AF18-AE18+termico!AJ18+termico!AH18</f>
        <v>-0.68200000000000005</v>
      </c>
      <c r="BP18" s="119"/>
      <c r="BQ18" s="60">
        <f t="shared" si="3"/>
        <v>3115.6632000000004</v>
      </c>
      <c r="BS18" s="41">
        <v>29769.079099999988</v>
      </c>
      <c r="BT18" s="567">
        <f t="shared" si="4"/>
        <v>4.6806103585515374E-2</v>
      </c>
      <c r="BV18" s="41">
        <f t="shared" si="5"/>
        <v>58.057275000000011</v>
      </c>
    </row>
    <row r="19" spans="2:74" ht="13.5" x14ac:dyDescent="0.25">
      <c r="B19" s="63">
        <v>15</v>
      </c>
      <c r="C19" s="93"/>
      <c r="D19" s="93">
        <f>DNC!BA24</f>
        <v>3.387</v>
      </c>
      <c r="E19" s="96">
        <f>DNC!BB24</f>
        <v>3.3929999999999998</v>
      </c>
      <c r="F19" s="94">
        <f>DNC!BC24</f>
        <v>0.24199999999999999</v>
      </c>
      <c r="G19" s="95">
        <f>DNC!BD24</f>
        <v>4.0000000000000001E-3</v>
      </c>
      <c r="H19" s="94">
        <f>DNC!BE24</f>
        <v>27.594000000000001</v>
      </c>
      <c r="I19" s="93">
        <f>DNC!BF24</f>
        <v>0.628</v>
      </c>
      <c r="J19" s="94">
        <f>DNC!BG24</f>
        <v>30.097000000000001</v>
      </c>
      <c r="K19" s="93">
        <f>DNC!BH24</f>
        <v>0.36399999999999999</v>
      </c>
      <c r="L19" s="94">
        <f>DNC!BI24</f>
        <v>0</v>
      </c>
      <c r="M19" s="93">
        <f>DNC!BJ24</f>
        <v>13.773999999999999</v>
      </c>
      <c r="N19" s="93">
        <f>DNC!BK24</f>
        <v>22.295999999999999</v>
      </c>
      <c r="O19" s="95">
        <f>DNC!BL24</f>
        <v>0</v>
      </c>
      <c r="P19" s="94">
        <f>DNC!BM24</f>
        <v>84.385000000000005</v>
      </c>
      <c r="Q19" s="93">
        <f>DNC!BP24</f>
        <v>0</v>
      </c>
      <c r="R19" s="100">
        <f>DNC!BQ24</f>
        <v>163.19880000000001</v>
      </c>
      <c r="S19" s="99">
        <f>DNC!BR24</f>
        <v>0</v>
      </c>
      <c r="T19" s="99">
        <f>DNC!BS24</f>
        <v>127.2158</v>
      </c>
      <c r="U19" s="95">
        <f>DNC!BT24</f>
        <v>0.1512</v>
      </c>
      <c r="V19" s="94">
        <f>DNC!BU24</f>
        <v>13.824</v>
      </c>
      <c r="W19" s="95">
        <f>DNC!BV24</f>
        <v>0</v>
      </c>
      <c r="X19" s="94">
        <f>DNC!BW24</f>
        <v>206.62899999999999</v>
      </c>
      <c r="Y19" s="93">
        <f>DNC!BX24</f>
        <v>0</v>
      </c>
      <c r="Z19" s="94">
        <f>DNC!BY24</f>
        <v>217.0882</v>
      </c>
      <c r="AA19" s="93">
        <f>DNC!BZ24</f>
        <v>0</v>
      </c>
      <c r="AB19" s="94">
        <f>DNC!CA24</f>
        <v>238.51599999999999</v>
      </c>
      <c r="AC19" s="93">
        <f>DNC!CB24</f>
        <v>0</v>
      </c>
      <c r="AD19" s="93">
        <f>DNC!CC24</f>
        <v>206.15899999999999</v>
      </c>
      <c r="AE19" s="98">
        <f>DNC!CD24</f>
        <v>0.63500000000000001</v>
      </c>
      <c r="AF19" s="97">
        <f>DNC!CE24</f>
        <v>0</v>
      </c>
      <c r="AG19" s="51">
        <f>DNC!CF24</f>
        <v>168.91200000000001</v>
      </c>
      <c r="AH19" s="54">
        <f>DNC!CG24</f>
        <v>0</v>
      </c>
      <c r="AI19" s="55">
        <f>+DNC!BN24</f>
        <v>3.4000000000000002E-2</v>
      </c>
      <c r="AJ19" s="55">
        <f>+DNC!BO24</f>
        <v>41.14</v>
      </c>
      <c r="AK19" s="51">
        <f>DNC!EE24</f>
        <v>5.2999999999999999E-2</v>
      </c>
      <c r="AL19" s="54">
        <f>DNC!EF24</f>
        <v>1.8</v>
      </c>
      <c r="AM19" s="55">
        <f>DNC!EG24</f>
        <v>1.2569999999999999</v>
      </c>
      <c r="AN19" s="55">
        <f>DNC!EH24</f>
        <v>10.319000000000001</v>
      </c>
      <c r="AO19" s="51">
        <f>DNC!EI24</f>
        <v>0</v>
      </c>
      <c r="AP19" s="55">
        <f>DNC!EJ24</f>
        <v>1129.4536000000001</v>
      </c>
      <c r="AQ19" s="51">
        <f>DNC!EK24</f>
        <v>0</v>
      </c>
      <c r="AR19" s="55">
        <f>DNC!EL24</f>
        <v>835.57</v>
      </c>
      <c r="AS19" s="51">
        <f>DNC!EM24</f>
        <v>0</v>
      </c>
      <c r="AT19" s="55">
        <f>DNC!EN24</f>
        <v>952.31500000000005</v>
      </c>
      <c r="AU19" s="51">
        <f>+DNC!EO24</f>
        <v>2.1000000000000001E-2</v>
      </c>
      <c r="AV19" s="55">
        <f>+DNC!EP24</f>
        <v>9.43</v>
      </c>
      <c r="AW19" s="51">
        <f>+DNC!EQ24</f>
        <v>0</v>
      </c>
      <c r="AX19" s="55">
        <f>+DNC!ER24</f>
        <v>775.27200000000005</v>
      </c>
      <c r="AY19" s="51">
        <f>+DNC!ES24</f>
        <v>0</v>
      </c>
      <c r="AZ19" s="55">
        <f>+DNC!ET24</f>
        <v>963.2</v>
      </c>
      <c r="BA19" s="51">
        <f>+DNC!EU24</f>
        <v>0</v>
      </c>
      <c r="BB19" s="55">
        <f>+DNC!EV24</f>
        <v>113.13</v>
      </c>
      <c r="BC19" s="55">
        <f>+DNC!EW24</f>
        <v>0</v>
      </c>
      <c r="BD19" s="55">
        <f>+DNC!EX24</f>
        <v>754.58199999999999</v>
      </c>
      <c r="BE19" s="55">
        <f>+DNC!EY24</f>
        <v>1.4999999999999999E-2</v>
      </c>
      <c r="BF19" s="55">
        <f>+DNC!EZ24</f>
        <v>407.63600000000002</v>
      </c>
      <c r="BG19" s="55">
        <f>+DNC!FA24</f>
        <v>0</v>
      </c>
      <c r="BH19" s="55">
        <f>+DNC!FB24</f>
        <v>293.33</v>
      </c>
      <c r="BI19" s="55">
        <f>+DNC!FC24</f>
        <v>0</v>
      </c>
      <c r="BJ19" s="55">
        <f>+DNC!FD24</f>
        <v>973.15200000000004</v>
      </c>
      <c r="BK19" s="561">
        <f t="shared" si="0"/>
        <v>8411.7201999999997</v>
      </c>
      <c r="BL19" s="455"/>
      <c r="BM19" s="548">
        <f t="shared" si="1"/>
        <v>6654.7724000000007</v>
      </c>
      <c r="BN19" s="559">
        <f t="shared" si="2"/>
        <v>1757.5828000000001</v>
      </c>
      <c r="BO19" s="434">
        <f>AF19-AE19+termico!AJ19+termico!AH19</f>
        <v>-0.63500000000000001</v>
      </c>
      <c r="BP19" s="119"/>
      <c r="BQ19" s="60">
        <f t="shared" si="3"/>
        <v>8411.7202000000016</v>
      </c>
      <c r="BS19" s="41">
        <v>30429.235099999994</v>
      </c>
      <c r="BT19" s="567">
        <f t="shared" si="4"/>
        <v>0.21869667042665827</v>
      </c>
      <c r="BV19" s="41">
        <f t="shared" si="5"/>
        <v>277.28218333333336</v>
      </c>
    </row>
    <row r="20" spans="2:74" ht="13.5" x14ac:dyDescent="0.25">
      <c r="B20" s="63">
        <v>16</v>
      </c>
      <c r="C20" s="93"/>
      <c r="D20" s="93">
        <f>DNC!BA25</f>
        <v>3.4609999999999999</v>
      </c>
      <c r="E20" s="96">
        <f>DNC!BB25</f>
        <v>4.76</v>
      </c>
      <c r="F20" s="94">
        <f>DNC!BC25</f>
        <v>0.17100000000000001</v>
      </c>
      <c r="G20" s="95">
        <f>DNC!BD25</f>
        <v>4.2000000000000003E-2</v>
      </c>
      <c r="H20" s="94">
        <f>DNC!BE25</f>
        <v>20.164999999999999</v>
      </c>
      <c r="I20" s="93">
        <f>DNC!BF25</f>
        <v>0.215</v>
      </c>
      <c r="J20" s="94">
        <f>DNC!BG25</f>
        <v>29.318000000000001</v>
      </c>
      <c r="K20" s="93">
        <f>DNC!BH25</f>
        <v>0.36499999999999999</v>
      </c>
      <c r="L20" s="94">
        <f>DNC!BI25</f>
        <v>0</v>
      </c>
      <c r="M20" s="93">
        <f>DNC!BJ25</f>
        <v>10.436999999999999</v>
      </c>
      <c r="N20" s="93">
        <f>DNC!BK25</f>
        <v>35.685000000000002</v>
      </c>
      <c r="O20" s="95">
        <f>DNC!BL25</f>
        <v>0</v>
      </c>
      <c r="P20" s="94">
        <f>DNC!BM25</f>
        <v>98.436999999999998</v>
      </c>
      <c r="Q20" s="93">
        <f>DNC!BP25</f>
        <v>1.34E-2</v>
      </c>
      <c r="R20" s="100">
        <f>DNC!BQ25</f>
        <v>68.029200000000003</v>
      </c>
      <c r="S20" s="99">
        <f>DNC!BR25</f>
        <v>7.0199999999999999E-2</v>
      </c>
      <c r="T20" s="99">
        <f>DNC!BS25</f>
        <v>69.581800000000001</v>
      </c>
      <c r="U20" s="95">
        <f>DNC!BT25</f>
        <v>0.2213</v>
      </c>
      <c r="V20" s="94">
        <f>DNC!BU25</f>
        <v>4.9157999999999999</v>
      </c>
      <c r="W20" s="95">
        <f>DNC!BV25</f>
        <v>0</v>
      </c>
      <c r="X20" s="94">
        <f>DNC!BW25</f>
        <v>208.38</v>
      </c>
      <c r="Y20" s="93">
        <f>DNC!BX25</f>
        <v>0</v>
      </c>
      <c r="Z20" s="94">
        <f>DNC!BY25</f>
        <v>202.27860000000001</v>
      </c>
      <c r="AA20" s="93">
        <f>DNC!BZ25</f>
        <v>3.0000000000000001E-3</v>
      </c>
      <c r="AB20" s="94">
        <f>DNC!CA25</f>
        <v>238.721</v>
      </c>
      <c r="AC20" s="93">
        <f>DNC!CB25</f>
        <v>0.36499999999999999</v>
      </c>
      <c r="AD20" s="93">
        <f>DNC!CC25</f>
        <v>120.914</v>
      </c>
      <c r="AE20" s="98">
        <f>DNC!CD25</f>
        <v>0.63200000000000001</v>
      </c>
      <c r="AF20" s="97">
        <f>DNC!CE25</f>
        <v>0</v>
      </c>
      <c r="AG20" s="51">
        <f>DNC!CF25</f>
        <v>129.6</v>
      </c>
      <c r="AH20" s="54">
        <f>DNC!CG25</f>
        <v>0</v>
      </c>
      <c r="AI20" s="55">
        <f>+DNC!BN25</f>
        <v>4.0890000000000004</v>
      </c>
      <c r="AJ20" s="55">
        <f>+DNC!BO25</f>
        <v>7.7610000000000001</v>
      </c>
      <c r="AK20" s="51">
        <f>DNC!EE25</f>
        <v>6.2E-2</v>
      </c>
      <c r="AL20" s="54">
        <f>DNC!EF25</f>
        <v>2.1160000000000001</v>
      </c>
      <c r="AM20" s="55">
        <f>DNC!EG25</f>
        <v>5.8360000000000003</v>
      </c>
      <c r="AN20" s="55">
        <f>DNC!EH25</f>
        <v>4.4169999999999998</v>
      </c>
      <c r="AO20" s="51">
        <f>DNC!EI25</f>
        <v>0</v>
      </c>
      <c r="AP20" s="55">
        <f>DNC!EJ25</f>
        <v>1188.7709</v>
      </c>
      <c r="AQ20" s="51">
        <f>DNC!EK25</f>
        <v>0.01</v>
      </c>
      <c r="AR20" s="55">
        <f>DNC!EL25</f>
        <v>386.62</v>
      </c>
      <c r="AS20" s="51">
        <f>DNC!EM25</f>
        <v>1.288</v>
      </c>
      <c r="AT20" s="55">
        <f>DNC!EN25</f>
        <v>187.80600000000001</v>
      </c>
      <c r="AU20" s="51">
        <f>+DNC!EO25</f>
        <v>1E-3</v>
      </c>
      <c r="AV20" s="55">
        <f>+DNC!EP25</f>
        <v>6.766</v>
      </c>
      <c r="AW20" s="51">
        <f>+DNC!EQ25</f>
        <v>1.0999999999999999E-2</v>
      </c>
      <c r="AX20" s="55">
        <f>+DNC!ER25</f>
        <v>414.60399999999998</v>
      </c>
      <c r="AY20" s="51">
        <f>+DNC!ES25</f>
        <v>0.4</v>
      </c>
      <c r="AZ20" s="55">
        <f>+DNC!ET25</f>
        <v>410.1</v>
      </c>
      <c r="BA20" s="51">
        <f>+DNC!EU25</f>
        <v>0</v>
      </c>
      <c r="BB20" s="55">
        <f>+DNC!EV25</f>
        <v>41.356000000000002</v>
      </c>
      <c r="BC20" s="55">
        <f>+DNC!EW25</f>
        <v>7.0000000000000001E-3</v>
      </c>
      <c r="BD20" s="55">
        <f>+DNC!EX25</f>
        <v>334.2</v>
      </c>
      <c r="BE20" s="55">
        <f>+DNC!EY25</f>
        <v>0.16200000000000001</v>
      </c>
      <c r="BF20" s="55">
        <f>+DNC!EZ25</f>
        <v>182.82900000000001</v>
      </c>
      <c r="BG20" s="55">
        <f>+DNC!FA25</f>
        <v>0.13100000000000001</v>
      </c>
      <c r="BH20" s="55">
        <f>+DNC!FB25</f>
        <v>128.69200000000001</v>
      </c>
      <c r="BI20" s="55">
        <f>+DNC!FC25</f>
        <v>0</v>
      </c>
      <c r="BJ20" s="55">
        <f>+DNC!FD25</f>
        <v>728.44799999999998</v>
      </c>
      <c r="BK20" s="561">
        <f t="shared" si="0"/>
        <v>4965.8223999999991</v>
      </c>
      <c r="BL20" s="455"/>
      <c r="BM20" s="548">
        <f t="shared" si="1"/>
        <v>3095.2579000000005</v>
      </c>
      <c r="BN20" s="559">
        <f t="shared" si="2"/>
        <v>1871.1965</v>
      </c>
      <c r="BO20" s="434">
        <f>AF20-AE20+termico!AJ20+termico!AH20</f>
        <v>-0.63200000000000001</v>
      </c>
      <c r="BP20" s="119"/>
      <c r="BQ20" s="60">
        <f t="shared" si="3"/>
        <v>4965.8224000000009</v>
      </c>
      <c r="BS20" s="41">
        <v>30812.0687</v>
      </c>
      <c r="BT20" s="567">
        <f t="shared" si="4"/>
        <v>0.10045602358403155</v>
      </c>
      <c r="BV20" s="41">
        <f t="shared" si="5"/>
        <v>128.96907916666669</v>
      </c>
    </row>
    <row r="21" spans="2:74" ht="13.5" x14ac:dyDescent="0.25">
      <c r="B21" s="63">
        <v>17</v>
      </c>
      <c r="C21" s="93"/>
      <c r="D21" s="93">
        <f>DNC!BA26</f>
        <v>3.37</v>
      </c>
      <c r="E21" s="96">
        <f>DNC!BB26</f>
        <v>4.0019999999999998</v>
      </c>
      <c r="F21" s="94">
        <f>DNC!BC26</f>
        <v>0</v>
      </c>
      <c r="G21" s="95">
        <f>DNC!BD26</f>
        <v>0.314</v>
      </c>
      <c r="H21" s="94">
        <f>DNC!BE26</f>
        <v>5.3639999999999999</v>
      </c>
      <c r="I21" s="93">
        <f>DNC!BF26</f>
        <v>0.08</v>
      </c>
      <c r="J21" s="94">
        <f>DNC!BG26</f>
        <v>21.326000000000001</v>
      </c>
      <c r="K21" s="93">
        <f>DNC!BH26</f>
        <v>0.36199999999999999</v>
      </c>
      <c r="L21" s="94">
        <f>DNC!BI26</f>
        <v>0</v>
      </c>
      <c r="M21" s="93">
        <f>DNC!BJ26</f>
        <v>2.246</v>
      </c>
      <c r="N21" s="93">
        <f>DNC!BK26</f>
        <v>58.195999999999998</v>
      </c>
      <c r="O21" s="95">
        <f>DNC!BL26</f>
        <v>0</v>
      </c>
      <c r="P21" s="94">
        <f>DNC!BM26</f>
        <v>100.215</v>
      </c>
      <c r="Q21" s="93">
        <f>DNC!BP26</f>
        <v>8.2000000000000007E-3</v>
      </c>
      <c r="R21" s="100">
        <f>DNC!BQ26</f>
        <v>70.132400000000004</v>
      </c>
      <c r="S21" s="99">
        <f>DNC!BR26</f>
        <v>8.1000000000000003E-2</v>
      </c>
      <c r="T21" s="99">
        <f>DNC!BS26</f>
        <v>67.961600000000004</v>
      </c>
      <c r="U21" s="95">
        <f>DNC!BT26</f>
        <v>0.58320000000000005</v>
      </c>
      <c r="V21" s="94">
        <f>DNC!BU26</f>
        <v>5.7455999999999996</v>
      </c>
      <c r="W21" s="95">
        <f>DNC!BV26</f>
        <v>2E-3</v>
      </c>
      <c r="X21" s="94">
        <f>DNC!BW26</f>
        <v>198.28399999999999</v>
      </c>
      <c r="Y21" s="93">
        <f>DNC!BX26</f>
        <v>0</v>
      </c>
      <c r="Z21" s="94">
        <f>DNC!BY26</f>
        <v>216.90180000000001</v>
      </c>
      <c r="AA21" s="93">
        <f>DNC!BZ26</f>
        <v>0</v>
      </c>
      <c r="AB21" s="94">
        <f>DNC!CA26</f>
        <v>238.715</v>
      </c>
      <c r="AC21" s="93">
        <f>DNC!CB26</f>
        <v>5.0000000000000001E-3</v>
      </c>
      <c r="AD21" s="93">
        <f>DNC!CC26</f>
        <v>160.87100000000001</v>
      </c>
      <c r="AE21" s="98">
        <f>DNC!CD26</f>
        <v>0.66200000000000003</v>
      </c>
      <c r="AF21" s="97">
        <f>DNC!CE26</f>
        <v>0</v>
      </c>
      <c r="AG21" s="51">
        <f>DNC!CF26</f>
        <v>153.52199999999999</v>
      </c>
      <c r="AH21" s="54">
        <f>DNC!CG26</f>
        <v>0</v>
      </c>
      <c r="AI21" s="55">
        <f>+DNC!BN26</f>
        <v>3.444</v>
      </c>
      <c r="AJ21" s="55">
        <f>+DNC!BO26</f>
        <v>16.202000000000002</v>
      </c>
      <c r="AK21" s="51">
        <f>DNC!EE26</f>
        <v>5.7000000000000002E-2</v>
      </c>
      <c r="AL21" s="54">
        <f>DNC!EF26</f>
        <v>1.7190000000000001</v>
      </c>
      <c r="AM21" s="55">
        <f>DNC!EG26</f>
        <v>4.9550000000000001</v>
      </c>
      <c r="AN21" s="55">
        <f>DNC!EH26</f>
        <v>6.0529999999999999</v>
      </c>
      <c r="AO21" s="51">
        <f>DNC!EI26</f>
        <v>0</v>
      </c>
      <c r="AP21" s="55">
        <f>DNC!EJ26</f>
        <v>1146.6161999999999</v>
      </c>
      <c r="AQ21" s="51">
        <f>DNC!EK26</f>
        <v>0.01</v>
      </c>
      <c r="AR21" s="55">
        <f>DNC!EL26</f>
        <v>295.73</v>
      </c>
      <c r="AS21" s="51">
        <f>DNC!EM26</f>
        <v>0</v>
      </c>
      <c r="AT21" s="55">
        <f>DNC!EN26</f>
        <v>830.16399999999999</v>
      </c>
      <c r="AU21" s="51">
        <f>+DNC!EO26</f>
        <v>0</v>
      </c>
      <c r="AV21" s="55">
        <f>+DNC!EP26</f>
        <v>3.8479999999999999</v>
      </c>
      <c r="AW21" s="51">
        <f>+DNC!EQ26</f>
        <v>0</v>
      </c>
      <c r="AX21" s="55">
        <f>+DNC!ER26</f>
        <v>510.68900000000002</v>
      </c>
      <c r="AY21" s="51">
        <f>+DNC!ES26</f>
        <v>0</v>
      </c>
      <c r="AZ21" s="55">
        <f>+DNC!ET26</f>
        <v>608.6</v>
      </c>
      <c r="BA21" s="51">
        <f>+DNC!EU26</f>
        <v>2.1999999999999999E-2</v>
      </c>
      <c r="BB21" s="55">
        <f>+DNC!EV26</f>
        <v>65.171000000000006</v>
      </c>
      <c r="BC21" s="55">
        <f>+DNC!EW26</f>
        <v>0</v>
      </c>
      <c r="BD21" s="55">
        <f>+DNC!EX26</f>
        <v>481.40600000000001</v>
      </c>
      <c r="BE21" s="55">
        <f>+DNC!EY26</f>
        <v>0</v>
      </c>
      <c r="BF21" s="55">
        <f>+DNC!EZ26</f>
        <v>234.209</v>
      </c>
      <c r="BG21" s="55">
        <f>+DNC!FA26</f>
        <v>0</v>
      </c>
      <c r="BH21" s="55">
        <f>+DNC!FB26</f>
        <v>158.52600000000001</v>
      </c>
      <c r="BI21" s="55">
        <f>+DNC!FC26</f>
        <v>0</v>
      </c>
      <c r="BJ21" s="55">
        <f>+DNC!FD26</f>
        <v>672.12</v>
      </c>
      <c r="BK21" s="561">
        <f t="shared" si="0"/>
        <v>6007.7801999999992</v>
      </c>
      <c r="BL21" s="455"/>
      <c r="BM21" s="548">
        <f t="shared" si="1"/>
        <v>4177.1822000000002</v>
      </c>
      <c r="BN21" s="559">
        <f t="shared" si="2"/>
        <v>1831.2599999999998</v>
      </c>
      <c r="BO21" s="434">
        <f>AF21-AE21+termico!AJ21+termico!AH21</f>
        <v>-0.66200000000000003</v>
      </c>
      <c r="BP21" s="119"/>
      <c r="BQ21" s="60">
        <f t="shared" si="3"/>
        <v>6007.7802000000001</v>
      </c>
      <c r="BS21" s="41">
        <v>31672.178299999996</v>
      </c>
      <c r="BT21" s="567">
        <f t="shared" si="4"/>
        <v>0.13188806151675397</v>
      </c>
      <c r="BV21" s="41">
        <f t="shared" si="5"/>
        <v>174.04925833333334</v>
      </c>
    </row>
    <row r="22" spans="2:74" ht="13.5" x14ac:dyDescent="0.25">
      <c r="B22" s="63">
        <v>18</v>
      </c>
      <c r="C22" s="93"/>
      <c r="D22" s="93">
        <f>DNC!BA27</f>
        <v>2.7759999999999998</v>
      </c>
      <c r="E22" s="96">
        <f>DNC!BB27</f>
        <v>3.165</v>
      </c>
      <c r="F22" s="94">
        <f>DNC!BC27</f>
        <v>5.0000000000000001E-3</v>
      </c>
      <c r="G22" s="95">
        <f>DNC!BD27</f>
        <v>0.16500000000000001</v>
      </c>
      <c r="H22" s="94">
        <f>DNC!BE27</f>
        <v>11.772</v>
      </c>
      <c r="I22" s="93">
        <f>DNC!BF27</f>
        <v>0.06</v>
      </c>
      <c r="J22" s="94">
        <f>DNC!BG27</f>
        <v>33.159999999999997</v>
      </c>
      <c r="K22" s="93">
        <f>DNC!BH27</f>
        <v>0.36899999999999999</v>
      </c>
      <c r="L22" s="94">
        <f>DNC!BI27</f>
        <v>0</v>
      </c>
      <c r="M22" s="93">
        <f>DNC!BJ27</f>
        <v>20.963999999999999</v>
      </c>
      <c r="N22" s="93">
        <f>DNC!BK27</f>
        <v>0</v>
      </c>
      <c r="O22" s="95">
        <f>DNC!BL27</f>
        <v>0</v>
      </c>
      <c r="P22" s="94">
        <f>DNC!BM27</f>
        <v>98.191000000000003</v>
      </c>
      <c r="Q22" s="93">
        <f>DNC!BP27</f>
        <v>0.27260000000000001</v>
      </c>
      <c r="R22" s="100">
        <f>DNC!BQ27</f>
        <v>91.621799999999993</v>
      </c>
      <c r="S22" s="99">
        <f>DNC!BR27</f>
        <v>0.33479999999999999</v>
      </c>
      <c r="T22" s="99">
        <f>DNC!BS27</f>
        <v>66.298599999999993</v>
      </c>
      <c r="U22" s="95">
        <f>DNC!BT27</f>
        <v>0.5887</v>
      </c>
      <c r="V22" s="94">
        <f>DNC!BU27</f>
        <v>9.5904000000000007</v>
      </c>
      <c r="W22" s="95">
        <f>DNC!BV27</f>
        <v>0</v>
      </c>
      <c r="X22" s="94">
        <f>DNC!BW27</f>
        <v>208.39500000000001</v>
      </c>
      <c r="Y22" s="93">
        <f>DNC!BX27</f>
        <v>3.1294</v>
      </c>
      <c r="Z22" s="94">
        <f>DNC!BY27</f>
        <v>118.8296</v>
      </c>
      <c r="AA22" s="93">
        <f>DNC!BZ27</f>
        <v>0</v>
      </c>
      <c r="AB22" s="94">
        <f>DNC!CA27</f>
        <v>242.012</v>
      </c>
      <c r="AC22" s="93">
        <f>DNC!CB27</f>
        <v>0.14199999999999999</v>
      </c>
      <c r="AD22" s="93">
        <f>DNC!CC27</f>
        <v>165.11600000000001</v>
      </c>
      <c r="AE22" s="98">
        <f>DNC!CD27</f>
        <v>0.33800000000000002</v>
      </c>
      <c r="AF22" s="97">
        <f>DNC!CE27</f>
        <v>0</v>
      </c>
      <c r="AG22" s="51">
        <f>DNC!CF27</f>
        <v>172.96199999999999</v>
      </c>
      <c r="AH22" s="54">
        <f>DNC!CG27</f>
        <v>0</v>
      </c>
      <c r="AI22" s="55">
        <f>+DNC!BN27</f>
        <v>2.948</v>
      </c>
      <c r="AJ22" s="55">
        <f>+DNC!BO27</f>
        <v>17.385999999999999</v>
      </c>
      <c r="AK22" s="51">
        <f>DNC!EE27</f>
        <v>7.9000000000000001E-2</v>
      </c>
      <c r="AL22" s="54">
        <f>DNC!EF27</f>
        <v>0.372</v>
      </c>
      <c r="AM22" s="55">
        <f>DNC!EG27</f>
        <v>4.0010000000000003</v>
      </c>
      <c r="AN22" s="55">
        <f>DNC!EH27</f>
        <v>6.9279999999999999</v>
      </c>
      <c r="AO22" s="51">
        <f>DNC!EI27</f>
        <v>0</v>
      </c>
      <c r="AP22" s="55">
        <f>DNC!EJ27</f>
        <v>1185.5495000000001</v>
      </c>
      <c r="AQ22" s="51">
        <f>DNC!EK27</f>
        <v>0.28000000000000003</v>
      </c>
      <c r="AR22" s="55">
        <f>DNC!EL27</f>
        <v>419.4</v>
      </c>
      <c r="AS22" s="51">
        <f>DNC!EM27</f>
        <v>9.7000000000000003E-2</v>
      </c>
      <c r="AT22" s="55">
        <f>DNC!EN27</f>
        <v>435.17200000000003</v>
      </c>
      <c r="AU22" s="51">
        <f>+DNC!EO27</f>
        <v>0</v>
      </c>
      <c r="AV22" s="55">
        <f>+DNC!EP27</f>
        <v>6.0910000000000002</v>
      </c>
      <c r="AW22" s="51">
        <f>+DNC!EQ27</f>
        <v>7.2999999999999995E-2</v>
      </c>
      <c r="AX22" s="55">
        <f>+DNC!ER27</f>
        <v>441.04599999999999</v>
      </c>
      <c r="AY22" s="51">
        <f>+DNC!ES27</f>
        <v>0.6</v>
      </c>
      <c r="AZ22" s="55">
        <f>+DNC!ET27</f>
        <v>413.8</v>
      </c>
      <c r="BA22" s="51">
        <f>+DNC!EU27</f>
        <v>1E-3</v>
      </c>
      <c r="BB22" s="55">
        <f>+DNC!EV27</f>
        <v>67.516000000000005</v>
      </c>
      <c r="BC22" s="55">
        <f>+DNC!EW27</f>
        <v>0.41599999999999998</v>
      </c>
      <c r="BD22" s="55">
        <f>+DNC!EX27</f>
        <v>392.233</v>
      </c>
      <c r="BE22" s="55">
        <f>+DNC!EY27</f>
        <v>1E-3</v>
      </c>
      <c r="BF22" s="55">
        <f>+DNC!EZ27</f>
        <v>172.346</v>
      </c>
      <c r="BG22" s="55">
        <f>+DNC!FA27</f>
        <v>0.157</v>
      </c>
      <c r="BH22" s="55">
        <f>+DNC!FB27</f>
        <v>117.078</v>
      </c>
      <c r="BI22" s="55">
        <f>+DNC!FC27</f>
        <v>0.72</v>
      </c>
      <c r="BJ22" s="55">
        <f>+DNC!FD27</f>
        <v>241.32</v>
      </c>
      <c r="BK22" s="561">
        <f t="shared" si="0"/>
        <v>4752.1413999999995</v>
      </c>
      <c r="BL22" s="455"/>
      <c r="BM22" s="548">
        <f t="shared" si="1"/>
        <v>3054.9596999999999</v>
      </c>
      <c r="BN22" s="559">
        <f t="shared" si="2"/>
        <v>1697.5196999999998</v>
      </c>
      <c r="BO22" s="434">
        <f>AF22-AE22+termico!AJ22+termico!AH22</f>
        <v>-0.33200000000000002</v>
      </c>
      <c r="BP22" s="119"/>
      <c r="BQ22" s="60">
        <f t="shared" si="3"/>
        <v>4752.1473999999998</v>
      </c>
      <c r="BS22" s="41">
        <v>28566.274600000001</v>
      </c>
      <c r="BT22" s="567">
        <f t="shared" si="4"/>
        <v>0.10694288081932811</v>
      </c>
      <c r="BV22" s="41">
        <f t="shared" si="5"/>
        <v>127.2899875</v>
      </c>
    </row>
    <row r="23" spans="2:74" ht="13.5" x14ac:dyDescent="0.25">
      <c r="B23" s="63">
        <v>19</v>
      </c>
      <c r="C23" s="93"/>
      <c r="D23" s="93">
        <f>DNC!BA28</f>
        <v>2.2559999999999998</v>
      </c>
      <c r="E23" s="96">
        <f>DNC!BB28</f>
        <v>1.5449999999999999</v>
      </c>
      <c r="F23" s="94">
        <f>DNC!BC28</f>
        <v>0.26600000000000001</v>
      </c>
      <c r="G23" s="95">
        <f>DNC!BD28</f>
        <v>1.0999999999999999E-2</v>
      </c>
      <c r="H23" s="94">
        <f>DNC!BE28</f>
        <v>22.207000000000001</v>
      </c>
      <c r="I23" s="93">
        <f>DNC!BF28</f>
        <v>7.0000000000000001E-3</v>
      </c>
      <c r="J23" s="94">
        <f>DNC!BG28</f>
        <v>54.307000000000002</v>
      </c>
      <c r="K23" s="93">
        <f>DNC!BH28</f>
        <v>0.34699999999999998</v>
      </c>
      <c r="L23" s="94">
        <f>DNC!BI28</f>
        <v>0</v>
      </c>
      <c r="M23" s="93">
        <f>DNC!BJ28</f>
        <v>4.7670000000000003</v>
      </c>
      <c r="N23" s="93">
        <f>DNC!BK28</f>
        <v>51.667000000000002</v>
      </c>
      <c r="O23" s="95">
        <f>DNC!BL28</f>
        <v>0</v>
      </c>
      <c r="P23" s="94">
        <f>DNC!BM28</f>
        <v>89.272000000000006</v>
      </c>
      <c r="Q23" s="93">
        <f>DNC!BP28</f>
        <v>0</v>
      </c>
      <c r="R23" s="100">
        <f>DNC!BQ28</f>
        <v>84.485799999999998</v>
      </c>
      <c r="S23" s="99">
        <f>DNC!BR28</f>
        <v>4.3200000000000002E-2</v>
      </c>
      <c r="T23" s="99">
        <f>DNC!BS28</f>
        <v>67.821200000000005</v>
      </c>
      <c r="U23" s="95">
        <f>DNC!BT28</f>
        <v>5.3E-3</v>
      </c>
      <c r="V23" s="94">
        <f>DNC!BU28</f>
        <v>7.9432999999999998</v>
      </c>
      <c r="W23" s="95">
        <f>DNC!BV28</f>
        <v>0</v>
      </c>
      <c r="X23" s="94">
        <f>DNC!BW28</f>
        <v>139.447</v>
      </c>
      <c r="Y23" s="93">
        <f>DNC!BX28</f>
        <v>4.3117999999999999</v>
      </c>
      <c r="Z23" s="94">
        <f>DNC!BY28</f>
        <v>0</v>
      </c>
      <c r="AA23" s="93">
        <f>DNC!BZ28</f>
        <v>0</v>
      </c>
      <c r="AB23" s="94">
        <f>DNC!CA28</f>
        <v>242.11799999999999</v>
      </c>
      <c r="AC23" s="93">
        <f>DNC!CB28</f>
        <v>0</v>
      </c>
      <c r="AD23" s="93">
        <f>DNC!CC28</f>
        <v>183.84100000000001</v>
      </c>
      <c r="AE23" s="98">
        <f>DNC!CD28</f>
        <v>0.28199999999999997</v>
      </c>
      <c r="AF23" s="97">
        <f>DNC!CE28</f>
        <v>0</v>
      </c>
      <c r="AG23" s="51">
        <f>DNC!CF28</f>
        <v>102.438</v>
      </c>
      <c r="AH23" s="54">
        <f>DNC!CG28</f>
        <v>0</v>
      </c>
      <c r="AI23" s="55">
        <f>+DNC!BN28</f>
        <v>3.0000000000000001E-3</v>
      </c>
      <c r="AJ23" s="55">
        <f>+DNC!BO28</f>
        <v>27.48</v>
      </c>
      <c r="AK23" s="51">
        <f>DNC!EE28</f>
        <v>5.1999999999999998E-2</v>
      </c>
      <c r="AL23" s="54">
        <f>DNC!EF28</f>
        <v>1.9319999999999999</v>
      </c>
      <c r="AM23" s="55">
        <f>DNC!EG28</f>
        <v>3.0000000000000001E-3</v>
      </c>
      <c r="AN23" s="55">
        <f>DNC!EH28</f>
        <v>14.997</v>
      </c>
      <c r="AO23" s="51">
        <f>DNC!EI28</f>
        <v>0</v>
      </c>
      <c r="AP23" s="55">
        <f>DNC!EJ28</f>
        <v>1190.2364</v>
      </c>
      <c r="AQ23" s="51">
        <f>DNC!EK28</f>
        <v>0</v>
      </c>
      <c r="AR23" s="55">
        <f>DNC!EL28</f>
        <v>482.85</v>
      </c>
      <c r="AS23" s="51">
        <f>DNC!EM28</f>
        <v>0</v>
      </c>
      <c r="AT23" s="55">
        <f>DNC!EN28</f>
        <v>387.779</v>
      </c>
      <c r="AU23" s="51">
        <f>+DNC!EO28</f>
        <v>0</v>
      </c>
      <c r="AV23" s="55">
        <f>+DNC!EP28</f>
        <v>6.1369999999999996</v>
      </c>
      <c r="AW23" s="51">
        <f>+DNC!EQ28</f>
        <v>0</v>
      </c>
      <c r="AX23" s="55">
        <f>+DNC!ER28</f>
        <v>528.77300000000002</v>
      </c>
      <c r="AY23" s="51">
        <f>+DNC!ES28</f>
        <v>0</v>
      </c>
      <c r="AZ23" s="55">
        <f>+DNC!ET28</f>
        <v>468.2</v>
      </c>
      <c r="BA23" s="51">
        <f>+DNC!EU28</f>
        <v>0</v>
      </c>
      <c r="BB23" s="55">
        <f>+DNC!EV28</f>
        <v>98.519000000000005</v>
      </c>
      <c r="BC23" s="55">
        <f>+DNC!EW28</f>
        <v>0</v>
      </c>
      <c r="BD23" s="55">
        <f>+DNC!EX28</f>
        <v>397.51</v>
      </c>
      <c r="BE23" s="55">
        <f>+DNC!EY28</f>
        <v>0</v>
      </c>
      <c r="BF23" s="55">
        <f>+DNC!EZ28</f>
        <v>171.494</v>
      </c>
      <c r="BG23" s="55">
        <f>+DNC!FA28</f>
        <v>0</v>
      </c>
      <c r="BH23" s="55">
        <f>+DNC!FB28</f>
        <v>119.02800000000001</v>
      </c>
      <c r="BI23" s="55">
        <f>+DNC!FC28</f>
        <v>0.36</v>
      </c>
      <c r="BJ23" s="55">
        <f>+DNC!FD28</f>
        <v>220.32</v>
      </c>
      <c r="BK23" s="561">
        <f t="shared" si="0"/>
        <v>4946.7114000000001</v>
      </c>
      <c r="BL23" s="455"/>
      <c r="BM23" s="548">
        <f t="shared" si="1"/>
        <v>3283.4238000000005</v>
      </c>
      <c r="BN23" s="559">
        <f t="shared" si="2"/>
        <v>1663.5696</v>
      </c>
      <c r="BO23" s="434">
        <f>AF23-AE23+termico!AJ23+termico!AH23</f>
        <v>-0.28199999999999997</v>
      </c>
      <c r="BP23" s="119"/>
      <c r="BQ23" s="60">
        <f t="shared" si="3"/>
        <v>4946.7114000000001</v>
      </c>
      <c r="BS23" s="41">
        <v>28610.349800000004</v>
      </c>
      <c r="BT23" s="567">
        <f t="shared" si="4"/>
        <v>0.11476349722924395</v>
      </c>
      <c r="BV23" s="41">
        <f t="shared" si="5"/>
        <v>136.80932500000003</v>
      </c>
    </row>
    <row r="24" spans="2:74" ht="13.5" x14ac:dyDescent="0.25">
      <c r="B24" s="63">
        <v>20</v>
      </c>
      <c r="C24" s="93"/>
      <c r="D24" s="93">
        <f>DNC!BA29</f>
        <v>2.9340000000000002</v>
      </c>
      <c r="E24" s="96">
        <f>DNC!BB29</f>
        <v>5.0209999999999999</v>
      </c>
      <c r="F24" s="94">
        <f>DNC!BC29</f>
        <v>0</v>
      </c>
      <c r="G24" s="95">
        <f>DNC!BD29</f>
        <v>2.8000000000000001E-2</v>
      </c>
      <c r="H24" s="94">
        <f>DNC!BE29</f>
        <v>6.6779999999999999</v>
      </c>
      <c r="I24" s="93">
        <f>DNC!BF29</f>
        <v>0.36599999999999999</v>
      </c>
      <c r="J24" s="94">
        <f>DNC!BG29</f>
        <v>36.020000000000003</v>
      </c>
      <c r="K24" s="93">
        <f>DNC!BH29</f>
        <v>0.34200000000000003</v>
      </c>
      <c r="L24" s="94">
        <f>DNC!BI29</f>
        <v>0</v>
      </c>
      <c r="M24" s="93">
        <f>DNC!BJ29</f>
        <v>0</v>
      </c>
      <c r="N24" s="93">
        <f>DNC!BK29</f>
        <v>65.948999999999998</v>
      </c>
      <c r="O24" s="95">
        <f>DNC!BL29</f>
        <v>0</v>
      </c>
      <c r="P24" s="94">
        <f>DNC!BM29</f>
        <v>105.372</v>
      </c>
      <c r="Q24" s="93">
        <f>DNC!BP29</f>
        <v>7.2999999999999995E-2</v>
      </c>
      <c r="R24" s="100">
        <f>DNC!BQ29</f>
        <v>44.344799999999999</v>
      </c>
      <c r="S24" s="99">
        <f>DNC!BR29</f>
        <v>0.1106</v>
      </c>
      <c r="T24" s="99">
        <f>DNC!BS29</f>
        <v>37.416600000000003</v>
      </c>
      <c r="U24" s="95">
        <f>DNC!BT29</f>
        <v>0.26469999999999999</v>
      </c>
      <c r="V24" s="94">
        <f>DNC!BU29</f>
        <v>2.484</v>
      </c>
      <c r="W24" s="95">
        <f>DNC!BV29</f>
        <v>0</v>
      </c>
      <c r="X24" s="94">
        <f>DNC!BW29</f>
        <v>176.09</v>
      </c>
      <c r="Y24" s="93">
        <f>DNC!BX29</f>
        <v>5.7725999999999997</v>
      </c>
      <c r="Z24" s="94">
        <f>DNC!BY29</f>
        <v>0</v>
      </c>
      <c r="AA24" s="93">
        <f>DNC!BZ29</f>
        <v>0</v>
      </c>
      <c r="AB24" s="94">
        <f>DNC!CA29</f>
        <v>236.023</v>
      </c>
      <c r="AC24" s="93">
        <f>DNC!CB29</f>
        <v>4.0000000000000001E-3</v>
      </c>
      <c r="AD24" s="93">
        <f>DNC!CC29</f>
        <v>85.241</v>
      </c>
      <c r="AE24" s="98">
        <f>DNC!CD29</f>
        <v>0.70899999999999996</v>
      </c>
      <c r="AF24" s="97">
        <f>DNC!CE29</f>
        <v>0</v>
      </c>
      <c r="AG24" s="51">
        <f>DNC!CF29</f>
        <v>219.96960000000001</v>
      </c>
      <c r="AH24" s="54">
        <f>DNC!CG29</f>
        <v>0</v>
      </c>
      <c r="AI24" s="55">
        <f>+DNC!BN29</f>
        <v>5.53</v>
      </c>
      <c r="AJ24" s="55">
        <f>+DNC!BO29</f>
        <v>10.294</v>
      </c>
      <c r="AK24" s="51">
        <f>DNC!EE29</f>
        <v>5.1999999999999998E-2</v>
      </c>
      <c r="AL24" s="54">
        <f>DNC!EF29</f>
        <v>3.0049999999999999</v>
      </c>
      <c r="AM24" s="55">
        <f>DNC!EG29</f>
        <v>8.0719999999999992</v>
      </c>
      <c r="AN24" s="55">
        <f>DNC!EH29</f>
        <v>1.2270000000000001</v>
      </c>
      <c r="AO24" s="51">
        <f>DNC!EI29</f>
        <v>0</v>
      </c>
      <c r="AP24" s="55">
        <f>DNC!EJ29</f>
        <v>1191.2002</v>
      </c>
      <c r="AQ24" s="51">
        <f>DNC!EK29</f>
        <v>0.02</v>
      </c>
      <c r="AR24" s="55">
        <f>DNC!EL29</f>
        <v>224.46</v>
      </c>
      <c r="AS24" s="51">
        <f>DNC!EM29</f>
        <v>1.2889999999999999</v>
      </c>
      <c r="AT24" s="55">
        <f>DNC!EN29</f>
        <v>144.614</v>
      </c>
      <c r="AU24" s="51">
        <f>+DNC!EO29</f>
        <v>0</v>
      </c>
      <c r="AV24" s="55">
        <f>+DNC!EP29</f>
        <v>5.76</v>
      </c>
      <c r="AW24" s="51">
        <f>+DNC!EQ29</f>
        <v>1.1279999999999999</v>
      </c>
      <c r="AX24" s="55">
        <f>+DNC!ER29</f>
        <v>224.489</v>
      </c>
      <c r="AY24" s="51">
        <f>+DNC!ES29</f>
        <v>2.4</v>
      </c>
      <c r="AZ24" s="55">
        <f>+DNC!ET29</f>
        <v>216.9</v>
      </c>
      <c r="BA24" s="51">
        <f>+DNC!EU29</f>
        <v>6.9000000000000006E-2</v>
      </c>
      <c r="BB24" s="55">
        <f>+DNC!EV29</f>
        <v>38.890999999999998</v>
      </c>
      <c r="BC24" s="55">
        <f>+DNC!EW29</f>
        <v>0.10299999999999999</v>
      </c>
      <c r="BD24" s="55">
        <f>+DNC!EX29</f>
        <v>242.83600000000001</v>
      </c>
      <c r="BE24" s="55">
        <f>+DNC!EY29</f>
        <v>0.58199999999999996</v>
      </c>
      <c r="BF24" s="55">
        <f>+DNC!EZ29</f>
        <v>88.475999999999999</v>
      </c>
      <c r="BG24" s="55">
        <f>+DNC!FA29</f>
        <v>0.63700000000000001</v>
      </c>
      <c r="BH24" s="55">
        <f>+DNC!FB29</f>
        <v>41.423999999999999</v>
      </c>
      <c r="BI24" s="55">
        <f>+DNC!FC29</f>
        <v>0</v>
      </c>
      <c r="BJ24" s="55">
        <f>+DNC!FD29</f>
        <v>274.68</v>
      </c>
      <c r="BK24" s="561">
        <f t="shared" si="0"/>
        <v>3254.2660999999998</v>
      </c>
      <c r="BL24" s="455"/>
      <c r="BM24" s="548">
        <f t="shared" si="1"/>
        <v>1662.0771000000002</v>
      </c>
      <c r="BN24" s="559">
        <f t="shared" si="2"/>
        <v>1592.8979999999999</v>
      </c>
      <c r="BO24" s="434">
        <f>AF24-AE24+termico!AJ24+termico!AH24</f>
        <v>-0.70899999999999996</v>
      </c>
      <c r="BP24" s="119"/>
      <c r="BQ24" s="60">
        <f t="shared" si="3"/>
        <v>3254.2660999999998</v>
      </c>
      <c r="BS24" s="41">
        <v>26248.939200000001</v>
      </c>
      <c r="BT24" s="567">
        <f t="shared" si="4"/>
        <v>6.3319781699978192E-2</v>
      </c>
      <c r="BV24" s="41">
        <f t="shared" si="5"/>
        <v>69.253212500000004</v>
      </c>
    </row>
    <row r="25" spans="2:74" ht="13.5" x14ac:dyDescent="0.25">
      <c r="B25" s="63">
        <v>21</v>
      </c>
      <c r="C25" s="93"/>
      <c r="D25" s="93">
        <f>DNC!BA30</f>
        <v>2.4729999999999999</v>
      </c>
      <c r="E25" s="96">
        <f>DNC!BB30</f>
        <v>5.7839999999999998</v>
      </c>
      <c r="F25" s="94">
        <f>DNC!BC30</f>
        <v>0</v>
      </c>
      <c r="G25" s="95">
        <f>DNC!BD30</f>
        <v>8.0000000000000002E-3</v>
      </c>
      <c r="H25" s="94">
        <f>DNC!BE30</f>
        <v>14.183999999999999</v>
      </c>
      <c r="I25" s="93">
        <f>DNC!BF30</f>
        <v>0.46200000000000002</v>
      </c>
      <c r="J25" s="94">
        <f>DNC!BG30</f>
        <v>30.411999999999999</v>
      </c>
      <c r="K25" s="93">
        <f>DNC!BH30</f>
        <v>0.34899999999999998</v>
      </c>
      <c r="L25" s="94">
        <f>DNC!BI30</f>
        <v>0</v>
      </c>
      <c r="M25" s="93">
        <f>DNC!BJ30</f>
        <v>0</v>
      </c>
      <c r="N25" s="93">
        <f>DNC!BK30</f>
        <v>64.602999999999994</v>
      </c>
      <c r="O25" s="95">
        <f>DNC!BL30</f>
        <v>0</v>
      </c>
      <c r="P25" s="94">
        <f>DNC!BM30</f>
        <v>103.47799999999999</v>
      </c>
      <c r="Q25" s="93">
        <f>DNC!BP30</f>
        <v>0</v>
      </c>
      <c r="R25" s="100">
        <f>DNC!BQ30</f>
        <v>112.13639999999999</v>
      </c>
      <c r="S25" s="99">
        <f>DNC!BR30</f>
        <v>0</v>
      </c>
      <c r="T25" s="99">
        <f>DNC!BS30</f>
        <v>92.150999999999996</v>
      </c>
      <c r="U25" s="95">
        <f>DNC!BT30</f>
        <v>0.13489999999999999</v>
      </c>
      <c r="V25" s="94">
        <f>DNC!BU30</f>
        <v>8.1539999999999999</v>
      </c>
      <c r="W25" s="95">
        <f>DNC!BV30</f>
        <v>0</v>
      </c>
      <c r="X25" s="94">
        <f>DNC!BW30</f>
        <v>206.47399999999999</v>
      </c>
      <c r="Y25" s="93">
        <f>DNC!BX30</f>
        <v>3.718</v>
      </c>
      <c r="Z25" s="94">
        <f>DNC!BY30</f>
        <v>0</v>
      </c>
      <c r="AA25" s="93">
        <f>DNC!BZ30</f>
        <v>0</v>
      </c>
      <c r="AB25" s="94">
        <f>DNC!CA30</f>
        <v>241.99199999999999</v>
      </c>
      <c r="AC25" s="93">
        <f>DNC!CB30</f>
        <v>5.0000000000000001E-3</v>
      </c>
      <c r="AD25" s="93">
        <f>DNC!CC30</f>
        <v>158.68</v>
      </c>
      <c r="AE25" s="98">
        <f>DNC!CD30</f>
        <v>0.65800000000000003</v>
      </c>
      <c r="AF25" s="97">
        <f>DNC!CE30</f>
        <v>0</v>
      </c>
      <c r="AG25" s="51">
        <f>DNC!CF30</f>
        <v>323.75639999999999</v>
      </c>
      <c r="AH25" s="54">
        <f>DNC!CG30</f>
        <v>70.956000000000003</v>
      </c>
      <c r="AI25" s="55">
        <f>+DNC!BN30</f>
        <v>2.5999999999999999E-2</v>
      </c>
      <c r="AJ25" s="55">
        <f>+DNC!BO30</f>
        <v>20.878</v>
      </c>
      <c r="AK25" s="51">
        <f>DNC!EE30</f>
        <v>5.2999999999999999E-2</v>
      </c>
      <c r="AL25" s="54">
        <f>DNC!EF30</f>
        <v>2.9969999999999999</v>
      </c>
      <c r="AM25" s="55">
        <f>DNC!EG30</f>
        <v>1.103</v>
      </c>
      <c r="AN25" s="55">
        <f>DNC!EH30</f>
        <v>6.2539999999999996</v>
      </c>
      <c r="AO25" s="51">
        <f>DNC!EI30</f>
        <v>1.1000000000000001E-3</v>
      </c>
      <c r="AP25" s="55">
        <f>DNC!EJ30</f>
        <v>1007.0312</v>
      </c>
      <c r="AQ25" s="51">
        <f>DNC!EK30</f>
        <v>0</v>
      </c>
      <c r="AR25" s="55">
        <f>DNC!EL30</f>
        <v>668.03</v>
      </c>
      <c r="AS25" s="51">
        <f>DNC!EM30</f>
        <v>0</v>
      </c>
      <c r="AT25" s="55">
        <f>DNC!EN30</f>
        <v>383.63900000000001</v>
      </c>
      <c r="AU25" s="51">
        <f>+DNC!EO30</f>
        <v>8.9999999999999993E-3</v>
      </c>
      <c r="AV25" s="55">
        <f>+DNC!EP30</f>
        <v>5.2590000000000003</v>
      </c>
      <c r="AW25" s="51">
        <f>+DNC!EQ30</f>
        <v>0</v>
      </c>
      <c r="AX25" s="55">
        <f>+DNC!ER30</f>
        <v>485.07100000000003</v>
      </c>
      <c r="AY25" s="51">
        <f>+DNC!ES30</f>
        <v>0</v>
      </c>
      <c r="AZ25" s="55">
        <f>+DNC!ET30</f>
        <v>609.79999999999995</v>
      </c>
      <c r="BA25" s="51">
        <f>+DNC!EU30</f>
        <v>0</v>
      </c>
      <c r="BB25" s="55">
        <f>+DNC!EV30</f>
        <v>60.372999999999998</v>
      </c>
      <c r="BC25" s="55">
        <f>+DNC!EW30</f>
        <v>0</v>
      </c>
      <c r="BD25" s="55">
        <f>+DNC!EX30</f>
        <v>692.11800000000005</v>
      </c>
      <c r="BE25" s="55">
        <f>+DNC!EY30</f>
        <v>0.01</v>
      </c>
      <c r="BF25" s="55">
        <f>+DNC!EZ30</f>
        <v>285.35599999999999</v>
      </c>
      <c r="BG25" s="55">
        <f>+DNC!FA30</f>
        <v>0</v>
      </c>
      <c r="BH25" s="55">
        <f>+DNC!FB30</f>
        <v>196.64099999999999</v>
      </c>
      <c r="BI25" s="55">
        <f>+DNC!FC30</f>
        <v>1.2E-2</v>
      </c>
      <c r="BJ25" s="55">
        <f>+DNC!FD30</f>
        <v>328.38</v>
      </c>
      <c r="BK25" s="561">
        <f t="shared" si="0"/>
        <v>5521.4312</v>
      </c>
      <c r="BL25" s="455"/>
      <c r="BM25" s="548">
        <f t="shared" si="1"/>
        <v>4117.7064999999993</v>
      </c>
      <c r="BN25" s="559">
        <f t="shared" si="2"/>
        <v>1404.3827000000001</v>
      </c>
      <c r="BO25" s="434">
        <f>AF25-AE25+termico!AJ25+termico!AH25</f>
        <v>-0.65800000000000003</v>
      </c>
      <c r="BP25" s="119"/>
      <c r="BQ25" s="60">
        <f t="shared" si="3"/>
        <v>5521.4311999999991</v>
      </c>
      <c r="BS25" s="41">
        <v>29630.532299999995</v>
      </c>
      <c r="BT25" s="567">
        <f t="shared" si="4"/>
        <v>0.13896836068652063</v>
      </c>
      <c r="BV25" s="41">
        <f t="shared" si="5"/>
        <v>171.57110416666663</v>
      </c>
    </row>
    <row r="26" spans="2:74" ht="13.5" x14ac:dyDescent="0.25">
      <c r="B26" s="63">
        <v>22</v>
      </c>
      <c r="C26" s="93"/>
      <c r="D26" s="93">
        <f>DNC!BA31</f>
        <v>2.621</v>
      </c>
      <c r="E26" s="96">
        <f>DNC!BB31</f>
        <v>6.2530000000000001</v>
      </c>
      <c r="F26" s="94">
        <f>DNC!BC31</f>
        <v>0</v>
      </c>
      <c r="G26" s="95">
        <f>DNC!BD31</f>
        <v>1E-3</v>
      </c>
      <c r="H26" s="94">
        <f>DNC!BE31</f>
        <v>29.207999999999998</v>
      </c>
      <c r="I26" s="93">
        <f>DNC!BF31</f>
        <v>0.27600000000000002</v>
      </c>
      <c r="J26" s="94">
        <f>DNC!BG31</f>
        <v>30.963999999999999</v>
      </c>
      <c r="K26" s="93">
        <f>DNC!BH31</f>
        <v>0.36299999999999999</v>
      </c>
      <c r="L26" s="94">
        <f>DNC!BI31</f>
        <v>0</v>
      </c>
      <c r="M26" s="93">
        <f>DNC!BJ31</f>
        <v>13.618</v>
      </c>
      <c r="N26" s="93">
        <f>DNC!BK31</f>
        <v>46.357999999999997</v>
      </c>
      <c r="O26" s="95">
        <f>DNC!BL31</f>
        <v>0</v>
      </c>
      <c r="P26" s="94">
        <f>DNC!BM31</f>
        <v>102.422</v>
      </c>
      <c r="Q26" s="93">
        <f>DNC!BP31</f>
        <v>0</v>
      </c>
      <c r="R26" s="100">
        <f>DNC!BQ31</f>
        <v>133.7876</v>
      </c>
      <c r="S26" s="99">
        <f>DNC!BR31</f>
        <v>0</v>
      </c>
      <c r="T26" s="99">
        <f>DNC!BS31</f>
        <v>123.0822</v>
      </c>
      <c r="U26" s="95">
        <f>DNC!BT31</f>
        <v>9.1899999999999996E-2</v>
      </c>
      <c r="V26" s="94">
        <f>DNC!BU31</f>
        <v>6.9048999999999996</v>
      </c>
      <c r="W26" s="95">
        <f>DNC!BV31</f>
        <v>0</v>
      </c>
      <c r="X26" s="94">
        <f>DNC!BW31</f>
        <v>213.25</v>
      </c>
      <c r="Y26" s="93">
        <f>DNC!BX31</f>
        <v>3.4668000000000001</v>
      </c>
      <c r="Z26" s="94">
        <f>DNC!BY31</f>
        <v>0</v>
      </c>
      <c r="AA26" s="93">
        <f>DNC!BZ31</f>
        <v>0</v>
      </c>
      <c r="AB26" s="94">
        <f>DNC!CA31</f>
        <v>239.578</v>
      </c>
      <c r="AC26" s="93">
        <f>DNC!CB31</f>
        <v>0</v>
      </c>
      <c r="AD26" s="93">
        <f>DNC!CC31</f>
        <v>207.19800000000001</v>
      </c>
      <c r="AE26" s="98">
        <f>DNC!CD31</f>
        <v>0.628</v>
      </c>
      <c r="AF26" s="97">
        <f>DNC!CE31</f>
        <v>0</v>
      </c>
      <c r="AG26" s="51">
        <f>DNC!CF31</f>
        <v>0</v>
      </c>
      <c r="AH26" s="54">
        <f>DNC!CG31</f>
        <v>719.84760000000006</v>
      </c>
      <c r="AI26" s="55">
        <f>+DNC!BN31</f>
        <v>0.26100000000000001</v>
      </c>
      <c r="AJ26" s="55">
        <f>+DNC!BO31</f>
        <v>19.57</v>
      </c>
      <c r="AK26" s="51">
        <f>DNC!EE31</f>
        <v>5.3999999999999999E-2</v>
      </c>
      <c r="AL26" s="54">
        <f>DNC!EF31</f>
        <v>2.972</v>
      </c>
      <c r="AM26" s="55">
        <f>DNC!EG31</f>
        <v>0.59399999999999997</v>
      </c>
      <c r="AN26" s="55">
        <f>DNC!EH31</f>
        <v>10.537000000000001</v>
      </c>
      <c r="AO26" s="51">
        <f>DNC!EI31</f>
        <v>0</v>
      </c>
      <c r="AP26" s="55">
        <f>DNC!EJ31</f>
        <v>863.13620000000003</v>
      </c>
      <c r="AQ26" s="51">
        <f>DNC!EK31</f>
        <v>0</v>
      </c>
      <c r="AR26" s="55">
        <f>DNC!EL31</f>
        <v>798.3</v>
      </c>
      <c r="AS26" s="51">
        <f>DNC!EM31</f>
        <v>0</v>
      </c>
      <c r="AT26" s="55">
        <f>DNC!EN31</f>
        <v>481.07600000000002</v>
      </c>
      <c r="AU26" s="51">
        <f>+DNC!EO31</f>
        <v>4.0000000000000001E-3</v>
      </c>
      <c r="AV26" s="55">
        <f>+DNC!EP31</f>
        <v>4.1230000000000002</v>
      </c>
      <c r="AW26" s="51">
        <f>+DNC!EQ31</f>
        <v>0</v>
      </c>
      <c r="AX26" s="55">
        <f>+DNC!ER31</f>
        <v>557.20100000000002</v>
      </c>
      <c r="AY26" s="51">
        <f>+DNC!ES31</f>
        <v>0</v>
      </c>
      <c r="AZ26" s="55">
        <f>+DNC!ET31</f>
        <v>836.1</v>
      </c>
      <c r="BA26" s="51">
        <f>+DNC!EU31</f>
        <v>0</v>
      </c>
      <c r="BB26" s="55">
        <f>+DNC!EV31</f>
        <v>119.892</v>
      </c>
      <c r="BC26" s="55">
        <f>+DNC!EW31</f>
        <v>0</v>
      </c>
      <c r="BD26" s="55">
        <f>+DNC!EX31</f>
        <v>711.08799999999997</v>
      </c>
      <c r="BE26" s="55">
        <f>+DNC!EY31</f>
        <v>0</v>
      </c>
      <c r="BF26" s="55">
        <f>+DNC!EZ31</f>
        <v>376.67899999999997</v>
      </c>
      <c r="BG26" s="55">
        <f>+DNC!FA31</f>
        <v>0</v>
      </c>
      <c r="BH26" s="55">
        <f>+DNC!FB31</f>
        <v>255.137</v>
      </c>
      <c r="BI26" s="55">
        <f>+DNC!FC31</f>
        <v>0</v>
      </c>
      <c r="BJ26" s="55">
        <f>+DNC!FD31</f>
        <v>416.04</v>
      </c>
      <c r="BK26" s="561">
        <f t="shared" si="0"/>
        <v>7281.4617999999991</v>
      </c>
      <c r="BL26" s="455"/>
      <c r="BM26" s="548">
        <f t="shared" si="1"/>
        <v>5077.5177999999996</v>
      </c>
      <c r="BN26" s="559">
        <f t="shared" si="2"/>
        <v>2204.5720000000001</v>
      </c>
      <c r="BO26" s="434">
        <f>AF26-AE26+termico!AJ26+termico!AH26</f>
        <v>-0.628</v>
      </c>
      <c r="BP26" s="119"/>
      <c r="BQ26" s="60">
        <f t="shared" si="3"/>
        <v>7281.4617999999991</v>
      </c>
      <c r="BS26" s="41">
        <v>31424.327500000007</v>
      </c>
      <c r="BT26" s="567">
        <f t="shared" si="4"/>
        <v>0.16157920324627467</v>
      </c>
      <c r="BV26" s="41">
        <f t="shared" si="5"/>
        <v>211.56324166666664</v>
      </c>
    </row>
    <row r="27" spans="2:74" ht="13.5" x14ac:dyDescent="0.25">
      <c r="B27" s="63">
        <v>23</v>
      </c>
      <c r="C27" s="93"/>
      <c r="D27" s="93">
        <f>DNC!BA32</f>
        <v>2.2290000000000001</v>
      </c>
      <c r="E27" s="96">
        <f>DNC!BB32</f>
        <v>6.8019999999999996</v>
      </c>
      <c r="F27" s="94">
        <f>DNC!BC32</f>
        <v>0</v>
      </c>
      <c r="G27" s="95">
        <f>DNC!BD32</f>
        <v>0.20300000000000001</v>
      </c>
      <c r="H27" s="94">
        <f>DNC!BE32</f>
        <v>21.378</v>
      </c>
      <c r="I27" s="93">
        <f>DNC!BF32</f>
        <v>0.11799999999999999</v>
      </c>
      <c r="J27" s="94">
        <f>DNC!BG32</f>
        <v>34.392000000000003</v>
      </c>
      <c r="K27" s="93">
        <f>DNC!BH32</f>
        <v>0.33</v>
      </c>
      <c r="L27" s="94">
        <f>DNC!BI32</f>
        <v>0</v>
      </c>
      <c r="M27" s="93">
        <f>DNC!BJ32</f>
        <v>0</v>
      </c>
      <c r="N27" s="93">
        <f>DNC!BK32</f>
        <v>73.795000000000002</v>
      </c>
      <c r="O27" s="95">
        <f>DNC!BL32</f>
        <v>0</v>
      </c>
      <c r="P27" s="94">
        <f>DNC!BM32</f>
        <v>102.895</v>
      </c>
      <c r="Q27" s="93">
        <f>DNC!BP32</f>
        <v>3.2399999999999998E-2</v>
      </c>
      <c r="R27" s="100">
        <f>DNC!BQ32</f>
        <v>67.035600000000002</v>
      </c>
      <c r="S27" s="99">
        <f>DNC!BR32</f>
        <v>0.14580000000000001</v>
      </c>
      <c r="T27" s="99">
        <f>DNC!BS32</f>
        <v>64.948599999999999</v>
      </c>
      <c r="U27" s="95">
        <f>DNC!BT32</f>
        <v>1.0044</v>
      </c>
      <c r="V27" s="94">
        <f>DNC!BU32</f>
        <v>3.4451000000000001</v>
      </c>
      <c r="W27" s="95">
        <f>DNC!BV32</f>
        <v>0</v>
      </c>
      <c r="X27" s="94">
        <f>DNC!BW32</f>
        <v>213.56700000000001</v>
      </c>
      <c r="Y27" s="93">
        <f>DNC!BX32</f>
        <v>3.5478000000000001</v>
      </c>
      <c r="Z27" s="94">
        <f>DNC!BY32</f>
        <v>0</v>
      </c>
      <c r="AA27" s="93">
        <f>DNC!BZ32</f>
        <v>0</v>
      </c>
      <c r="AB27" s="94">
        <f>DNC!CA32</f>
        <v>240.399</v>
      </c>
      <c r="AC27" s="93">
        <f>DNC!CB32</f>
        <v>0.41099999999999998</v>
      </c>
      <c r="AD27" s="93">
        <f>DNC!CC32</f>
        <v>90.234999999999999</v>
      </c>
      <c r="AE27" s="98">
        <f>DNC!CD32</f>
        <v>0.629</v>
      </c>
      <c r="AF27" s="97">
        <f>DNC!CE32</f>
        <v>0</v>
      </c>
      <c r="AG27" s="51">
        <f>DNC!CF32</f>
        <v>30.267600000000002</v>
      </c>
      <c r="AH27" s="54">
        <f>DNC!CG32</f>
        <v>323.4864</v>
      </c>
      <c r="AI27" s="55">
        <f>+DNC!BN32</f>
        <v>7.4980000000000002</v>
      </c>
      <c r="AJ27" s="55">
        <f>+DNC!BO32</f>
        <v>2.1280000000000001</v>
      </c>
      <c r="AK27" s="51">
        <f>DNC!EE32</f>
        <v>5.6000000000000001E-2</v>
      </c>
      <c r="AL27" s="54">
        <f>DNC!EF32</f>
        <v>2.657</v>
      </c>
      <c r="AM27" s="55">
        <f>DNC!EG32</f>
        <v>5.2450000000000001</v>
      </c>
      <c r="AN27" s="55">
        <f>DNC!EH32</f>
        <v>3.391</v>
      </c>
      <c r="AO27" s="51">
        <f>DNC!EI32</f>
        <v>0</v>
      </c>
      <c r="AP27" s="55">
        <f>DNC!EJ32</f>
        <v>1189.0326</v>
      </c>
      <c r="AQ27" s="51">
        <f>DNC!EK32</f>
        <v>0.68</v>
      </c>
      <c r="AR27" s="55">
        <f>DNC!EL32</f>
        <v>349.32</v>
      </c>
      <c r="AS27" s="51">
        <f>DNC!EM32</f>
        <v>0.03</v>
      </c>
      <c r="AT27" s="55">
        <f>DNC!EN32</f>
        <v>146.244</v>
      </c>
      <c r="AU27" s="51">
        <f>+DNC!EO32</f>
        <v>1E-3</v>
      </c>
      <c r="AV27" s="55">
        <f>+DNC!EP32</f>
        <v>7.2080000000000002</v>
      </c>
      <c r="AW27" s="51">
        <f>+DNC!EQ32</f>
        <v>0.26</v>
      </c>
      <c r="AX27" s="55">
        <f>+DNC!ER32</f>
        <v>196.45599999999999</v>
      </c>
      <c r="AY27" s="51">
        <f>+DNC!ES32</f>
        <v>0.6</v>
      </c>
      <c r="AZ27" s="55">
        <f>+DNC!ET32</f>
        <v>244.9</v>
      </c>
      <c r="BA27" s="51">
        <f>+DNC!EU32</f>
        <v>0.22900000000000001</v>
      </c>
      <c r="BB27" s="55">
        <f>+DNC!EV32</f>
        <v>41.064</v>
      </c>
      <c r="BC27" s="55">
        <f>+DNC!EW32</f>
        <v>0.59599999999999997</v>
      </c>
      <c r="BD27" s="55">
        <f>+DNC!EX32</f>
        <v>299.24099999999999</v>
      </c>
      <c r="BE27" s="55">
        <f>+DNC!EY32</f>
        <v>0.307</v>
      </c>
      <c r="BF27" s="55">
        <f>+DNC!EZ32</f>
        <v>122.86</v>
      </c>
      <c r="BG27" s="55">
        <f>+DNC!FA32</f>
        <v>9.8000000000000004E-2</v>
      </c>
      <c r="BH27" s="55">
        <f>+DNC!FB32</f>
        <v>66.534000000000006</v>
      </c>
      <c r="BI27" s="55">
        <f>+DNC!FC32</f>
        <v>0.63600000000000001</v>
      </c>
      <c r="BJ27" s="55">
        <f>+DNC!FD32</f>
        <v>241.16399999999999</v>
      </c>
      <c r="BK27" s="561">
        <f t="shared" si="0"/>
        <v>4090.2783000000013</v>
      </c>
      <c r="BL27" s="455"/>
      <c r="BM27" s="548">
        <f t="shared" si="1"/>
        <v>1938.1677000000004</v>
      </c>
      <c r="BN27" s="559">
        <f t="shared" si="2"/>
        <v>2152.7395999999999</v>
      </c>
      <c r="BO27" s="434">
        <f>AF27-AE27+termico!AJ27+termico!AH27</f>
        <v>-0.629</v>
      </c>
      <c r="BP27" s="119"/>
      <c r="BQ27" s="60">
        <f t="shared" si="3"/>
        <v>4090.2783000000004</v>
      </c>
      <c r="BS27" s="41">
        <v>33147.362299999993</v>
      </c>
      <c r="BT27" s="567">
        <f t="shared" si="4"/>
        <v>5.8471249762156813E-2</v>
      </c>
      <c r="BV27" s="41">
        <f t="shared" si="5"/>
        <v>80.756987500000022</v>
      </c>
    </row>
    <row r="28" spans="2:74" ht="13.5" x14ac:dyDescent="0.25">
      <c r="B28" s="63">
        <v>24</v>
      </c>
      <c r="C28" s="93"/>
      <c r="D28" s="93">
        <f>DNC!BA33</f>
        <v>2.9209999999999998</v>
      </c>
      <c r="E28" s="96">
        <f>DNC!BB33</f>
        <v>6.7350000000000003</v>
      </c>
      <c r="F28" s="94">
        <f>DNC!BC33</f>
        <v>0</v>
      </c>
      <c r="G28" s="95">
        <f>DNC!BD33</f>
        <v>0.33</v>
      </c>
      <c r="H28" s="94">
        <f>DNC!BE33</f>
        <v>5.0060000000000002</v>
      </c>
      <c r="I28" s="93">
        <f>DNC!BF33</f>
        <v>9.5000000000000001E-2</v>
      </c>
      <c r="J28" s="94">
        <f>DNC!BG33</f>
        <v>34.375999999999998</v>
      </c>
      <c r="K28" s="93">
        <f>DNC!BH33</f>
        <v>0.32900000000000001</v>
      </c>
      <c r="L28" s="94">
        <f>DNC!BI33</f>
        <v>0</v>
      </c>
      <c r="M28" s="93">
        <f>DNC!BJ33</f>
        <v>1E-3</v>
      </c>
      <c r="N28" s="93">
        <f>DNC!BK33</f>
        <v>69.822999999999993</v>
      </c>
      <c r="O28" s="95">
        <f>DNC!BL33</f>
        <v>0</v>
      </c>
      <c r="P28" s="94">
        <f>DNC!BM33</f>
        <v>100.944</v>
      </c>
      <c r="Q28" s="93">
        <f>DNC!BP33</f>
        <v>0.15379999999999999</v>
      </c>
      <c r="R28" s="100">
        <f>DNC!BQ33</f>
        <v>28.404</v>
      </c>
      <c r="S28" s="99">
        <f>DNC!BR33</f>
        <v>0.22420000000000001</v>
      </c>
      <c r="T28" s="99">
        <f>DNC!BS33</f>
        <v>32.7348</v>
      </c>
      <c r="U28" s="95">
        <f>DNC!BT33</f>
        <v>0.78839999999999999</v>
      </c>
      <c r="V28" s="94">
        <f>DNC!BU33</f>
        <v>2.2031999999999998</v>
      </c>
      <c r="W28" s="95">
        <f>DNC!BV33</f>
        <v>0</v>
      </c>
      <c r="X28" s="94">
        <f>DNC!BW33</f>
        <v>213.19399999999999</v>
      </c>
      <c r="Y28" s="93">
        <f>DNC!BX33</f>
        <v>3.1345999999999998</v>
      </c>
      <c r="Z28" s="94">
        <f>DNC!BY33</f>
        <v>0</v>
      </c>
      <c r="AA28" s="93">
        <f>DNC!BZ33</f>
        <v>0</v>
      </c>
      <c r="AB28" s="94">
        <f>DNC!CA33</f>
        <v>237.85599999999999</v>
      </c>
      <c r="AC28" s="93">
        <f>DNC!CB33</f>
        <v>0.39100000000000001</v>
      </c>
      <c r="AD28" s="93">
        <f>DNC!CC33</f>
        <v>68.435000000000002</v>
      </c>
      <c r="AE28" s="98">
        <f>DNC!CD33</f>
        <v>0.65</v>
      </c>
      <c r="AF28" s="97">
        <f>DNC!CE33</f>
        <v>0</v>
      </c>
      <c r="AG28" s="51">
        <f>DNC!CF33</f>
        <v>1.62</v>
      </c>
      <c r="AH28" s="54">
        <f>DNC!CG33</f>
        <v>378.5136</v>
      </c>
      <c r="AI28" s="55">
        <f>+DNC!BN33</f>
        <v>4.9509999999999996</v>
      </c>
      <c r="AJ28" s="55">
        <f>+DNC!BO33</f>
        <v>5.1909999999999998</v>
      </c>
      <c r="AK28" s="51">
        <f>DNC!EE33</f>
        <v>5.6000000000000001E-2</v>
      </c>
      <c r="AL28" s="54">
        <f>DNC!EF33</f>
        <v>2.8820000000000001</v>
      </c>
      <c r="AM28" s="55">
        <f>DNC!EG33</f>
        <v>7.2190000000000003</v>
      </c>
      <c r="AN28" s="55">
        <f>DNC!EH33</f>
        <v>0.63200000000000001</v>
      </c>
      <c r="AO28" s="51">
        <f>DNC!EI33</f>
        <v>0</v>
      </c>
      <c r="AP28" s="55">
        <f>DNC!EJ33</f>
        <v>1159.8689999999999</v>
      </c>
      <c r="AQ28" s="51">
        <f>DNC!EK33</f>
        <v>0.54</v>
      </c>
      <c r="AR28" s="55">
        <f>DNC!EL33</f>
        <v>98.2</v>
      </c>
      <c r="AS28" s="51">
        <f>DNC!EM33</f>
        <v>0</v>
      </c>
      <c r="AT28" s="55">
        <f>DNC!EN33</f>
        <v>341.19</v>
      </c>
      <c r="AU28" s="51">
        <f>+DNC!EO33</f>
        <v>0</v>
      </c>
      <c r="AV28" s="55">
        <f>+DNC!EP33</f>
        <v>7.1150000000000002</v>
      </c>
      <c r="AW28" s="51">
        <f>+DNC!EQ33</f>
        <v>0.11</v>
      </c>
      <c r="AX28" s="55">
        <f>+DNC!ER33</f>
        <v>177.822</v>
      </c>
      <c r="AY28" s="51">
        <f>+DNC!ES33</f>
        <v>0</v>
      </c>
      <c r="AZ28" s="55">
        <f>+DNC!ET33</f>
        <v>245</v>
      </c>
      <c r="BA28" s="51">
        <f>+DNC!EU33</f>
        <v>9.5000000000000001E-2</v>
      </c>
      <c r="BB28" s="55">
        <f>+DNC!EV33</f>
        <v>34.47</v>
      </c>
      <c r="BC28" s="55">
        <f>+DNC!EW33</f>
        <v>0.108</v>
      </c>
      <c r="BD28" s="55">
        <f>+DNC!EX33</f>
        <v>200.44</v>
      </c>
      <c r="BE28" s="55">
        <f>+DNC!EY33</f>
        <v>2E-3</v>
      </c>
      <c r="BF28" s="55">
        <f>+DNC!EZ33</f>
        <v>113.455</v>
      </c>
      <c r="BG28" s="55">
        <f>+DNC!FA33</f>
        <v>1.6E-2</v>
      </c>
      <c r="BH28" s="55">
        <f>+DNC!FB33</f>
        <v>66.948999999999998</v>
      </c>
      <c r="BI28" s="55">
        <f>+DNC!FC33</f>
        <v>0.16800000000000001</v>
      </c>
      <c r="BJ28" s="55">
        <f>+DNC!FD33</f>
        <v>163.572</v>
      </c>
      <c r="BK28" s="561">
        <f t="shared" si="0"/>
        <v>3763.4805999999994</v>
      </c>
      <c r="BL28" s="455"/>
      <c r="BM28" s="548">
        <f t="shared" si="1"/>
        <v>1564.6986000000004</v>
      </c>
      <c r="BN28" s="559">
        <f t="shared" si="2"/>
        <v>2199.4319999999998</v>
      </c>
      <c r="BO28" s="434">
        <f>AF28-AE28+termico!AJ28+termico!AH28</f>
        <v>-0.65</v>
      </c>
      <c r="BP28" s="119"/>
      <c r="BQ28" s="60">
        <f t="shared" si="3"/>
        <v>3763.4805999999999</v>
      </c>
      <c r="BS28" s="41">
        <v>33564.163000000008</v>
      </c>
      <c r="BT28" s="567">
        <f t="shared" si="4"/>
        <v>4.661813256001647E-2</v>
      </c>
      <c r="BV28" s="41">
        <f t="shared" si="5"/>
        <v>65.195775000000012</v>
      </c>
    </row>
    <row r="29" spans="2:74" ht="13.5" x14ac:dyDescent="0.25">
      <c r="B29" s="63">
        <v>25</v>
      </c>
      <c r="C29" s="93"/>
      <c r="D29" s="93">
        <f>DNC!BA34</f>
        <v>2.7010000000000001</v>
      </c>
      <c r="E29" s="96">
        <f>DNC!BB34</f>
        <v>5.2569999999999997</v>
      </c>
      <c r="F29" s="94">
        <f>DNC!BC34</f>
        <v>0</v>
      </c>
      <c r="G29" s="95">
        <f>DNC!BD34</f>
        <v>0.33900000000000002</v>
      </c>
      <c r="H29" s="94">
        <f>DNC!BE34</f>
        <v>6.39</v>
      </c>
      <c r="I29" s="93">
        <f>DNC!BF34</f>
        <v>2.8000000000000001E-2</v>
      </c>
      <c r="J29" s="94">
        <f>DNC!BG34</f>
        <v>48.877000000000002</v>
      </c>
      <c r="K29" s="93">
        <f>DNC!BH34</f>
        <v>0.34899999999999998</v>
      </c>
      <c r="L29" s="94">
        <f>DNC!BI34</f>
        <v>0</v>
      </c>
      <c r="M29" s="93">
        <f>DNC!BJ34</f>
        <v>0.48699999999999999</v>
      </c>
      <c r="N29" s="93">
        <f>DNC!BK34</f>
        <v>69.212000000000003</v>
      </c>
      <c r="O29" s="95">
        <f>DNC!BL34</f>
        <v>0</v>
      </c>
      <c r="P29" s="94">
        <f>DNC!BM34</f>
        <v>93.281000000000006</v>
      </c>
      <c r="Q29" s="93">
        <f>DNC!BP34</f>
        <v>0.12959999999999999</v>
      </c>
      <c r="R29" s="100">
        <f>DNC!BQ34</f>
        <v>47.360799999999998</v>
      </c>
      <c r="S29" s="99">
        <f>DNC!BR34</f>
        <v>0.1862</v>
      </c>
      <c r="T29" s="99">
        <f>DNC!BS34</f>
        <v>40.265000000000001</v>
      </c>
      <c r="U29" s="95">
        <f>DNC!BT34</f>
        <v>0.6492</v>
      </c>
      <c r="V29" s="94">
        <f>DNC!BU34</f>
        <v>2.3778000000000001</v>
      </c>
      <c r="W29" s="95">
        <f>DNC!BV34</f>
        <v>0</v>
      </c>
      <c r="X29" s="94">
        <f>DNC!BW34</f>
        <v>212.62799999999999</v>
      </c>
      <c r="Y29" s="93">
        <f>DNC!BX34</f>
        <v>3.4075000000000002</v>
      </c>
      <c r="Z29" s="94">
        <f>DNC!BY34</f>
        <v>0</v>
      </c>
      <c r="AA29" s="93">
        <f>DNC!BZ34</f>
        <v>0</v>
      </c>
      <c r="AB29" s="94">
        <f>DNC!CA34</f>
        <v>236.00899999999999</v>
      </c>
      <c r="AC29" s="93">
        <f>DNC!CB34</f>
        <v>0.17599999999999999</v>
      </c>
      <c r="AD29" s="93">
        <f>DNC!CC34</f>
        <v>116.426</v>
      </c>
      <c r="AE29" s="98">
        <f>DNC!CD34</f>
        <v>0.59199999999999997</v>
      </c>
      <c r="AF29" s="97">
        <f>DNC!CE34</f>
        <v>0</v>
      </c>
      <c r="AG29" s="51">
        <f>DNC!CF34</f>
        <v>0</v>
      </c>
      <c r="AH29" s="54">
        <f>DNC!CG34</f>
        <v>853.41600000000005</v>
      </c>
      <c r="AI29" s="55">
        <f>+DNC!BN34</f>
        <v>5.23</v>
      </c>
      <c r="AJ29" s="55">
        <f>+DNC!BO34</f>
        <v>11.005000000000001</v>
      </c>
      <c r="AK29" s="51">
        <f>DNC!EE34</f>
        <v>5.3999999999999999E-2</v>
      </c>
      <c r="AL29" s="54">
        <f>DNC!EF34</f>
        <v>2.843</v>
      </c>
      <c r="AM29" s="55">
        <f>DNC!EG34</f>
        <v>4.0750000000000002</v>
      </c>
      <c r="AN29" s="55">
        <f>DNC!EH34</f>
        <v>4.1890000000000001</v>
      </c>
      <c r="AO29" s="51">
        <f>DNC!EI34</f>
        <v>0</v>
      </c>
      <c r="AP29" s="55">
        <f>DNC!EJ34</f>
        <v>1186.4166</v>
      </c>
      <c r="AQ29" s="51">
        <f>DNC!EK34</f>
        <v>0.56000000000000005</v>
      </c>
      <c r="AR29" s="55">
        <f>DNC!EL34</f>
        <v>257.52</v>
      </c>
      <c r="AS29" s="51">
        <f>DNC!EM34</f>
        <v>2.4E-2</v>
      </c>
      <c r="AT29" s="55">
        <f>DNC!EN34</f>
        <v>333.15600000000001</v>
      </c>
      <c r="AU29" s="51">
        <f>+DNC!EO34</f>
        <v>0</v>
      </c>
      <c r="AV29" s="55">
        <f>+DNC!EP34</f>
        <v>5.7370000000000001</v>
      </c>
      <c r="AW29" s="51">
        <f>+DNC!EQ34</f>
        <v>6.8000000000000005E-2</v>
      </c>
      <c r="AX29" s="55">
        <f>+DNC!ER34</f>
        <v>254.56100000000001</v>
      </c>
      <c r="AY29" s="51">
        <f>+DNC!ES34</f>
        <v>0.1</v>
      </c>
      <c r="AZ29" s="55">
        <f>+DNC!ET34</f>
        <v>300.8</v>
      </c>
      <c r="BA29" s="51">
        <f>+DNC!EU34</f>
        <v>3.3000000000000002E-2</v>
      </c>
      <c r="BB29" s="55">
        <f>+DNC!EV34</f>
        <v>44.972999999999999</v>
      </c>
      <c r="BC29" s="55">
        <f>+DNC!EW34</f>
        <v>6.0000000000000001E-3</v>
      </c>
      <c r="BD29" s="55">
        <f>+DNC!EX34</f>
        <v>322.065</v>
      </c>
      <c r="BE29" s="55">
        <f>+DNC!EY34</f>
        <v>0.104</v>
      </c>
      <c r="BF29" s="55">
        <f>+DNC!EZ34</f>
        <v>133.02799999999999</v>
      </c>
      <c r="BG29" s="55">
        <f>+DNC!FA34</f>
        <v>1.7999999999999999E-2</v>
      </c>
      <c r="BH29" s="55">
        <f>+DNC!FB34</f>
        <v>91.533000000000001</v>
      </c>
      <c r="BI29" s="55">
        <f>+DNC!FC34</f>
        <v>0</v>
      </c>
      <c r="BJ29" s="55">
        <f>+DNC!FD34</f>
        <v>251.58</v>
      </c>
      <c r="BK29" s="561">
        <f t="shared" si="0"/>
        <v>4906.4777000000004</v>
      </c>
      <c r="BL29" s="455"/>
      <c r="BM29" s="548">
        <f t="shared" si="1"/>
        <v>2203.0636</v>
      </c>
      <c r="BN29" s="559">
        <f t="shared" si="2"/>
        <v>2704.0060999999996</v>
      </c>
      <c r="BO29" s="434">
        <f>AF29-AE29+termico!AJ29+termico!AH29</f>
        <v>-0.59199999999999997</v>
      </c>
      <c r="BP29" s="119"/>
      <c r="BQ29" s="60">
        <f t="shared" si="3"/>
        <v>4906.4776999999995</v>
      </c>
      <c r="BS29" s="41">
        <v>34401.895799999998</v>
      </c>
      <c r="BT29" s="567">
        <f t="shared" si="4"/>
        <v>6.4039017291599373E-2</v>
      </c>
      <c r="BV29" s="41">
        <f t="shared" si="5"/>
        <v>91.79431666666666</v>
      </c>
    </row>
    <row r="30" spans="2:74" ht="13.5" x14ac:dyDescent="0.25">
      <c r="B30" s="63">
        <v>26</v>
      </c>
      <c r="C30" s="93"/>
      <c r="D30" s="93">
        <f>DNC!BA35</f>
        <v>1.4750000000000001</v>
      </c>
      <c r="E30" s="96">
        <f>DNC!BB35</f>
        <v>3.8450000000000002</v>
      </c>
      <c r="F30" s="94">
        <f>DNC!BC35</f>
        <v>2E-3</v>
      </c>
      <c r="G30" s="95">
        <f>DNC!BD35</f>
        <v>3.0000000000000001E-3</v>
      </c>
      <c r="H30" s="94">
        <f>DNC!BE35</f>
        <v>17.215</v>
      </c>
      <c r="I30" s="93">
        <f>DNC!BF35</f>
        <v>0</v>
      </c>
      <c r="J30" s="94">
        <f>DNC!BG35</f>
        <v>65.728999999999999</v>
      </c>
      <c r="K30" s="93">
        <f>DNC!BH35</f>
        <v>0.33600000000000002</v>
      </c>
      <c r="L30" s="94">
        <f>DNC!BI35</f>
        <v>0</v>
      </c>
      <c r="M30" s="93">
        <f>DNC!BJ35</f>
        <v>5.3999999999999999E-2</v>
      </c>
      <c r="N30" s="93">
        <f>DNC!BK35</f>
        <v>59.526000000000003</v>
      </c>
      <c r="O30" s="95">
        <f>DNC!BL35</f>
        <v>0</v>
      </c>
      <c r="P30" s="94">
        <f>DNC!BM35</f>
        <v>104.658</v>
      </c>
      <c r="Q30" s="93">
        <f>DNC!BP35</f>
        <v>0</v>
      </c>
      <c r="R30" s="94">
        <f>DNC!BQ35</f>
        <v>101.3472</v>
      </c>
      <c r="S30" s="93">
        <f>DNC!BR35</f>
        <v>4.5999999999999999E-2</v>
      </c>
      <c r="T30" s="93">
        <f>DNC!BS35</f>
        <v>85.825000000000003</v>
      </c>
      <c r="U30" s="95">
        <f>DNC!BT35</f>
        <v>2.69E-2</v>
      </c>
      <c r="V30" s="94">
        <f>DNC!BU35</f>
        <v>8.1593</v>
      </c>
      <c r="W30" s="95">
        <f>DNC!BV35</f>
        <v>0</v>
      </c>
      <c r="X30" s="94">
        <f>DNC!BW35</f>
        <v>212.97</v>
      </c>
      <c r="Y30" s="93">
        <f>DNC!BX35</f>
        <v>2.8159999999999998</v>
      </c>
      <c r="Z30" s="94">
        <f>DNC!BY35</f>
        <v>0</v>
      </c>
      <c r="AA30" s="93">
        <f>DNC!BZ35</f>
        <v>6.2709999999999999</v>
      </c>
      <c r="AB30" s="94">
        <f>DNC!CA35</f>
        <v>66.525000000000006</v>
      </c>
      <c r="AC30" s="93">
        <f>DNC!CB35</f>
        <v>0</v>
      </c>
      <c r="AD30" s="93">
        <f>DNC!CC35</f>
        <v>179.80600000000001</v>
      </c>
      <c r="AE30" s="51">
        <f>DNC!CD35</f>
        <v>0.47</v>
      </c>
      <c r="AF30" s="52">
        <f>DNC!CE35</f>
        <v>0</v>
      </c>
      <c r="AG30" s="51">
        <f>DNC!CF35</f>
        <v>0</v>
      </c>
      <c r="AH30" s="54">
        <f>DNC!CG35</f>
        <v>925.99199999999996</v>
      </c>
      <c r="AI30" s="55">
        <f>+DNC!BN35</f>
        <v>0</v>
      </c>
      <c r="AJ30" s="55">
        <f>+DNC!BO35</f>
        <v>24.68</v>
      </c>
      <c r="AK30" s="51">
        <f>DNC!EE35</f>
        <v>5.6000000000000001E-2</v>
      </c>
      <c r="AL30" s="54">
        <f>DNC!EF35</f>
        <v>2.8170000000000002</v>
      </c>
      <c r="AM30" s="55">
        <f>DNC!EG35</f>
        <v>2E-3</v>
      </c>
      <c r="AN30" s="55">
        <f>DNC!EH35</f>
        <v>15.577</v>
      </c>
      <c r="AO30" s="51">
        <f>DNC!EI35</f>
        <v>0</v>
      </c>
      <c r="AP30" s="55">
        <f>DNC!EJ35</f>
        <v>1189.972</v>
      </c>
      <c r="AQ30" s="51">
        <f>DNC!EK35</f>
        <v>0</v>
      </c>
      <c r="AR30" s="55">
        <f>DNC!EL35</f>
        <v>536.41</v>
      </c>
      <c r="AS30" s="51">
        <f>DNC!EM35</f>
        <v>0</v>
      </c>
      <c r="AT30" s="55">
        <f>DNC!EN35</f>
        <v>512.01800000000003</v>
      </c>
      <c r="AU30" s="51">
        <f>+DNC!EO35</f>
        <v>0</v>
      </c>
      <c r="AV30" s="55">
        <f>+DNC!EP35</f>
        <v>5.72</v>
      </c>
      <c r="AW30" s="51">
        <f>+DNC!EQ35</f>
        <v>0</v>
      </c>
      <c r="AX30" s="55">
        <f>+DNC!ER35</f>
        <v>428.09500000000003</v>
      </c>
      <c r="AY30" s="51">
        <f>+DNC!ES35</f>
        <v>0</v>
      </c>
      <c r="AZ30" s="55">
        <f>+DNC!ET35</f>
        <v>593.6</v>
      </c>
      <c r="BA30" s="51">
        <f>+DNC!EU35</f>
        <v>0</v>
      </c>
      <c r="BB30" s="55">
        <f>+DNC!EV35</f>
        <v>92.120999999999995</v>
      </c>
      <c r="BC30" s="55">
        <f>+DNC!EW35</f>
        <v>0</v>
      </c>
      <c r="BD30" s="55">
        <f>+DNC!EX35</f>
        <v>588.94200000000001</v>
      </c>
      <c r="BE30" s="55">
        <f>+DNC!EY35</f>
        <v>0</v>
      </c>
      <c r="BF30" s="55">
        <f>+DNC!EZ35</f>
        <v>257.95800000000003</v>
      </c>
      <c r="BG30" s="55">
        <f>+DNC!FA35</f>
        <v>0</v>
      </c>
      <c r="BH30" s="55">
        <f>+DNC!FB35</f>
        <v>194.40899999999999</v>
      </c>
      <c r="BI30" s="55">
        <f>+DNC!FC35</f>
        <v>0</v>
      </c>
      <c r="BJ30" s="55">
        <f>+DNC!FD35</f>
        <v>436.66800000000001</v>
      </c>
      <c r="BK30" s="561">
        <f t="shared" si="0"/>
        <v>6694.2905999999994</v>
      </c>
      <c r="BL30" s="455"/>
      <c r="BM30" s="548">
        <f t="shared" si="1"/>
        <v>4071.6706000000004</v>
      </c>
      <c r="BN30" s="559">
        <f t="shared" si="2"/>
        <v>2623.0899999999997</v>
      </c>
      <c r="BO30" s="434">
        <f>AF30-AE30+termico!AJ30+termico!AH30</f>
        <v>-0.47</v>
      </c>
      <c r="BP30" s="119"/>
      <c r="BQ30" s="60">
        <f t="shared" si="3"/>
        <v>6694.2906000000003</v>
      </c>
      <c r="BS30" s="41">
        <v>32347.631099999995</v>
      </c>
      <c r="BT30" s="567">
        <f t="shared" si="4"/>
        <v>0.12587229610146014</v>
      </c>
      <c r="BV30" s="41">
        <f t="shared" si="5"/>
        <v>169.65294166666669</v>
      </c>
    </row>
    <row r="31" spans="2:74" ht="13.5" x14ac:dyDescent="0.25">
      <c r="B31" s="63">
        <v>27</v>
      </c>
      <c r="C31" s="93"/>
      <c r="D31" s="93">
        <f>DNC!BA36</f>
        <v>2.7429999999999999</v>
      </c>
      <c r="E31" s="96">
        <f>DNC!BB36</f>
        <v>3.8759999999999999</v>
      </c>
      <c r="F31" s="94">
        <f>DNC!BC36</f>
        <v>2.8000000000000001E-2</v>
      </c>
      <c r="G31" s="95">
        <f>DNC!BD36</f>
        <v>2.8000000000000001E-2</v>
      </c>
      <c r="H31" s="94">
        <f>DNC!BE36</f>
        <v>35.744999999999997</v>
      </c>
      <c r="I31" s="93">
        <f>DNC!BF36</f>
        <v>0.151</v>
      </c>
      <c r="J31" s="94">
        <f>DNC!BG36</f>
        <v>38.049999999999997</v>
      </c>
      <c r="K31" s="93">
        <f>DNC!BH36</f>
        <v>0.34200000000000003</v>
      </c>
      <c r="L31" s="94">
        <f>DNC!BI36</f>
        <v>0</v>
      </c>
      <c r="M31" s="93">
        <f>DNC!BJ36</f>
        <v>2E-3</v>
      </c>
      <c r="N31" s="93">
        <f>DNC!BK36</f>
        <v>60.991999999999997</v>
      </c>
      <c r="O31" s="95">
        <f>DNC!BL36</f>
        <v>1.2090000000000001</v>
      </c>
      <c r="P31" s="94">
        <f>DNC!BM36</f>
        <v>67.649000000000001</v>
      </c>
      <c r="Q31" s="93">
        <f>DNC!BP36</f>
        <v>0</v>
      </c>
      <c r="R31" s="94">
        <f>DNC!BQ36</f>
        <v>182.74940000000001</v>
      </c>
      <c r="S31" s="93">
        <f>DNC!BR36</f>
        <v>0</v>
      </c>
      <c r="T31" s="93">
        <f>DNC!BS36</f>
        <v>177.7328</v>
      </c>
      <c r="U31" s="95">
        <f>DNC!BT36</f>
        <v>8.6400000000000005E-2</v>
      </c>
      <c r="V31" s="94">
        <f>DNC!BU36</f>
        <v>14.607100000000001</v>
      </c>
      <c r="W31" s="95">
        <f>DNC!BV36</f>
        <v>0</v>
      </c>
      <c r="X31" s="94">
        <f>DNC!BW36</f>
        <v>212.28299999999999</v>
      </c>
      <c r="Y31" s="93">
        <f>DNC!BX36</f>
        <v>3.6396000000000002</v>
      </c>
      <c r="Z31" s="94">
        <f>DNC!BY36</f>
        <v>0</v>
      </c>
      <c r="AA31" s="93">
        <f>DNC!BZ36</f>
        <v>3.6789999999999998</v>
      </c>
      <c r="AB31" s="94">
        <f>DNC!CA36</f>
        <v>0</v>
      </c>
      <c r="AC31" s="93">
        <f>DNC!CB36</f>
        <v>0.11700000000000001</v>
      </c>
      <c r="AD31" s="93">
        <f>DNC!CC36</f>
        <v>303.28699999999998</v>
      </c>
      <c r="AE31" s="51">
        <f>DNC!CD36</f>
        <v>0.28499999999999998</v>
      </c>
      <c r="AF31" s="52">
        <f>DNC!CE36</f>
        <v>0</v>
      </c>
      <c r="AG31" s="51">
        <f>DNC!CF36</f>
        <v>0</v>
      </c>
      <c r="AH31" s="54">
        <f>DNC!CG36</f>
        <v>844.80240000000003</v>
      </c>
      <c r="AI31" s="55">
        <f>+DNC!BN36</f>
        <v>0.252</v>
      </c>
      <c r="AJ31" s="55">
        <f>+DNC!BO36</f>
        <v>31.85</v>
      </c>
      <c r="AK31" s="51">
        <f>DNC!EE36</f>
        <v>6.4000000000000001E-2</v>
      </c>
      <c r="AL31" s="54">
        <f>DNC!EF36</f>
        <v>2.778</v>
      </c>
      <c r="AM31" s="55">
        <f>DNC!EG36</f>
        <v>0.75800000000000001</v>
      </c>
      <c r="AN31" s="55">
        <f>DNC!EH36</f>
        <v>16.518999999999998</v>
      </c>
      <c r="AO31" s="51">
        <f>DNC!EI36</f>
        <v>0</v>
      </c>
      <c r="AP31" s="55">
        <f>DNC!EJ36</f>
        <v>1191.6595</v>
      </c>
      <c r="AQ31" s="51">
        <f>DNC!EK36</f>
        <v>0</v>
      </c>
      <c r="AR31" s="55">
        <f>DNC!EL36</f>
        <v>845.55</v>
      </c>
      <c r="AS31" s="51">
        <f>DNC!EM36</f>
        <v>0</v>
      </c>
      <c r="AT31" s="55">
        <f>DNC!EN36</f>
        <v>762.87099999999998</v>
      </c>
      <c r="AU31" s="51">
        <f>+DNC!EO36</f>
        <v>0</v>
      </c>
      <c r="AV31" s="55">
        <f>+DNC!EP36</f>
        <v>6.08</v>
      </c>
      <c r="AW31" s="51">
        <f>+DNC!EQ36</f>
        <v>0</v>
      </c>
      <c r="AX31" s="55">
        <f>+DNC!ER36</f>
        <v>724.67</v>
      </c>
      <c r="AY31" s="51">
        <f>+DNC!ES36</f>
        <v>0</v>
      </c>
      <c r="AZ31" s="55">
        <f>+DNC!ET36</f>
        <v>985.4</v>
      </c>
      <c r="BA31" s="51">
        <f>+DNC!EU36</f>
        <v>0</v>
      </c>
      <c r="BB31" s="55">
        <f>+DNC!EV36</f>
        <v>140.48699999999999</v>
      </c>
      <c r="BC31" s="55">
        <f>+DNC!EW36</f>
        <v>0</v>
      </c>
      <c r="BD31" s="55">
        <f>+DNC!EX36</f>
        <v>987.851</v>
      </c>
      <c r="BE31" s="55">
        <f>+DNC!EY36</f>
        <v>0</v>
      </c>
      <c r="BF31" s="55">
        <f>+DNC!EZ36</f>
        <v>391.779</v>
      </c>
      <c r="BG31" s="55">
        <f>+DNC!FA36</f>
        <v>8.0000000000000002E-3</v>
      </c>
      <c r="BH31" s="55">
        <f>+DNC!FB36</f>
        <v>305.24</v>
      </c>
      <c r="BI31" s="55">
        <f>+DNC!FC36</f>
        <v>0</v>
      </c>
      <c r="BJ31" s="55">
        <f>+DNC!FD36</f>
        <v>388.08</v>
      </c>
      <c r="BK31" s="561">
        <f t="shared" si="0"/>
        <v>8706.9861999999994</v>
      </c>
      <c r="BL31" s="455">
        <f>BM31/24</f>
        <v>262.16812083333338</v>
      </c>
      <c r="BM31" s="548">
        <f t="shared" si="1"/>
        <v>6292.0349000000006</v>
      </c>
      <c r="BN31" s="559">
        <f t="shared" si="2"/>
        <v>2415.2362999999996</v>
      </c>
      <c r="BO31" s="434">
        <f>AF31-AE31+termico!AJ31+termico!AH31</f>
        <v>-0.28499999999999998</v>
      </c>
      <c r="BP31" s="119"/>
      <c r="BQ31" s="60">
        <f t="shared" si="3"/>
        <v>8706.9861999999994</v>
      </c>
      <c r="BS31" s="41">
        <v>30187.939499999997</v>
      </c>
      <c r="BT31" s="567">
        <f t="shared" si="4"/>
        <v>0.20842876341394553</v>
      </c>
      <c r="BV31" s="41">
        <f t="shared" si="5"/>
        <v>262.16812083333338</v>
      </c>
    </row>
    <row r="32" spans="2:74" ht="13.5" x14ac:dyDescent="0.25">
      <c r="B32" s="63">
        <v>28</v>
      </c>
      <c r="C32" s="93"/>
      <c r="D32" s="93">
        <f>DNC!BA37</f>
        <v>2.12</v>
      </c>
      <c r="E32" s="96">
        <f>DNC!BB37</f>
        <v>7.3239999999999998</v>
      </c>
      <c r="F32" s="94">
        <f>DNC!BC37</f>
        <v>2E-3</v>
      </c>
      <c r="G32" s="95">
        <f>DNC!BD37</f>
        <v>0.1</v>
      </c>
      <c r="H32" s="94">
        <f>DNC!BE37</f>
        <v>10.17</v>
      </c>
      <c r="I32" s="93">
        <f>DNC!BF37</f>
        <v>0.42899999999999999</v>
      </c>
      <c r="J32" s="94">
        <f>DNC!BG37</f>
        <v>35.274000000000001</v>
      </c>
      <c r="K32" s="93">
        <f>DNC!BH37</f>
        <v>0.34</v>
      </c>
      <c r="L32" s="94">
        <f>DNC!BI37</f>
        <v>0</v>
      </c>
      <c r="M32" s="93">
        <f>DNC!BJ37</f>
        <v>7.0000000000000001E-3</v>
      </c>
      <c r="N32" s="93">
        <f>DNC!BK37</f>
        <v>65.370999999999995</v>
      </c>
      <c r="O32" s="95">
        <f>DNC!BL37</f>
        <v>0</v>
      </c>
      <c r="P32" s="94">
        <f>DNC!BM37</f>
        <v>92.42</v>
      </c>
      <c r="Q32" s="93">
        <f>DNC!BP37</f>
        <v>5.4000000000000003E-3</v>
      </c>
      <c r="R32" s="94">
        <f>DNC!BQ37</f>
        <v>109.3608</v>
      </c>
      <c r="S32" s="93">
        <f>DNC!BR37</f>
        <v>5.6599999999999998E-2</v>
      </c>
      <c r="T32" s="93">
        <f>DNC!BS37</f>
        <v>115.50879999999999</v>
      </c>
      <c r="U32" s="95">
        <f>DNC!BT37</f>
        <v>0.6643</v>
      </c>
      <c r="V32" s="94">
        <f>DNC!BU37</f>
        <v>3.6143999999999998</v>
      </c>
      <c r="W32" s="95">
        <f>DNC!BV37</f>
        <v>0</v>
      </c>
      <c r="X32" s="94">
        <f>DNC!BW37</f>
        <v>212.238</v>
      </c>
      <c r="Y32" s="93">
        <f>DNC!BX37</f>
        <v>4.7385999999999999</v>
      </c>
      <c r="Z32" s="94">
        <f>DNC!BY37</f>
        <v>0</v>
      </c>
      <c r="AA32" s="93">
        <f>DNC!BZ37</f>
        <v>2.34</v>
      </c>
      <c r="AB32" s="94">
        <f>DNC!CA37</f>
        <v>0</v>
      </c>
      <c r="AC32" s="93">
        <f>DNC!CB37</f>
        <v>7.5999999999999998E-2</v>
      </c>
      <c r="AD32" s="93">
        <f>DNC!CC37</f>
        <v>217.21700000000001</v>
      </c>
      <c r="AE32" s="51">
        <f>DNC!CD37</f>
        <v>0.23</v>
      </c>
      <c r="AF32" s="52">
        <f>DNC!CE37</f>
        <v>0</v>
      </c>
      <c r="AG32" s="51">
        <f>DNC!CF37</f>
        <v>3.9144000000000001</v>
      </c>
      <c r="AH32" s="54">
        <f>DNC!CG37</f>
        <v>378.5136</v>
      </c>
      <c r="AI32" s="55">
        <f>+DNC!BN37</f>
        <v>0.63500000000000001</v>
      </c>
      <c r="AJ32" s="55">
        <f>+DNC!BO37</f>
        <v>21.257999999999999</v>
      </c>
      <c r="AK32" s="51">
        <f>DNC!EE37</f>
        <v>5.8999999999999997E-2</v>
      </c>
      <c r="AL32" s="54">
        <f>DNC!EF37</f>
        <v>2.452</v>
      </c>
      <c r="AM32" s="55">
        <f>DNC!EG37</f>
        <v>1.7869999999999999</v>
      </c>
      <c r="AN32" s="55">
        <f>DNC!EH37</f>
        <v>9.3680000000000003</v>
      </c>
      <c r="AO32" s="51">
        <f>DNC!EI37</f>
        <v>0</v>
      </c>
      <c r="AP32" s="55">
        <f>DNC!EJ37</f>
        <v>1189.3441</v>
      </c>
      <c r="AQ32" s="51">
        <f>DNC!EK37</f>
        <v>0</v>
      </c>
      <c r="AR32" s="55">
        <f>DNC!EL37</f>
        <v>458.99</v>
      </c>
      <c r="AS32" s="51">
        <f>DNC!EM37</f>
        <v>3.7999999999999999E-2</v>
      </c>
      <c r="AT32" s="55">
        <f>DNC!EN37</f>
        <v>304.46600000000001</v>
      </c>
      <c r="AU32" s="51">
        <f>+DNC!EO37</f>
        <v>7.0000000000000001E-3</v>
      </c>
      <c r="AV32" s="55">
        <f>+DNC!EP37</f>
        <v>5.6630000000000003</v>
      </c>
      <c r="AW32" s="51">
        <f>+DNC!EQ37</f>
        <v>3.0000000000000001E-3</v>
      </c>
      <c r="AX32" s="55">
        <f>+DNC!ER37</f>
        <v>438.24400000000003</v>
      </c>
      <c r="AY32" s="51">
        <f>+DNC!ES37</f>
        <v>0</v>
      </c>
      <c r="AZ32" s="55">
        <f>+DNC!ET37</f>
        <v>450.6</v>
      </c>
      <c r="BA32" s="51">
        <f>+DNC!EU37</f>
        <v>0</v>
      </c>
      <c r="BB32" s="55">
        <f>+DNC!EV37</f>
        <v>93.174000000000007</v>
      </c>
      <c r="BC32" s="55">
        <f>+DNC!EW37</f>
        <v>1E-3</v>
      </c>
      <c r="BD32" s="55">
        <f>+DNC!EX37</f>
        <v>524.46600000000001</v>
      </c>
      <c r="BE32" s="55">
        <f>+DNC!EY37</f>
        <v>0</v>
      </c>
      <c r="BF32" s="55">
        <f>+DNC!EZ37</f>
        <v>178.25200000000001</v>
      </c>
      <c r="BG32" s="55">
        <f>+DNC!FA37</f>
        <v>0</v>
      </c>
      <c r="BH32" s="55">
        <f>+DNC!FB37</f>
        <v>134.173</v>
      </c>
      <c r="BI32" s="55">
        <f>+DNC!FC37</f>
        <v>0</v>
      </c>
      <c r="BJ32" s="55">
        <f>+DNC!FD37</f>
        <v>239.04</v>
      </c>
      <c r="BK32" s="561">
        <f t="shared" si="0"/>
        <v>5268.5444000000007</v>
      </c>
      <c r="BL32" s="455"/>
      <c r="BM32" s="548">
        <f t="shared" si="1"/>
        <v>3299.6067000000003</v>
      </c>
      <c r="BN32" s="559">
        <f t="shared" si="2"/>
        <v>1969.1677</v>
      </c>
      <c r="BO32" s="434">
        <f>AF32-AE32+termico!AJ32+termico!AH32</f>
        <v>-0.23</v>
      </c>
      <c r="BP32" s="119"/>
      <c r="BQ32" s="60">
        <f t="shared" si="3"/>
        <v>5268.5444000000007</v>
      </c>
      <c r="BS32" s="41">
        <v>35489.184499999996</v>
      </c>
      <c r="BT32" s="567">
        <f t="shared" si="4"/>
        <v>9.2974993550499888E-2</v>
      </c>
      <c r="BV32" s="41">
        <f t="shared" si="5"/>
        <v>137.48361250000002</v>
      </c>
    </row>
    <row r="33" spans="2:74" ht="13.5" x14ac:dyDescent="0.25">
      <c r="B33" s="63">
        <v>29</v>
      </c>
      <c r="C33" s="93"/>
      <c r="D33" s="93">
        <f>DNC!BA38</f>
        <v>3.33</v>
      </c>
      <c r="E33" s="96">
        <f>DNC!BB38</f>
        <v>5.6660000000000004</v>
      </c>
      <c r="F33" s="94">
        <f>DNC!BC38</f>
        <v>0</v>
      </c>
      <c r="G33" s="95">
        <f>DNC!BD38</f>
        <v>0.14799999999999999</v>
      </c>
      <c r="H33" s="94">
        <f>DNC!BE38</f>
        <v>22.975999999999999</v>
      </c>
      <c r="I33" s="93">
        <f>DNC!BF38</f>
        <v>0</v>
      </c>
      <c r="J33" s="94">
        <f>DNC!BG38</f>
        <v>18.021999999999998</v>
      </c>
      <c r="K33" s="93">
        <f>DNC!BH38</f>
        <v>0.34499999999999997</v>
      </c>
      <c r="L33" s="94">
        <f>DNC!BI38</f>
        <v>0</v>
      </c>
      <c r="M33" s="93">
        <f>DNC!BJ38</f>
        <v>1.7999999999999999E-2</v>
      </c>
      <c r="N33" s="93">
        <f>DNC!BK38</f>
        <v>47.23</v>
      </c>
      <c r="O33" s="95">
        <f>DNC!BL38</f>
        <v>2.363</v>
      </c>
      <c r="P33" s="94">
        <f>DNC!BM38</f>
        <v>72.453000000000003</v>
      </c>
      <c r="Q33" s="93">
        <f>DNC!BP38</f>
        <v>8.1000000000000003E-2</v>
      </c>
      <c r="R33" s="94">
        <f>DNC!BQ38</f>
        <v>122.248</v>
      </c>
      <c r="S33" s="93">
        <f>DNC!BR38</f>
        <v>0.1134</v>
      </c>
      <c r="T33" s="93">
        <f>DNC!BS38</f>
        <v>120.6602</v>
      </c>
      <c r="U33" s="95">
        <f>DNC!BT38</f>
        <v>0.27829999999999999</v>
      </c>
      <c r="V33" s="94">
        <f>DNC!BU38</f>
        <v>8.2041000000000004</v>
      </c>
      <c r="W33" s="95">
        <f>DNC!BV38</f>
        <v>8.9999999999999993E-3</v>
      </c>
      <c r="X33" s="94">
        <f>DNC!BW38</f>
        <v>196.86099999999999</v>
      </c>
      <c r="Y33" s="93">
        <f>DNC!BX38</f>
        <v>3.9125999999999999</v>
      </c>
      <c r="Z33" s="94">
        <f>DNC!BY38</f>
        <v>0</v>
      </c>
      <c r="AA33" s="93">
        <f>DNC!BZ38</f>
        <v>3.6219999999999999</v>
      </c>
      <c r="AB33" s="94">
        <f>DNC!CA38</f>
        <v>0</v>
      </c>
      <c r="AC33" s="93">
        <f>DNC!CB38</f>
        <v>0.11</v>
      </c>
      <c r="AD33" s="93">
        <f>DNC!CC38</f>
        <v>221.68199999999999</v>
      </c>
      <c r="AE33" s="51">
        <f>DNC!CD38</f>
        <v>0.65900000000000003</v>
      </c>
      <c r="AF33" s="52">
        <f>DNC!CE38</f>
        <v>0</v>
      </c>
      <c r="AG33" s="51">
        <f>DNC!CF38</f>
        <v>0</v>
      </c>
      <c r="AH33" s="54">
        <f>DNC!CG38</f>
        <v>593.54039999999998</v>
      </c>
      <c r="AI33" s="55">
        <f>+DNC!BN38</f>
        <v>2.181</v>
      </c>
      <c r="AJ33" s="55">
        <f>+DNC!BO38</f>
        <v>30.768999999999998</v>
      </c>
      <c r="AK33" s="51">
        <f>DNC!EE38</f>
        <v>0.08</v>
      </c>
      <c r="AL33" s="54">
        <f>DNC!EF38</f>
        <v>1.0609999999999999</v>
      </c>
      <c r="AM33" s="55">
        <f>DNC!EG38</f>
        <v>4.5970000000000004</v>
      </c>
      <c r="AN33" s="55">
        <f>DNC!EH38</f>
        <v>10.824</v>
      </c>
      <c r="AO33" s="51">
        <f>DNC!EI38</f>
        <v>1.6039000000000001</v>
      </c>
      <c r="AP33" s="55">
        <f>DNC!EJ38</f>
        <v>887.18380000000002</v>
      </c>
      <c r="AQ33" s="51">
        <f>DNC!EK38</f>
        <v>0.04</v>
      </c>
      <c r="AR33" s="55">
        <f>DNC!EL38</f>
        <v>600.87</v>
      </c>
      <c r="AS33" s="51">
        <f>DNC!EM38</f>
        <v>0</v>
      </c>
      <c r="AT33" s="55">
        <f>DNC!EN38</f>
        <v>932.81899999999996</v>
      </c>
      <c r="AU33" s="51">
        <f>+DNC!EO38</f>
        <v>0</v>
      </c>
      <c r="AV33" s="55">
        <f>+DNC!EP38</f>
        <v>5.7380000000000004</v>
      </c>
      <c r="AW33" s="51">
        <f>+DNC!EQ38</f>
        <v>0.17</v>
      </c>
      <c r="AX33" s="55">
        <f>+DNC!ER38</f>
        <v>569.87199999999996</v>
      </c>
      <c r="AY33" s="51">
        <f>+DNC!ES38</f>
        <v>0.1</v>
      </c>
      <c r="AZ33" s="55">
        <f>+DNC!ET38</f>
        <v>762.4</v>
      </c>
      <c r="BA33" s="51">
        <f>+DNC!EU38</f>
        <v>6.0999999999999999E-2</v>
      </c>
      <c r="BB33" s="55">
        <f>+DNC!EV38</f>
        <v>102.279</v>
      </c>
      <c r="BC33" s="55">
        <f>+DNC!EW38</f>
        <v>6.3E-2</v>
      </c>
      <c r="BD33" s="55">
        <f>+DNC!EX38</f>
        <v>613.27</v>
      </c>
      <c r="BE33" s="55">
        <f>+DNC!EY38</f>
        <v>0</v>
      </c>
      <c r="BF33" s="55">
        <f>+DNC!EZ38</f>
        <v>304.08199999999999</v>
      </c>
      <c r="BG33" s="55">
        <f>+DNC!FA38</f>
        <v>0</v>
      </c>
      <c r="BH33" s="55">
        <f>+DNC!FB38</f>
        <v>231.55199999999999</v>
      </c>
      <c r="BI33" s="55">
        <f>+DNC!FC38</f>
        <v>0.24</v>
      </c>
      <c r="BJ33" s="55">
        <f>+DNC!FD38</f>
        <v>346.8</v>
      </c>
      <c r="BK33" s="561">
        <f t="shared" si="0"/>
        <v>6800.2653</v>
      </c>
      <c r="BL33" s="455"/>
      <c r="BM33" s="548">
        <f t="shared" si="1"/>
        <v>4988.4395999999997</v>
      </c>
      <c r="BN33" s="559">
        <f t="shared" si="2"/>
        <v>1812.4847</v>
      </c>
      <c r="BO33" s="434">
        <f>AF33-AE33+termico!AJ33+termico!AH33</f>
        <v>-0.65900000000000003</v>
      </c>
      <c r="BP33" s="119"/>
      <c r="BQ33" s="60">
        <f t="shared" si="3"/>
        <v>6800.2652999999991</v>
      </c>
      <c r="BS33" s="41">
        <v>33107.584600000009</v>
      </c>
      <c r="BT33" s="567">
        <f t="shared" si="4"/>
        <v>0.15067361936152837</v>
      </c>
      <c r="BV33" s="41">
        <f t="shared" si="5"/>
        <v>207.85164999999998</v>
      </c>
    </row>
    <row r="34" spans="2:74" ht="13.5" x14ac:dyDescent="0.25">
      <c r="B34" s="63">
        <v>30</v>
      </c>
      <c r="C34" s="93"/>
      <c r="D34" s="93">
        <f>DNC!BA39</f>
        <v>3.93</v>
      </c>
      <c r="E34" s="96">
        <f>DNC!BB39</f>
        <v>6.1509999999999998</v>
      </c>
      <c r="F34" s="94">
        <f>DNC!BC39</f>
        <v>0</v>
      </c>
      <c r="G34" s="95">
        <f>DNC!BD39</f>
        <v>0.189</v>
      </c>
      <c r="H34" s="94">
        <f>DNC!BE39</f>
        <v>3.7269999999999999</v>
      </c>
      <c r="I34" s="93">
        <f>DNC!BF39</f>
        <v>0.154</v>
      </c>
      <c r="J34" s="94">
        <f>DNC!BG39</f>
        <v>25.73</v>
      </c>
      <c r="K34" s="93">
        <f>DNC!BH39</f>
        <v>0.14399999999999999</v>
      </c>
      <c r="L34" s="94">
        <f>DNC!BI39</f>
        <v>0</v>
      </c>
      <c r="M34" s="93">
        <f>DNC!BJ39</f>
        <v>0.04</v>
      </c>
      <c r="N34" s="93">
        <f>DNC!BK39</f>
        <v>31.637</v>
      </c>
      <c r="O34" s="95">
        <f>DNC!BL39</f>
        <v>1.143</v>
      </c>
      <c r="P34" s="94">
        <f>DNC!BM39</f>
        <v>83.153000000000006</v>
      </c>
      <c r="Q34" s="93">
        <f>DNC!BP39</f>
        <v>0.14319999999999999</v>
      </c>
      <c r="R34" s="94">
        <f>DNC!BQ39</f>
        <v>52.164000000000001</v>
      </c>
      <c r="S34" s="93">
        <f>DNC!BR39</f>
        <v>0.1648</v>
      </c>
      <c r="T34" s="93">
        <f>DNC!BS39</f>
        <v>52.685200000000002</v>
      </c>
      <c r="U34" s="95">
        <f>DNC!BT39</f>
        <v>1.1232</v>
      </c>
      <c r="V34" s="94">
        <f>DNC!BU39</f>
        <v>1.3554999999999999</v>
      </c>
      <c r="W34" s="95">
        <f>DNC!BV39</f>
        <v>4.0000000000000001E-3</v>
      </c>
      <c r="X34" s="94">
        <f>DNC!BW39</f>
        <v>198.035</v>
      </c>
      <c r="Y34" s="93">
        <f>DNC!BX39</f>
        <v>5.4240000000000004</v>
      </c>
      <c r="Z34" s="94">
        <f>DNC!BY39</f>
        <v>0</v>
      </c>
      <c r="AA34" s="93">
        <f>DNC!BZ39</f>
        <v>4.5339999999999998</v>
      </c>
      <c r="AB34" s="94">
        <f>DNC!CA39</f>
        <v>0</v>
      </c>
      <c r="AC34" s="93">
        <f>DNC!CB39</f>
        <v>0.871</v>
      </c>
      <c r="AD34" s="93">
        <f>DNC!CC39</f>
        <v>60.093000000000004</v>
      </c>
      <c r="AE34" s="51">
        <f>DNC!CD39</f>
        <v>0.66300000000000003</v>
      </c>
      <c r="AF34" s="52">
        <f>DNC!CE39</f>
        <v>0</v>
      </c>
      <c r="AG34" s="51">
        <f>DNC!CF39</f>
        <v>0</v>
      </c>
      <c r="AH34" s="54">
        <f>DNC!CG39</f>
        <v>685.39559999999994</v>
      </c>
      <c r="AI34" s="55">
        <f>+DNC!BN39</f>
        <v>4.2960000000000003</v>
      </c>
      <c r="AJ34" s="55">
        <f>+DNC!BO39</f>
        <v>15.821999999999999</v>
      </c>
      <c r="AK34" s="51">
        <f>DNC!EE39</f>
        <v>5.6000000000000001E-2</v>
      </c>
      <c r="AL34" s="54">
        <f>DNC!EF39</f>
        <v>1.726</v>
      </c>
      <c r="AM34" s="55">
        <f>DNC!EG39</f>
        <v>13.208</v>
      </c>
      <c r="AN34" s="55">
        <f>DNC!EH39</f>
        <v>1.5429999999999999</v>
      </c>
      <c r="AO34" s="51">
        <f>DNC!EI39</f>
        <v>0</v>
      </c>
      <c r="AP34" s="55">
        <f>DNC!EJ39</f>
        <v>957.45709999999997</v>
      </c>
      <c r="AQ34" s="51">
        <f>DNC!EK39</f>
        <v>0.01</v>
      </c>
      <c r="AR34" s="55">
        <f>DNC!EL39</f>
        <v>239.5</v>
      </c>
      <c r="AS34" s="51">
        <f>DNC!EM39</f>
        <v>0.49299999999999999</v>
      </c>
      <c r="AT34" s="55">
        <f>DNC!EN39</f>
        <v>307.28300000000002</v>
      </c>
      <c r="AU34" s="51">
        <f>+DNC!EO39</f>
        <v>5.0000000000000001E-3</v>
      </c>
      <c r="AV34" s="55">
        <f>+DNC!EP39</f>
        <v>6.0279999999999996</v>
      </c>
      <c r="AW34" s="51">
        <f>+DNC!EQ39</f>
        <v>0.65500000000000003</v>
      </c>
      <c r="AX34" s="55">
        <f>+DNC!ER39</f>
        <v>368.95299999999997</v>
      </c>
      <c r="AY34" s="51">
        <f>+DNC!ES39</f>
        <v>0.8</v>
      </c>
      <c r="AZ34" s="55">
        <f>+DNC!ET39</f>
        <v>385.6</v>
      </c>
      <c r="BA34" s="51">
        <f>+DNC!EU39</f>
        <v>0.21199999999999999</v>
      </c>
      <c r="BB34" s="55">
        <f>+DNC!EV39</f>
        <v>29.103999999999999</v>
      </c>
      <c r="BC34" s="55">
        <f>+DNC!EW39</f>
        <v>2.4E-2</v>
      </c>
      <c r="BD34" s="55">
        <f>+DNC!EX39</f>
        <v>290.733</v>
      </c>
      <c r="BE34" s="55">
        <f>+DNC!EY39</f>
        <v>0</v>
      </c>
      <c r="BF34" s="55">
        <f>+DNC!EZ39</f>
        <v>149.44300000000001</v>
      </c>
      <c r="BG34" s="55">
        <f>+DNC!FA39</f>
        <v>0.27500000000000002</v>
      </c>
      <c r="BH34" s="55">
        <f>+DNC!FB39</f>
        <v>98.876999999999995</v>
      </c>
      <c r="BI34" s="55">
        <f>+DNC!FC39</f>
        <v>1.44</v>
      </c>
      <c r="BJ34" s="55">
        <f>+DNC!FD39</f>
        <v>331.08</v>
      </c>
      <c r="BK34" s="561">
        <f t="shared" si="0"/>
        <v>4338.8321999999989</v>
      </c>
      <c r="BL34" s="455"/>
      <c r="BM34" s="548">
        <f t="shared" si="1"/>
        <v>2359.5774999999999</v>
      </c>
      <c r="BN34" s="559">
        <f t="shared" si="2"/>
        <v>1979.9176999999997</v>
      </c>
      <c r="BO34" s="434">
        <f>AF34-AE34+termico!AJ34+termico!AH34</f>
        <v>-0.66300000000000003</v>
      </c>
      <c r="BP34" s="119"/>
      <c r="BQ34" s="60">
        <f t="shared" si="3"/>
        <v>4338.8321999999998</v>
      </c>
      <c r="BS34" s="41">
        <v>30283.241999999995</v>
      </c>
      <c r="BT34" s="567">
        <f t="shared" si="4"/>
        <v>7.7916938351580728E-2</v>
      </c>
      <c r="BV34" s="41">
        <f t="shared" si="5"/>
        <v>98.315729166666657</v>
      </c>
    </row>
    <row r="35" spans="2:74" ht="14.25" thickBot="1" x14ac:dyDescent="0.3">
      <c r="B35" s="62">
        <v>31</v>
      </c>
      <c r="C35" s="76"/>
      <c r="D35" s="93">
        <f>DNC!BA40</f>
        <v>3.39</v>
      </c>
      <c r="E35" s="96">
        <f>DNC!BB40</f>
        <v>5.7919999999999998</v>
      </c>
      <c r="F35" s="94">
        <f>DNC!BC40</f>
        <v>1E-3</v>
      </c>
      <c r="G35" s="95">
        <f>DNC!BD40</f>
        <v>0.113</v>
      </c>
      <c r="H35" s="94">
        <f>DNC!BE40</f>
        <v>10.202</v>
      </c>
      <c r="I35" s="93">
        <f>DNC!BF40</f>
        <v>0.154</v>
      </c>
      <c r="J35" s="94">
        <f>DNC!BG40</f>
        <v>32.219000000000001</v>
      </c>
      <c r="K35" s="93">
        <f>DNC!BH40</f>
        <v>0.154</v>
      </c>
      <c r="L35" s="94">
        <f>DNC!BI40</f>
        <v>0</v>
      </c>
      <c r="M35" s="93">
        <f>DNC!BJ40</f>
        <v>3.7999999999999999E-2</v>
      </c>
      <c r="N35" s="93">
        <f>DNC!BK40</f>
        <v>70.861000000000004</v>
      </c>
      <c r="O35" s="95">
        <f>DNC!BL40</f>
        <v>0</v>
      </c>
      <c r="P35" s="94">
        <f>DNC!BM40</f>
        <v>106.49</v>
      </c>
      <c r="Q35" s="93">
        <f>DNC!BP40</f>
        <v>4.0399999999999998E-2</v>
      </c>
      <c r="R35" s="94">
        <f>DNC!BQ40</f>
        <v>71.358199999999997</v>
      </c>
      <c r="S35" s="93">
        <f>DNC!BR40</f>
        <v>0.1134</v>
      </c>
      <c r="T35" s="93">
        <f>DNC!BS40</f>
        <v>78.553799999999995</v>
      </c>
      <c r="U35" s="95">
        <f>DNC!BT40</f>
        <v>0.87</v>
      </c>
      <c r="V35" s="94">
        <f>DNC!BU40</f>
        <v>2.38</v>
      </c>
      <c r="W35" s="95">
        <f>DNC!BV40</f>
        <v>0</v>
      </c>
      <c r="X35" s="94">
        <f>DNC!BW40</f>
        <v>193.268</v>
      </c>
      <c r="Y35" s="93">
        <f>DNC!BX40</f>
        <v>6.6856</v>
      </c>
      <c r="Z35" s="94">
        <f>DNC!BY40</f>
        <v>5.8159000000000001</v>
      </c>
      <c r="AA35" s="93">
        <f>DNC!BZ40</f>
        <v>6.5289999999999999</v>
      </c>
      <c r="AB35" s="94">
        <f>DNC!CA40</f>
        <v>0</v>
      </c>
      <c r="AC35" s="93">
        <f>DNC!CB40</f>
        <v>0.496</v>
      </c>
      <c r="AD35" s="93">
        <f>DNC!CC40</f>
        <v>129.251</v>
      </c>
      <c r="AE35" s="51">
        <f>DNC!CD40</f>
        <v>0.67700000000000005</v>
      </c>
      <c r="AF35" s="52">
        <f>DNC!CE40</f>
        <v>0</v>
      </c>
      <c r="AG35" s="51">
        <f>DNC!CF40</f>
        <v>0</v>
      </c>
      <c r="AH35" s="54">
        <f>DNC!CG40</f>
        <v>555.01199999999994</v>
      </c>
      <c r="AI35" s="55">
        <f>+DNC!BN40</f>
        <v>3.734</v>
      </c>
      <c r="AJ35" s="55">
        <f>+DNC!BO40</f>
        <v>10.090999999999999</v>
      </c>
      <c r="AK35" s="51">
        <f>DNC!EE40</f>
        <v>6.2E-2</v>
      </c>
      <c r="AL35" s="54">
        <f>DNC!EF40</f>
        <v>0.61199999999999999</v>
      </c>
      <c r="AM35" s="55">
        <f>DNC!EG40</f>
        <v>7.2220000000000004</v>
      </c>
      <c r="AN35" s="55">
        <f>DNC!EH40</f>
        <v>2.5310000000000001</v>
      </c>
      <c r="AO35" s="51">
        <f>DNC!EI40</f>
        <v>0</v>
      </c>
      <c r="AP35" s="55">
        <f>DNC!EJ40</f>
        <v>1064.1893</v>
      </c>
      <c r="AQ35" s="51">
        <f>DNC!EK40</f>
        <v>0.22</v>
      </c>
      <c r="AR35" s="55">
        <f>DNC!EL40</f>
        <v>365.98</v>
      </c>
      <c r="AS35" s="51">
        <f>DNC!EM40</f>
        <v>3.7999999999999999E-2</v>
      </c>
      <c r="AT35" s="55">
        <f>DNC!EN40</f>
        <v>544.024</v>
      </c>
      <c r="AU35" s="51">
        <f>+DNC!EO40</f>
        <v>0</v>
      </c>
      <c r="AV35" s="55">
        <f>+DNC!EP40</f>
        <v>6.3929999999999998</v>
      </c>
      <c r="AW35" s="51">
        <f>+DNC!EQ40</f>
        <v>5.0999999999999997E-2</v>
      </c>
      <c r="AX35" s="55">
        <f>+DNC!ER40</f>
        <v>441.46100000000001</v>
      </c>
      <c r="AY35" s="51">
        <f>+DNC!ES40</f>
        <v>0</v>
      </c>
      <c r="AZ35" s="55">
        <f>+DNC!ET40</f>
        <v>442</v>
      </c>
      <c r="BA35" s="51">
        <f>+DNC!EU40</f>
        <v>8.5000000000000006E-2</v>
      </c>
      <c r="BB35" s="55">
        <f>+DNC!EV40</f>
        <v>51.673000000000002</v>
      </c>
      <c r="BC35" s="55">
        <f>+DNC!EW40</f>
        <v>2.5000000000000001E-2</v>
      </c>
      <c r="BD35" s="55">
        <f>+DNC!EX40</f>
        <v>342.56900000000002</v>
      </c>
      <c r="BE35" s="55">
        <f>+DNC!EY40</f>
        <v>0</v>
      </c>
      <c r="BF35" s="55">
        <f>+DNC!EZ40</f>
        <v>184.684</v>
      </c>
      <c r="BG35" s="55">
        <f>+DNC!FA40</f>
        <v>4.7E-2</v>
      </c>
      <c r="BH35" s="55">
        <f>+DNC!FB40</f>
        <v>128.893</v>
      </c>
      <c r="BI35" s="55">
        <f>+DNC!FC40</f>
        <v>0.06</v>
      </c>
      <c r="BJ35" s="55">
        <f>+DNC!FD40</f>
        <v>367.05599999999998</v>
      </c>
      <c r="BK35" s="561">
        <f t="shared" si="0"/>
        <v>5177.7518000000009</v>
      </c>
      <c r="BL35" s="455"/>
      <c r="BM35" s="548">
        <f t="shared" si="1"/>
        <v>3154.3512000000005</v>
      </c>
      <c r="BN35" s="559">
        <f t="shared" si="2"/>
        <v>2024.0776000000001</v>
      </c>
      <c r="BO35" s="434">
        <f>AF35-AE35+termico!AJ35+termico!AH35</f>
        <v>-0.67700000000000005</v>
      </c>
      <c r="BP35" s="119"/>
      <c r="BQ35" s="60">
        <f t="shared" si="3"/>
        <v>5177.7518000000009</v>
      </c>
      <c r="BS35" s="41">
        <v>30540.723900000005</v>
      </c>
      <c r="BT35" s="567">
        <f t="shared" si="4"/>
        <v>0.10328344574700798</v>
      </c>
      <c r="BV35" s="41">
        <f t="shared" si="5"/>
        <v>131.43130000000002</v>
      </c>
    </row>
    <row r="36" spans="2:74" x14ac:dyDescent="0.2">
      <c r="C36" s="60">
        <f>SUM(C5:C35)</f>
        <v>0</v>
      </c>
      <c r="D36" s="60">
        <f>SUM(D5:D35)</f>
        <v>92.275999999999982</v>
      </c>
      <c r="E36" s="60">
        <f>SUM(E5:E35)</f>
        <v>146.05600000000004</v>
      </c>
      <c r="F36" s="60">
        <f>SUM(F5:F35)</f>
        <v>4.3529999999999989</v>
      </c>
      <c r="G36" s="60">
        <f t="shared" ref="G36:AP36" si="6">SUM(G5:G35)</f>
        <v>4.7329999999999997</v>
      </c>
      <c r="H36" s="60">
        <f t="shared" si="6"/>
        <v>536.81899999999996</v>
      </c>
      <c r="I36" s="60">
        <f t="shared" si="6"/>
        <v>56.212000000000018</v>
      </c>
      <c r="J36" s="60">
        <f t="shared" si="6"/>
        <v>1073.604</v>
      </c>
      <c r="K36" s="60">
        <f t="shared" si="6"/>
        <v>10.845000000000002</v>
      </c>
      <c r="L36" s="60">
        <f t="shared" si="6"/>
        <v>0</v>
      </c>
      <c r="M36" s="60">
        <f t="shared" si="6"/>
        <v>80.247</v>
      </c>
      <c r="N36" s="60">
        <f t="shared" si="6"/>
        <v>1684.5830000000005</v>
      </c>
      <c r="O36" s="60">
        <f t="shared" si="6"/>
        <v>9.8680000000000003</v>
      </c>
      <c r="P36" s="60">
        <f t="shared" si="6"/>
        <v>2666.3869999999993</v>
      </c>
      <c r="Q36" s="60">
        <f>SUM(Q5:Q35)</f>
        <v>2.6082000000000001</v>
      </c>
      <c r="R36" s="60">
        <f t="shared" si="6"/>
        <v>3031.4952000000008</v>
      </c>
      <c r="S36" s="60">
        <f t="shared" si="6"/>
        <v>3.5747999999999998</v>
      </c>
      <c r="T36" s="60">
        <f t="shared" si="6"/>
        <v>2563.5772000000002</v>
      </c>
      <c r="U36" s="60">
        <f t="shared" si="6"/>
        <v>15.493799999999997</v>
      </c>
      <c r="V36" s="60">
        <f t="shared" si="6"/>
        <v>234.37690000000001</v>
      </c>
      <c r="W36" s="60">
        <f t="shared" si="6"/>
        <v>1.2029999999999998</v>
      </c>
      <c r="X36" s="60">
        <f t="shared" si="6"/>
        <v>6217.9190000000008</v>
      </c>
      <c r="Y36" s="60">
        <f t="shared" si="6"/>
        <v>58.935999999999993</v>
      </c>
      <c r="Z36" s="60">
        <f t="shared" si="6"/>
        <v>3524.3480000000004</v>
      </c>
      <c r="AA36" s="60">
        <f t="shared" si="6"/>
        <v>45.352000000000004</v>
      </c>
      <c r="AB36" s="60">
        <f t="shared" si="6"/>
        <v>5363.1160000000009</v>
      </c>
      <c r="AC36" s="60">
        <f t="shared" si="6"/>
        <v>8.0450000000000017</v>
      </c>
      <c r="AD36" s="60">
        <f t="shared" si="6"/>
        <v>5060.4209999999994</v>
      </c>
      <c r="AE36" s="60">
        <f t="shared" si="6"/>
        <v>18.562000000000001</v>
      </c>
      <c r="AF36" s="60">
        <f t="shared" si="6"/>
        <v>0</v>
      </c>
      <c r="AG36" s="60">
        <f t="shared" si="6"/>
        <v>1870.8563999999999</v>
      </c>
      <c r="AH36" s="60">
        <f t="shared" si="6"/>
        <v>12099.105600000001</v>
      </c>
      <c r="AI36" s="60">
        <f t="shared" si="6"/>
        <v>113.596</v>
      </c>
      <c r="AJ36" s="60">
        <f t="shared" si="6"/>
        <v>458.45399999999995</v>
      </c>
      <c r="AK36" s="60">
        <f t="shared" si="6"/>
        <v>1.7790000000000008</v>
      </c>
      <c r="AL36" s="60">
        <f t="shared" si="6"/>
        <v>65.045000000000002</v>
      </c>
      <c r="AM36" s="60">
        <f t="shared" si="6"/>
        <v>134.67399999999998</v>
      </c>
      <c r="AN36" s="60">
        <f t="shared" si="6"/>
        <v>235.74600000000001</v>
      </c>
      <c r="AO36" s="60">
        <f t="shared" si="6"/>
        <v>85.488500000000002</v>
      </c>
      <c r="AP36" s="60">
        <f t="shared" si="6"/>
        <v>32571.642099999997</v>
      </c>
      <c r="AQ36" s="60">
        <f t="shared" ref="AQ36:AT36" si="7">SUM(AQ5:AQ35)</f>
        <v>6.3899999999999988</v>
      </c>
      <c r="AR36" s="60">
        <f t="shared" si="7"/>
        <v>15160.609999999999</v>
      </c>
      <c r="AS36" s="60">
        <f t="shared" si="7"/>
        <v>8.907</v>
      </c>
      <c r="AT36" s="60">
        <f t="shared" si="7"/>
        <v>14939.589</v>
      </c>
      <c r="AU36" s="60">
        <f t="shared" ref="AU36:BJ36" si="8">SUM(AU5:AU35)</f>
        <v>0.19600000000000001</v>
      </c>
      <c r="AV36" s="60">
        <f t="shared" si="8"/>
        <v>189.137</v>
      </c>
      <c r="AW36" s="60">
        <f t="shared" si="8"/>
        <v>7.0930000000000009</v>
      </c>
      <c r="AX36" s="60">
        <f t="shared" si="8"/>
        <v>13526.693999999996</v>
      </c>
      <c r="AY36" s="60">
        <f t="shared" si="8"/>
        <v>15.4</v>
      </c>
      <c r="AZ36" s="60">
        <f t="shared" si="8"/>
        <v>14989.499999999998</v>
      </c>
      <c r="BA36" s="60">
        <f t="shared" si="8"/>
        <v>0.95900000000000007</v>
      </c>
      <c r="BB36" s="60">
        <f t="shared" si="8"/>
        <v>2054.6420000000007</v>
      </c>
      <c r="BC36" s="60">
        <f t="shared" si="8"/>
        <v>3.5</v>
      </c>
      <c r="BD36" s="60">
        <f t="shared" si="8"/>
        <v>14312.308000000003</v>
      </c>
      <c r="BE36" s="60">
        <f t="shared" si="8"/>
        <v>4.5220000000000002</v>
      </c>
      <c r="BF36" s="60">
        <f t="shared" si="8"/>
        <v>6277.6780000000017</v>
      </c>
      <c r="BG36" s="60">
        <f t="shared" si="8"/>
        <v>3.4169999999999994</v>
      </c>
      <c r="BH36" s="60">
        <f t="shared" si="8"/>
        <v>4374.1409999999996</v>
      </c>
      <c r="BI36" s="60">
        <f>SUM(BI5:BI35)</f>
        <v>22.523999999999994</v>
      </c>
      <c r="BJ36" s="60">
        <f t="shared" si="8"/>
        <v>15088.512000000001</v>
      </c>
      <c r="BL36" s="455"/>
      <c r="BM36" s="548"/>
      <c r="BP36" s="60">
        <f>SUM(BP5:BP35)</f>
        <v>0</v>
      </c>
    </row>
    <row r="37" spans="2:74" ht="13.5" thickBot="1" x14ac:dyDescent="0.25">
      <c r="B37" s="41" t="s">
        <v>746</v>
      </c>
      <c r="C37" s="773">
        <f>D36-C36</f>
        <v>92.275999999999982</v>
      </c>
      <c r="D37" s="773"/>
      <c r="E37" s="773">
        <f>F36-E36</f>
        <v>-141.70300000000003</v>
      </c>
      <c r="F37" s="773"/>
      <c r="G37" s="773">
        <f>H36-G36</f>
        <v>532.08600000000001</v>
      </c>
      <c r="H37" s="773"/>
      <c r="I37" s="773">
        <f>J36-I36</f>
        <v>1017.3920000000001</v>
      </c>
      <c r="J37" s="773"/>
      <c r="K37" s="773">
        <f>L36-K36</f>
        <v>-10.845000000000002</v>
      </c>
      <c r="L37" s="773"/>
      <c r="M37" s="773">
        <f>N36-M36</f>
        <v>1604.3360000000005</v>
      </c>
      <c r="N37" s="773"/>
      <c r="O37" s="773">
        <f>P36-O36</f>
        <v>2656.5189999999993</v>
      </c>
      <c r="P37" s="773"/>
      <c r="Q37" s="773">
        <f>R36-Q36</f>
        <v>3028.8870000000006</v>
      </c>
      <c r="R37" s="773"/>
      <c r="S37" s="773">
        <f>T36-S36</f>
        <v>2560.0024000000003</v>
      </c>
      <c r="T37" s="773"/>
      <c r="U37" s="773">
        <f>V36-U36</f>
        <v>218.88310000000001</v>
      </c>
      <c r="V37" s="773"/>
      <c r="W37" s="773">
        <f>X36-W36</f>
        <v>6216.7160000000003</v>
      </c>
      <c r="X37" s="773"/>
      <c r="Y37" s="773">
        <f>Z36-Y36</f>
        <v>3465.4120000000003</v>
      </c>
      <c r="Z37" s="773"/>
      <c r="AA37" s="773">
        <f>AB36-AA36</f>
        <v>5317.764000000001</v>
      </c>
      <c r="AB37" s="773"/>
      <c r="AC37" s="773">
        <f>AD36-AC36</f>
        <v>5052.3759999999993</v>
      </c>
      <c r="AD37" s="773"/>
      <c r="AE37" s="773">
        <f>AF36-AE36</f>
        <v>-18.562000000000001</v>
      </c>
      <c r="AF37" s="773"/>
      <c r="AG37" s="773">
        <f>AH36-AG36</f>
        <v>10228.2492</v>
      </c>
      <c r="AH37" s="773"/>
      <c r="AI37" s="773">
        <f>AJ36-AI36</f>
        <v>344.85799999999995</v>
      </c>
      <c r="AJ37" s="773"/>
      <c r="AK37" s="773">
        <f>AL36-AK36</f>
        <v>63.265999999999998</v>
      </c>
      <c r="AL37" s="773"/>
      <c r="AM37" s="773">
        <f>AN36-AM36</f>
        <v>101.07200000000003</v>
      </c>
      <c r="AN37" s="773"/>
      <c r="AO37" s="773">
        <f>AP36-AO36</f>
        <v>32486.153599999998</v>
      </c>
      <c r="AP37" s="773"/>
      <c r="AQ37" s="773">
        <f>AR36-AQ36</f>
        <v>15154.22</v>
      </c>
      <c r="AR37" s="773"/>
      <c r="AS37" s="773">
        <f>AT36-AS36</f>
        <v>14930.682000000001</v>
      </c>
      <c r="AT37" s="773"/>
      <c r="AU37" s="773">
        <f>AV36-AU36</f>
        <v>188.941</v>
      </c>
      <c r="AV37" s="773"/>
      <c r="AW37" s="773">
        <f>AX36-AW36</f>
        <v>13519.600999999995</v>
      </c>
      <c r="AX37" s="773"/>
      <c r="AY37" s="773">
        <f>AZ36-AY36</f>
        <v>14974.099999999999</v>
      </c>
      <c r="AZ37" s="773"/>
      <c r="BA37" s="773">
        <f>BB36-BA36</f>
        <v>2053.6830000000009</v>
      </c>
      <c r="BB37" s="773"/>
      <c r="BC37" s="773">
        <f>BD36-BC36</f>
        <v>14308.808000000003</v>
      </c>
      <c r="BD37" s="773"/>
      <c r="BE37" s="773">
        <f t="shared" ref="BE37" si="9">BF36-BE36</f>
        <v>6273.1560000000018</v>
      </c>
      <c r="BF37" s="773"/>
      <c r="BG37" s="773">
        <f t="shared" ref="BG37" si="10">BH36-BG36</f>
        <v>4370.7239999999993</v>
      </c>
      <c r="BH37" s="773"/>
      <c r="BI37" s="773">
        <f t="shared" ref="BI37" si="11">BJ36-BI36</f>
        <v>15065.988000000001</v>
      </c>
      <c r="BJ37" s="773"/>
      <c r="BK37" s="69">
        <f>SUM(BK5:BK35)</f>
        <v>175655.04129999998</v>
      </c>
      <c r="BM37" s="552">
        <f>SUM(BM5:BM35)</f>
        <v>112410.68950000001</v>
      </c>
      <c r="BN37" s="119">
        <f>SUM(BN5:BN35)</f>
        <v>63262.913799999995</v>
      </c>
      <c r="BO37" s="119">
        <f>SUM(BO5:BO35)</f>
        <v>-18.556000000000001</v>
      </c>
      <c r="BP37" s="119"/>
      <c r="BQ37" s="69">
        <f>SUM(BM37:BO37)</f>
        <v>175655.04730000001</v>
      </c>
      <c r="BS37" s="456" t="s">
        <v>1038</v>
      </c>
      <c r="BT37" s="567">
        <f>+MAX(BT5:BT35)</f>
        <v>0.23267683648239862</v>
      </c>
    </row>
    <row r="38" spans="2:74" ht="14.25" thickBot="1" x14ac:dyDescent="0.3">
      <c r="C38" s="766" t="s">
        <v>133</v>
      </c>
      <c r="D38" s="764"/>
      <c r="E38" s="766" t="s">
        <v>128</v>
      </c>
      <c r="F38" s="764"/>
      <c r="G38" s="763" t="s">
        <v>169</v>
      </c>
      <c r="H38" s="764"/>
      <c r="I38" s="766" t="s">
        <v>175</v>
      </c>
      <c r="J38" s="764"/>
      <c r="K38" s="766" t="s">
        <v>224</v>
      </c>
      <c r="L38" s="764"/>
      <c r="M38" s="766" t="s">
        <v>273</v>
      </c>
      <c r="N38" s="764"/>
      <c r="O38" s="766" t="s">
        <v>715</v>
      </c>
      <c r="P38" s="764"/>
      <c r="Q38" s="757" t="s">
        <v>125</v>
      </c>
      <c r="R38" s="758"/>
      <c r="S38" s="761" t="s">
        <v>178</v>
      </c>
      <c r="T38" s="767"/>
      <c r="U38" s="761" t="s">
        <v>166</v>
      </c>
      <c r="V38" s="767"/>
      <c r="W38" s="761" t="s">
        <v>158</v>
      </c>
      <c r="X38" s="767"/>
      <c r="Y38" s="761" t="s">
        <v>159</v>
      </c>
      <c r="Z38" s="767"/>
      <c r="AA38" s="761" t="s">
        <v>225</v>
      </c>
      <c r="AB38" s="767"/>
      <c r="AC38" s="761" t="s">
        <v>418</v>
      </c>
      <c r="AD38" s="767"/>
      <c r="AE38" s="766" t="s">
        <v>129</v>
      </c>
      <c r="AF38" s="774"/>
      <c r="AG38" s="761" t="s">
        <v>111</v>
      </c>
      <c r="AH38" s="767"/>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1" t="s">
        <v>217</v>
      </c>
      <c r="BQ38" s="41" t="s">
        <v>218</v>
      </c>
    </row>
    <row r="39" spans="2:74" x14ac:dyDescent="0.2">
      <c r="Q39" s="1"/>
    </row>
    <row r="40" spans="2:74" x14ac:dyDescent="0.2">
      <c r="Q40" s="1"/>
      <c r="BN40" s="60"/>
    </row>
    <row r="41" spans="2:74" x14ac:dyDescent="0.2">
      <c r="G41" s="456" t="s">
        <v>852</v>
      </c>
      <c r="H41" s="60">
        <f>G37+U37</f>
        <v>750.96910000000003</v>
      </c>
    </row>
    <row r="42" spans="2:74" x14ac:dyDescent="0.2">
      <c r="BM42" s="60"/>
    </row>
  </sheetData>
  <mergeCells count="76">
    <mergeCell ref="BI3:BJ3"/>
    <mergeCell ref="BI37:BJ37"/>
    <mergeCell ref="AM37:AN37"/>
    <mergeCell ref="AC37:AD37"/>
    <mergeCell ref="BC3:BD3"/>
    <mergeCell ref="BE3:BF3"/>
    <mergeCell ref="BG3:BH3"/>
    <mergeCell ref="BC37:BD37"/>
    <mergeCell ref="BE37:BF37"/>
    <mergeCell ref="BG37:BH37"/>
    <mergeCell ref="AY3:AZ3"/>
    <mergeCell ref="AY37:AZ37"/>
    <mergeCell ref="BA3:BB3"/>
    <mergeCell ref="BA37:BB37"/>
    <mergeCell ref="AO3:AP3"/>
    <mergeCell ref="AO37:AP37"/>
    <mergeCell ref="AW3:AX3"/>
    <mergeCell ref="AW37:AX37"/>
    <mergeCell ref="AU3:AV3"/>
    <mergeCell ref="AU37:AV37"/>
    <mergeCell ref="AS3:AT3"/>
    <mergeCell ref="AS37:AT37"/>
    <mergeCell ref="AQ3:AR3"/>
    <mergeCell ref="AQ37:AR37"/>
    <mergeCell ref="K37:L37"/>
    <mergeCell ref="Q3:R3"/>
    <mergeCell ref="U3:V3"/>
    <mergeCell ref="K3:L3"/>
    <mergeCell ref="M3:N3"/>
    <mergeCell ref="O3:P3"/>
    <mergeCell ref="AK3:AL3"/>
    <mergeCell ref="AM3:AN3"/>
    <mergeCell ref="S3:T3"/>
    <mergeCell ref="AE3:AF3"/>
    <mergeCell ref="AG3:AH3"/>
    <mergeCell ref="W3:X3"/>
    <mergeCell ref="AI3:AJ3"/>
    <mergeCell ref="Y3:Z3"/>
    <mergeCell ref="AA3:AB3"/>
    <mergeCell ref="AC3:AD3"/>
    <mergeCell ref="C3:D3"/>
    <mergeCell ref="E3:F3"/>
    <mergeCell ref="G3:H3"/>
    <mergeCell ref="I3:J3"/>
    <mergeCell ref="C37:D37"/>
    <mergeCell ref="E37:F37"/>
    <mergeCell ref="G37:H37"/>
    <mergeCell ref="I37:J37"/>
    <mergeCell ref="C38:D38"/>
    <mergeCell ref="E38:F38"/>
    <mergeCell ref="G38:H38"/>
    <mergeCell ref="I38:J38"/>
    <mergeCell ref="K38:L38"/>
    <mergeCell ref="Y38:Z38"/>
    <mergeCell ref="M38:N38"/>
    <mergeCell ref="AA38:AB38"/>
    <mergeCell ref="Q37:R37"/>
    <mergeCell ref="S37:T37"/>
    <mergeCell ref="U37:V37"/>
    <mergeCell ref="W37:X37"/>
    <mergeCell ref="Y37:Z37"/>
    <mergeCell ref="AA37:AB37"/>
    <mergeCell ref="M37:N37"/>
    <mergeCell ref="O37:P37"/>
    <mergeCell ref="O38:P38"/>
    <mergeCell ref="Q38:R38"/>
    <mergeCell ref="S38:T38"/>
    <mergeCell ref="U38:V38"/>
    <mergeCell ref="AK37:AL37"/>
    <mergeCell ref="AE37:AF37"/>
    <mergeCell ref="AG37:AH37"/>
    <mergeCell ref="W38:X38"/>
    <mergeCell ref="AC38:AD38"/>
    <mergeCell ref="AE38:AF38"/>
    <mergeCell ref="AG38:AH38"/>
    <mergeCell ref="AI37:AJ37"/>
  </mergeCells>
  <conditionalFormatting sqref="BV5:BV35">
    <cfRule type="top10" dxfId="0" priority="1" rank="1"/>
  </conditionalFormatting>
  <pageMargins left="0.75" right="0.75" top="1" bottom="1" header="0" footer="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
  <sheetViews>
    <sheetView zoomScale="55" zoomScaleNormal="55" workbookViewId="0">
      <selection activeCell="AB57" sqref="AB57"/>
    </sheetView>
  </sheetViews>
  <sheetFormatPr baseColWidth="10" defaultColWidth="9.140625" defaultRowHeight="12.75" x14ac:dyDescent="0.2"/>
  <cols>
    <col min="1" max="16384" width="9.140625" style="41"/>
  </cols>
  <sheetData/>
  <pageMargins left="0.75" right="0.75" top="1" bottom="1" header="0" footer="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
  <sheetViews>
    <sheetView view="pageLayout" topLeftCell="C1" zoomScaleNormal="85" workbookViewId="0">
      <selection activeCell="P38" sqref="P38"/>
    </sheetView>
  </sheetViews>
  <sheetFormatPr baseColWidth="10" defaultColWidth="9.140625" defaultRowHeight="12.75" x14ac:dyDescent="0.2"/>
  <cols>
    <col min="1" max="16384" width="9.140625" style="41"/>
  </cols>
  <sheetData/>
  <pageMargins left="0.75" right="0.75" top="1" bottom="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27:G64"/>
  <sheetViews>
    <sheetView topLeftCell="A38" zoomScale="115" zoomScaleNormal="115" workbookViewId="0">
      <selection activeCell="C32" sqref="C32"/>
    </sheetView>
  </sheetViews>
  <sheetFormatPr baseColWidth="10" defaultRowHeight="12.75" x14ac:dyDescent="0.2"/>
  <cols>
    <col min="1" max="1" width="19.5703125" style="41" customWidth="1"/>
    <col min="2" max="2" width="18.85546875" style="41" customWidth="1"/>
    <col min="3" max="3" width="11.42578125" style="41"/>
    <col min="4" max="4" width="20.140625" style="41" customWidth="1"/>
    <col min="5" max="5" width="32.7109375" style="41" bestFit="1" customWidth="1"/>
    <col min="6" max="16384" width="11.42578125" style="41"/>
  </cols>
  <sheetData>
    <row r="27" spans="1:5" x14ac:dyDescent="0.2">
      <c r="A27" s="456" t="s">
        <v>857</v>
      </c>
      <c r="B27" s="113" t="s">
        <v>213</v>
      </c>
    </row>
    <row r="28" spans="1:5" x14ac:dyDescent="0.2">
      <c r="A28" s="60">
        <f>IF(C28&gt;0,C28,0)</f>
        <v>122902.03429999998</v>
      </c>
      <c r="B28" s="45" t="s">
        <v>179</v>
      </c>
      <c r="C28" s="475">
        <f>SUM(hidro!AN37:AP37)</f>
        <v>122902.03429999998</v>
      </c>
      <c r="D28" s="50">
        <f>ROUND(A28/$A$36,3)</f>
        <v>0.14799999999999999</v>
      </c>
      <c r="E28" s="42" t="s">
        <v>408</v>
      </c>
    </row>
    <row r="29" spans="1:5" x14ac:dyDescent="0.2">
      <c r="A29" s="60">
        <f t="shared" ref="A29:A34" si="0">IF(C29&gt;0,C29,0)</f>
        <v>531358.61499999999</v>
      </c>
      <c r="B29" s="45" t="s">
        <v>141</v>
      </c>
      <c r="C29" s="475">
        <f>+'Intercambios VeoMedidas'!H69</f>
        <v>531358.61499999999</v>
      </c>
      <c r="D29" s="50">
        <f t="shared" ref="D29:D34" si="1">ROUND(A29/$A$36,3)</f>
        <v>0.64</v>
      </c>
      <c r="E29" s="42" t="s">
        <v>409</v>
      </c>
    </row>
    <row r="30" spans="1:5" x14ac:dyDescent="0.2">
      <c r="A30" s="60">
        <f t="shared" si="0"/>
        <v>577.85230000000001</v>
      </c>
      <c r="B30" s="45" t="s">
        <v>205</v>
      </c>
      <c r="C30" s="475">
        <f>SUM(termico!BM37:BU37)-termico!CQ37</f>
        <v>577.85230000000001</v>
      </c>
      <c r="D30" s="50">
        <f t="shared" si="1"/>
        <v>1E-3</v>
      </c>
      <c r="E30" s="42" t="s">
        <v>432</v>
      </c>
    </row>
    <row r="31" spans="1:5" x14ac:dyDescent="0.2">
      <c r="A31" s="60">
        <f>IF(C31&gt;0,C31,0)</f>
        <v>0</v>
      </c>
      <c r="B31" s="45" t="s">
        <v>204</v>
      </c>
      <c r="C31" s="475">
        <f>SUM(termico!BB37:BK37)-termico!CR37</f>
        <v>-673.3696000000001</v>
      </c>
      <c r="D31" s="50">
        <f t="shared" si="1"/>
        <v>0</v>
      </c>
      <c r="E31" s="42" t="s">
        <v>433</v>
      </c>
    </row>
    <row r="32" spans="1:5" x14ac:dyDescent="0.2">
      <c r="A32" s="60">
        <f t="shared" si="0"/>
        <v>175655.04729999998</v>
      </c>
      <c r="B32" s="456" t="s">
        <v>973</v>
      </c>
      <c r="C32" s="43">
        <f>'Gx Distrib.'!BK37+termico!AH37+termico!AJ37-'Gx Distrib.'!BP36</f>
        <v>175655.04729999998</v>
      </c>
      <c r="D32" s="50">
        <f t="shared" si="1"/>
        <v>0.21199999999999999</v>
      </c>
    </row>
    <row r="33" spans="1:7" x14ac:dyDescent="0.2">
      <c r="A33" s="60">
        <f t="shared" si="0"/>
        <v>0</v>
      </c>
      <c r="B33" s="45" t="s">
        <v>202</v>
      </c>
      <c r="C33" s="43">
        <f>+'Intercambios VeoMedidas'!I69</f>
        <v>0</v>
      </c>
      <c r="D33" s="50">
        <f t="shared" si="1"/>
        <v>0</v>
      </c>
    </row>
    <row r="34" spans="1:7" x14ac:dyDescent="0.2">
      <c r="A34" s="60">
        <f t="shared" si="0"/>
        <v>0</v>
      </c>
      <c r="B34" s="45" t="s">
        <v>201</v>
      </c>
      <c r="C34" s="43">
        <f>+'Intercambios VeoMedidas'!J69</f>
        <v>0</v>
      </c>
      <c r="D34" s="50">
        <f t="shared" si="1"/>
        <v>0</v>
      </c>
    </row>
    <row r="35" spans="1:7" x14ac:dyDescent="0.2">
      <c r="A35" s="115" t="s">
        <v>200</v>
      </c>
      <c r="B35" s="115" t="s">
        <v>170</v>
      </c>
      <c r="C35" s="114">
        <f>SUM(C28:C34)</f>
        <v>829820.17929999996</v>
      </c>
      <c r="D35" s="500">
        <f>SUM(D28:D34)</f>
        <v>1.0010000000000001</v>
      </c>
      <c r="E35" s="41" t="s">
        <v>622</v>
      </c>
      <c r="F35" s="256">
        <f>D29+D28</f>
        <v>0.78800000000000003</v>
      </c>
    </row>
    <row r="36" spans="1:7" x14ac:dyDescent="0.2">
      <c r="A36" s="60">
        <f>SUM(A28:A34)</f>
        <v>830493.54889999994</v>
      </c>
      <c r="B36" s="45" t="s">
        <v>199</v>
      </c>
      <c r="C36" s="43">
        <f>+'Intercambios VeoMedidas'!K69</f>
        <v>303410.96000000002</v>
      </c>
    </row>
    <row r="37" spans="1:7" x14ac:dyDescent="0.2">
      <c r="B37" s="45" t="s">
        <v>198</v>
      </c>
      <c r="C37" s="43">
        <f>+'Intercambios VeoMedidas'!L69</f>
        <v>0</v>
      </c>
    </row>
    <row r="38" spans="1:7" x14ac:dyDescent="0.2">
      <c r="A38" s="45"/>
      <c r="B38" s="113" t="s">
        <v>170</v>
      </c>
      <c r="C38" s="112">
        <f>C35+C36+C37</f>
        <v>1133231.1392999999</v>
      </c>
    </row>
    <row r="40" spans="1:7" x14ac:dyDescent="0.2">
      <c r="D40" s="458" t="s">
        <v>853</v>
      </c>
      <c r="E40" s="458"/>
      <c r="F40" s="458"/>
    </row>
    <row r="41" spans="1:7" x14ac:dyDescent="0.2">
      <c r="E41" s="457">
        <f>C35-Mensual!H8</f>
        <v>-291.71659999992698</v>
      </c>
    </row>
    <row r="42" spans="1:7" x14ac:dyDescent="0.2">
      <c r="D42" s="775" t="s">
        <v>854</v>
      </c>
      <c r="E42" s="775"/>
      <c r="F42" s="775"/>
      <c r="G42" s="775"/>
    </row>
    <row r="43" spans="1:7" x14ac:dyDescent="0.2">
      <c r="B43" s="45" t="s">
        <v>197</v>
      </c>
      <c r="C43" s="60">
        <f>C28+C29</f>
        <v>654260.64929999993</v>
      </c>
      <c r="E43" s="43">
        <f>C35+C36-C56-C57-C58</f>
        <v>-277382.95999999996</v>
      </c>
    </row>
    <row r="44" spans="1:7" x14ac:dyDescent="0.2">
      <c r="B44" s="45" t="s">
        <v>165</v>
      </c>
      <c r="C44" s="60">
        <f>C30+C31+C32+C33+C34</f>
        <v>175559.52999999997</v>
      </c>
    </row>
    <row r="45" spans="1:7" x14ac:dyDescent="0.2">
      <c r="C45" s="112">
        <f>SUM(C43:C44)</f>
        <v>829820.17929999996</v>
      </c>
    </row>
    <row r="48" spans="1:7" x14ac:dyDescent="0.2">
      <c r="B48" s="396" t="s">
        <v>747</v>
      </c>
    </row>
    <row r="49" spans="1:6" x14ac:dyDescent="0.2">
      <c r="A49" s="60">
        <f>IF(C49&gt;0,C49,0)</f>
        <v>399175.03429999994</v>
      </c>
      <c r="B49" s="45" t="s">
        <v>179</v>
      </c>
      <c r="C49" s="43">
        <f>SUM(hidro!Y37:AA37)</f>
        <v>399175.03429999994</v>
      </c>
      <c r="D49" s="50">
        <f>ROUND(A49/$A$56,3)</f>
        <v>0.28299999999999997</v>
      </c>
    </row>
    <row r="50" spans="1:6" x14ac:dyDescent="0.2">
      <c r="A50" s="60">
        <f t="shared" ref="A50:A58" si="2">IF(C50&gt;0,C50,0)</f>
        <v>834769.57499999995</v>
      </c>
      <c r="B50" s="45" t="s">
        <v>141</v>
      </c>
      <c r="C50" s="43">
        <f>+'Intercambios VeoMedidas'!H69+'Intercambios VeoMedidas'!K69</f>
        <v>834769.57499999995</v>
      </c>
      <c r="D50" s="50">
        <f t="shared" ref="D50:D54" si="3">ROUND(A50/$A$56,3)</f>
        <v>0.59199999999999997</v>
      </c>
    </row>
    <row r="51" spans="1:6" x14ac:dyDescent="0.2">
      <c r="A51" s="60">
        <f t="shared" si="2"/>
        <v>577.85230000000001</v>
      </c>
      <c r="B51" s="45" t="s">
        <v>205</v>
      </c>
      <c r="C51" s="43">
        <f>SUM(termico!BM37:BU37)</f>
        <v>577.85230000000001</v>
      </c>
      <c r="D51" s="50">
        <f t="shared" si="3"/>
        <v>0</v>
      </c>
    </row>
    <row r="52" spans="1:6" x14ac:dyDescent="0.2">
      <c r="A52" s="60">
        <f t="shared" si="2"/>
        <v>436.59039999999993</v>
      </c>
      <c r="B52" s="45" t="s">
        <v>204</v>
      </c>
      <c r="C52" s="43">
        <f>SUM(termico!BB37:BK37)</f>
        <v>436.59039999999993</v>
      </c>
      <c r="D52" s="50">
        <f t="shared" si="3"/>
        <v>0</v>
      </c>
    </row>
    <row r="53" spans="1:6" x14ac:dyDescent="0.2">
      <c r="A53" s="60">
        <f t="shared" si="2"/>
        <v>112410.68950000001</v>
      </c>
      <c r="B53" s="45" t="s">
        <v>214</v>
      </c>
      <c r="C53" s="43">
        <f>'Gx Distrib.'!BM37</f>
        <v>112410.68950000001</v>
      </c>
      <c r="D53" s="50">
        <f t="shared" si="3"/>
        <v>0.08</v>
      </c>
      <c r="E53" s="41" t="s">
        <v>434</v>
      </c>
    </row>
    <row r="54" spans="1:6" x14ac:dyDescent="0.2">
      <c r="A54" s="60">
        <f t="shared" si="2"/>
        <v>63262.913799999995</v>
      </c>
      <c r="B54" t="s">
        <v>219</v>
      </c>
      <c r="C54" s="43">
        <f>'Gx Distrib.'!BN37</f>
        <v>63262.913799999995</v>
      </c>
      <c r="D54" s="50">
        <f t="shared" si="3"/>
        <v>4.4999999999999998E-2</v>
      </c>
      <c r="E54" s="41" t="s">
        <v>239</v>
      </c>
    </row>
    <row r="55" spans="1:6" x14ac:dyDescent="0.2">
      <c r="A55" s="60">
        <f t="shared" si="2"/>
        <v>0</v>
      </c>
      <c r="B55" t="s">
        <v>220</v>
      </c>
      <c r="C55" s="43">
        <f>'Gx Distrib.'!BO37</f>
        <v>-18.556000000000001</v>
      </c>
      <c r="D55" s="509">
        <f>ROUND(A55/$A$56,20)</f>
        <v>0</v>
      </c>
      <c r="E55" s="41" t="s">
        <v>129</v>
      </c>
    </row>
    <row r="56" spans="1:6" x14ac:dyDescent="0.2">
      <c r="A56" s="60">
        <f>SUM(A49:A55)</f>
        <v>1410632.6553</v>
      </c>
      <c r="B56" s="115" t="s">
        <v>170</v>
      </c>
      <c r="C56" s="114">
        <f>SUM(C49:C55)</f>
        <v>1410614.0992999999</v>
      </c>
      <c r="D56" s="499">
        <f>SUM(D49:D55)</f>
        <v>1</v>
      </c>
      <c r="E56" s="43">
        <f>SUM(C53:C55)</f>
        <v>175655.04730000001</v>
      </c>
      <c r="F56" s="45" t="s">
        <v>203</v>
      </c>
    </row>
    <row r="57" spans="1:6" x14ac:dyDescent="0.2">
      <c r="A57" s="60">
        <f t="shared" si="2"/>
        <v>0</v>
      </c>
      <c r="B57" s="41" t="s">
        <v>254</v>
      </c>
      <c r="C57" s="43">
        <f>+'Intercambios VeoMedidas'!I69</f>
        <v>0</v>
      </c>
    </row>
    <row r="58" spans="1:6" x14ac:dyDescent="0.2">
      <c r="A58" s="60">
        <f t="shared" si="2"/>
        <v>0</v>
      </c>
      <c r="B58" s="41" t="s">
        <v>412</v>
      </c>
      <c r="C58" s="43">
        <f>+'Intercambios VeoMedidas'!J69</f>
        <v>0</v>
      </c>
      <c r="D58" s="43"/>
    </row>
    <row r="59" spans="1:6" x14ac:dyDescent="0.2">
      <c r="B59" s="113" t="s">
        <v>170</v>
      </c>
      <c r="C59" s="112">
        <f>C56+C57+C58</f>
        <v>1410614.0992999999</v>
      </c>
    </row>
    <row r="60" spans="1:6" x14ac:dyDescent="0.2">
      <c r="B60" s="41" t="s">
        <v>199</v>
      </c>
      <c r="C60" s="43">
        <f>+'Intercambios VeoMedidas'!K69</f>
        <v>303410.96000000002</v>
      </c>
    </row>
    <row r="61" spans="1:6" x14ac:dyDescent="0.2">
      <c r="B61" s="41" t="s">
        <v>198</v>
      </c>
      <c r="C61" s="43">
        <f>+'Intercambios VeoMedidas'!L69</f>
        <v>0</v>
      </c>
      <c r="D61" s="43"/>
    </row>
    <row r="62" spans="1:6" x14ac:dyDescent="0.2">
      <c r="C62" s="43"/>
    </row>
    <row r="63" spans="1:6" x14ac:dyDescent="0.2">
      <c r="C63" s="43"/>
    </row>
    <row r="64" spans="1:6" x14ac:dyDescent="0.2">
      <c r="C64" s="43"/>
    </row>
  </sheetData>
  <mergeCells count="1">
    <mergeCell ref="D42:G4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5:C8"/>
  <sheetViews>
    <sheetView workbookViewId="0">
      <selection activeCell="D5" sqref="D5"/>
    </sheetView>
  </sheetViews>
  <sheetFormatPr baseColWidth="10" defaultRowHeight="12.75" x14ac:dyDescent="0.2"/>
  <sheetData>
    <row r="5" spans="2:3" x14ac:dyDescent="0.2">
      <c r="C5" t="s">
        <v>200</v>
      </c>
    </row>
    <row r="6" spans="2:3" x14ac:dyDescent="0.2">
      <c r="B6">
        <v>6</v>
      </c>
      <c r="C6">
        <v>26693.201199999992</v>
      </c>
    </row>
    <row r="7" spans="2:3" x14ac:dyDescent="0.2">
      <c r="B7">
        <v>7</v>
      </c>
      <c r="C7">
        <v>27541.9228</v>
      </c>
    </row>
    <row r="8" spans="2:3" x14ac:dyDescent="0.2">
      <c r="B8">
        <v>8</v>
      </c>
      <c r="C8">
        <v>28681.697399999994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H127"/>
  <sheetViews>
    <sheetView workbookViewId="0">
      <selection sqref="A1:H127"/>
    </sheetView>
  </sheetViews>
  <sheetFormatPr baseColWidth="10" defaultRowHeight="12.75" x14ac:dyDescent="0.2"/>
  <cols>
    <col min="1" max="1" width="15.42578125" customWidth="1"/>
    <col min="2" max="2" width="16.5703125" customWidth="1"/>
    <col min="3" max="3" width="17.42578125" customWidth="1"/>
    <col min="4" max="4" width="17.5703125" customWidth="1"/>
    <col min="8" max="8" width="12.7109375" customWidth="1"/>
  </cols>
  <sheetData>
    <row r="1" spans="1:8" x14ac:dyDescent="0.2">
      <c r="A1" t="s">
        <v>262</v>
      </c>
      <c r="B1" t="s">
        <v>263</v>
      </c>
      <c r="C1" t="s">
        <v>264</v>
      </c>
      <c r="D1" t="s">
        <v>265</v>
      </c>
      <c r="E1" t="s">
        <v>153</v>
      </c>
      <c r="F1" t="s">
        <v>266</v>
      </c>
      <c r="G1" t="s">
        <v>267</v>
      </c>
      <c r="H1" t="s">
        <v>268</v>
      </c>
    </row>
    <row r="2" spans="1:8" x14ac:dyDescent="0.2">
      <c r="A2" t="s">
        <v>39</v>
      </c>
      <c r="B2" t="s">
        <v>335</v>
      </c>
      <c r="C2" t="s">
        <v>329</v>
      </c>
      <c r="D2" t="s">
        <v>300</v>
      </c>
      <c r="E2" s="255">
        <v>41306</v>
      </c>
      <c r="F2">
        <v>0</v>
      </c>
      <c r="H2" t="s">
        <v>843</v>
      </c>
    </row>
    <row r="3" spans="1:8" x14ac:dyDescent="0.2">
      <c r="A3" t="s">
        <v>40</v>
      </c>
      <c r="B3" t="s">
        <v>336</v>
      </c>
      <c r="C3" t="s">
        <v>329</v>
      </c>
      <c r="D3" t="s">
        <v>300</v>
      </c>
      <c r="E3" s="255">
        <v>41306</v>
      </c>
      <c r="F3">
        <v>0</v>
      </c>
      <c r="H3" t="s">
        <v>843</v>
      </c>
    </row>
    <row r="4" spans="1:8" x14ac:dyDescent="0.2">
      <c r="A4" t="s">
        <v>41</v>
      </c>
      <c r="B4" t="s">
        <v>337</v>
      </c>
      <c r="C4" t="s">
        <v>329</v>
      </c>
      <c r="D4" t="s">
        <v>300</v>
      </c>
      <c r="E4" s="255">
        <v>41306</v>
      </c>
      <c r="F4">
        <v>3.9285999999999999</v>
      </c>
      <c r="H4" t="s">
        <v>843</v>
      </c>
    </row>
    <row r="5" spans="1:8" x14ac:dyDescent="0.2">
      <c r="A5" t="s">
        <v>42</v>
      </c>
      <c r="B5" t="s">
        <v>338</v>
      </c>
      <c r="C5" t="s">
        <v>329</v>
      </c>
      <c r="D5" t="s">
        <v>300</v>
      </c>
      <c r="E5" s="255">
        <v>41306</v>
      </c>
      <c r="F5">
        <v>0</v>
      </c>
      <c r="H5" t="s">
        <v>843</v>
      </c>
    </row>
    <row r="6" spans="1:8" x14ac:dyDescent="0.2">
      <c r="A6" t="s">
        <v>43</v>
      </c>
      <c r="B6" t="s">
        <v>328</v>
      </c>
      <c r="C6" t="s">
        <v>329</v>
      </c>
      <c r="D6" t="s">
        <v>300</v>
      </c>
      <c r="E6" s="255">
        <v>41306</v>
      </c>
      <c r="F6">
        <v>0</v>
      </c>
      <c r="H6" t="s">
        <v>843</v>
      </c>
    </row>
    <row r="7" spans="1:8" x14ac:dyDescent="0.2">
      <c r="A7" t="s">
        <v>44</v>
      </c>
      <c r="B7" t="s">
        <v>330</v>
      </c>
      <c r="C7" t="s">
        <v>329</v>
      </c>
      <c r="D7" t="s">
        <v>300</v>
      </c>
      <c r="E7" s="255">
        <v>41306</v>
      </c>
      <c r="F7">
        <v>0</v>
      </c>
      <c r="H7" t="s">
        <v>843</v>
      </c>
    </row>
    <row r="8" spans="1:8" x14ac:dyDescent="0.2">
      <c r="A8" t="s">
        <v>45</v>
      </c>
      <c r="B8" t="s">
        <v>331</v>
      </c>
      <c r="C8" t="s">
        <v>329</v>
      </c>
      <c r="D8" t="s">
        <v>300</v>
      </c>
      <c r="E8" s="255">
        <v>41306</v>
      </c>
      <c r="F8">
        <v>0</v>
      </c>
      <c r="H8" t="s">
        <v>843</v>
      </c>
    </row>
    <row r="9" spans="1:8" x14ac:dyDescent="0.2">
      <c r="A9" t="s">
        <v>46</v>
      </c>
      <c r="B9" t="s">
        <v>332</v>
      </c>
      <c r="C9" t="s">
        <v>329</v>
      </c>
      <c r="D9" t="s">
        <v>300</v>
      </c>
      <c r="E9" s="255">
        <v>41306</v>
      </c>
      <c r="F9">
        <v>0</v>
      </c>
      <c r="H9" t="s">
        <v>843</v>
      </c>
    </row>
    <row r="10" spans="1:8" x14ac:dyDescent="0.2">
      <c r="A10" t="s">
        <v>173</v>
      </c>
      <c r="B10" t="s">
        <v>333</v>
      </c>
      <c r="C10" t="s">
        <v>329</v>
      </c>
      <c r="D10" t="s">
        <v>300</v>
      </c>
      <c r="E10" s="255">
        <v>41306</v>
      </c>
      <c r="F10">
        <v>0.372</v>
      </c>
      <c r="H10" t="s">
        <v>843</v>
      </c>
    </row>
    <row r="11" spans="1:8" x14ac:dyDescent="0.2">
      <c r="A11" t="s">
        <v>174</v>
      </c>
      <c r="B11" t="s">
        <v>334</v>
      </c>
      <c r="C11" t="s">
        <v>329</v>
      </c>
      <c r="D11" t="s">
        <v>300</v>
      </c>
      <c r="E11" s="255">
        <v>41306</v>
      </c>
      <c r="F11">
        <v>0</v>
      </c>
      <c r="H11" t="s">
        <v>843</v>
      </c>
    </row>
    <row r="12" spans="1:8" x14ac:dyDescent="0.2">
      <c r="A12" t="s">
        <v>47</v>
      </c>
      <c r="B12" t="s">
        <v>342</v>
      </c>
      <c r="C12" t="s">
        <v>1</v>
      </c>
      <c r="D12" t="s">
        <v>300</v>
      </c>
      <c r="E12" s="255">
        <v>41306</v>
      </c>
      <c r="F12">
        <v>49.734000000000002</v>
      </c>
      <c r="H12" t="s">
        <v>843</v>
      </c>
    </row>
    <row r="13" spans="1:8" x14ac:dyDescent="0.2">
      <c r="A13" t="s">
        <v>48</v>
      </c>
      <c r="B13" t="s">
        <v>343</v>
      </c>
      <c r="C13" t="s">
        <v>1</v>
      </c>
      <c r="D13" t="s">
        <v>300</v>
      </c>
      <c r="E13" s="255">
        <v>41306</v>
      </c>
      <c r="F13">
        <v>0</v>
      </c>
      <c r="H13" t="s">
        <v>843</v>
      </c>
    </row>
    <row r="14" spans="1:8" x14ac:dyDescent="0.2">
      <c r="A14" t="s">
        <v>49</v>
      </c>
      <c r="B14" t="s">
        <v>344</v>
      </c>
      <c r="C14" t="s">
        <v>1</v>
      </c>
      <c r="D14" t="s">
        <v>300</v>
      </c>
      <c r="E14" s="255">
        <v>41306</v>
      </c>
      <c r="F14">
        <v>50.504399999999997</v>
      </c>
      <c r="H14" t="s">
        <v>843</v>
      </c>
    </row>
    <row r="15" spans="1:8" x14ac:dyDescent="0.2">
      <c r="A15" t="s">
        <v>50</v>
      </c>
      <c r="B15" t="s">
        <v>345</v>
      </c>
      <c r="C15" t="s">
        <v>1</v>
      </c>
      <c r="D15" t="s">
        <v>300</v>
      </c>
      <c r="E15" s="255">
        <v>41306</v>
      </c>
      <c r="F15">
        <v>0</v>
      </c>
      <c r="H15" t="s">
        <v>843</v>
      </c>
    </row>
    <row r="16" spans="1:8" x14ac:dyDescent="0.2">
      <c r="A16" t="s">
        <v>100</v>
      </c>
      <c r="B16" t="s">
        <v>321</v>
      </c>
      <c r="C16" t="s">
        <v>353</v>
      </c>
      <c r="D16" t="s">
        <v>300</v>
      </c>
      <c r="E16" s="255">
        <v>41306</v>
      </c>
      <c r="F16">
        <v>0</v>
      </c>
      <c r="H16" t="s">
        <v>843</v>
      </c>
    </row>
    <row r="17" spans="1:8" x14ac:dyDescent="0.2">
      <c r="A17" t="s">
        <v>101</v>
      </c>
      <c r="B17" t="s">
        <v>354</v>
      </c>
      <c r="C17" t="s">
        <v>353</v>
      </c>
      <c r="D17" t="s">
        <v>300</v>
      </c>
      <c r="E17" s="255">
        <v>41306</v>
      </c>
      <c r="F17">
        <v>0</v>
      </c>
      <c r="H17" t="s">
        <v>843</v>
      </c>
    </row>
    <row r="18" spans="1:8" x14ac:dyDescent="0.2">
      <c r="A18" t="s">
        <v>102</v>
      </c>
      <c r="B18" t="s">
        <v>324</v>
      </c>
      <c r="C18" t="s">
        <v>353</v>
      </c>
      <c r="D18" t="s">
        <v>300</v>
      </c>
      <c r="E18" s="255">
        <v>41306</v>
      </c>
      <c r="F18">
        <v>0</v>
      </c>
      <c r="H18" t="s">
        <v>843</v>
      </c>
    </row>
    <row r="19" spans="1:8" x14ac:dyDescent="0.2">
      <c r="A19" t="s">
        <v>103</v>
      </c>
      <c r="B19" t="s">
        <v>325</v>
      </c>
      <c r="C19" t="s">
        <v>353</v>
      </c>
      <c r="D19" t="s">
        <v>300</v>
      </c>
      <c r="E19" s="255">
        <v>41306</v>
      </c>
      <c r="F19">
        <v>0</v>
      </c>
      <c r="H19" t="s">
        <v>843</v>
      </c>
    </row>
    <row r="20" spans="1:8" x14ac:dyDescent="0.2">
      <c r="A20" t="s">
        <v>104</v>
      </c>
      <c r="B20" t="s">
        <v>326</v>
      </c>
      <c r="C20" t="s">
        <v>353</v>
      </c>
      <c r="D20" t="s">
        <v>300</v>
      </c>
      <c r="E20" s="255">
        <v>41306</v>
      </c>
      <c r="F20">
        <v>0</v>
      </c>
      <c r="H20" t="s">
        <v>843</v>
      </c>
    </row>
    <row r="21" spans="1:8" x14ac:dyDescent="0.2">
      <c r="A21" t="s">
        <v>105</v>
      </c>
      <c r="B21" t="s">
        <v>327</v>
      </c>
      <c r="C21" t="s">
        <v>353</v>
      </c>
      <c r="D21" t="s">
        <v>300</v>
      </c>
      <c r="E21" s="255">
        <v>41306</v>
      </c>
      <c r="F21">
        <v>0</v>
      </c>
      <c r="H21" t="s">
        <v>843</v>
      </c>
    </row>
    <row r="22" spans="1:8" x14ac:dyDescent="0.2">
      <c r="A22" t="s">
        <v>106</v>
      </c>
      <c r="B22" t="s">
        <v>340</v>
      </c>
      <c r="C22" t="s">
        <v>353</v>
      </c>
      <c r="D22" t="s">
        <v>300</v>
      </c>
      <c r="E22" s="255">
        <v>41306</v>
      </c>
      <c r="F22">
        <v>5.6725000000000003</v>
      </c>
      <c r="H22" t="s">
        <v>843</v>
      </c>
    </row>
    <row r="23" spans="1:8" x14ac:dyDescent="0.2">
      <c r="A23" t="s">
        <v>107</v>
      </c>
      <c r="B23" t="s">
        <v>341</v>
      </c>
      <c r="C23" t="s">
        <v>353</v>
      </c>
      <c r="D23" t="s">
        <v>300</v>
      </c>
      <c r="E23" s="255">
        <v>41306</v>
      </c>
      <c r="F23">
        <v>0</v>
      </c>
      <c r="H23" t="s">
        <v>843</v>
      </c>
    </row>
    <row r="24" spans="1:8" x14ac:dyDescent="0.2">
      <c r="A24" t="s">
        <v>115</v>
      </c>
      <c r="B24" t="s">
        <v>355</v>
      </c>
      <c r="C24" t="s">
        <v>353</v>
      </c>
      <c r="D24" t="s">
        <v>300</v>
      </c>
      <c r="E24" s="255">
        <v>41306</v>
      </c>
      <c r="F24">
        <v>0</v>
      </c>
      <c r="H24" t="s">
        <v>843</v>
      </c>
    </row>
    <row r="25" spans="1:8" x14ac:dyDescent="0.2">
      <c r="A25" t="s">
        <v>116</v>
      </c>
      <c r="B25" t="s">
        <v>356</v>
      </c>
      <c r="C25" t="s">
        <v>353</v>
      </c>
      <c r="D25" t="s">
        <v>300</v>
      </c>
      <c r="E25" s="255">
        <v>41306</v>
      </c>
      <c r="F25">
        <v>0</v>
      </c>
      <c r="H25" t="s">
        <v>843</v>
      </c>
    </row>
    <row r="26" spans="1:8" x14ac:dyDescent="0.2">
      <c r="A26" t="s">
        <v>117</v>
      </c>
      <c r="B26" t="s">
        <v>357</v>
      </c>
      <c r="C26" t="s">
        <v>353</v>
      </c>
      <c r="D26" t="s">
        <v>300</v>
      </c>
      <c r="E26" s="255">
        <v>41306</v>
      </c>
      <c r="F26">
        <v>0.95450000000000002</v>
      </c>
      <c r="H26" t="s">
        <v>843</v>
      </c>
    </row>
    <row r="27" spans="1:8" x14ac:dyDescent="0.2">
      <c r="A27" t="s">
        <v>118</v>
      </c>
      <c r="B27" t="s">
        <v>358</v>
      </c>
      <c r="C27" t="s">
        <v>353</v>
      </c>
      <c r="D27" t="s">
        <v>300</v>
      </c>
      <c r="E27" s="255">
        <v>41306</v>
      </c>
      <c r="F27">
        <v>0</v>
      </c>
      <c r="H27" t="s">
        <v>843</v>
      </c>
    </row>
    <row r="28" spans="1:8" x14ac:dyDescent="0.2">
      <c r="A28" t="s">
        <v>51</v>
      </c>
      <c r="B28" t="s">
        <v>302</v>
      </c>
      <c r="C28" t="s">
        <v>303</v>
      </c>
      <c r="D28" t="s">
        <v>300</v>
      </c>
      <c r="E28" s="255">
        <v>41306</v>
      </c>
      <c r="F28">
        <v>0</v>
      </c>
      <c r="H28" t="s">
        <v>843</v>
      </c>
    </row>
    <row r="29" spans="1:8" x14ac:dyDescent="0.2">
      <c r="A29" t="s">
        <v>52</v>
      </c>
      <c r="B29" t="s">
        <v>304</v>
      </c>
      <c r="C29" t="s">
        <v>303</v>
      </c>
      <c r="D29" t="s">
        <v>300</v>
      </c>
      <c r="E29" s="255">
        <v>41306</v>
      </c>
      <c r="F29">
        <v>375.86250000000001</v>
      </c>
      <c r="H29" t="s">
        <v>843</v>
      </c>
    </row>
    <row r="30" spans="1:8" x14ac:dyDescent="0.2">
      <c r="A30" t="s">
        <v>53</v>
      </c>
      <c r="B30" t="s">
        <v>305</v>
      </c>
      <c r="C30" t="s">
        <v>303</v>
      </c>
      <c r="D30" t="s">
        <v>300</v>
      </c>
      <c r="E30" s="255">
        <v>41306</v>
      </c>
      <c r="F30">
        <v>0</v>
      </c>
      <c r="H30" t="s">
        <v>843</v>
      </c>
    </row>
    <row r="31" spans="1:8" x14ac:dyDescent="0.2">
      <c r="A31" t="s">
        <v>54</v>
      </c>
      <c r="B31" t="s">
        <v>306</v>
      </c>
      <c r="C31" t="s">
        <v>303</v>
      </c>
      <c r="D31" t="s">
        <v>300</v>
      </c>
      <c r="E31" s="255">
        <v>41306</v>
      </c>
      <c r="F31">
        <v>13.781700000000001</v>
      </c>
      <c r="H31" t="s">
        <v>843</v>
      </c>
    </row>
    <row r="32" spans="1:8" x14ac:dyDescent="0.2">
      <c r="A32" t="s">
        <v>55</v>
      </c>
      <c r="B32" t="s">
        <v>307</v>
      </c>
      <c r="C32" t="s">
        <v>303</v>
      </c>
      <c r="D32" t="s">
        <v>300</v>
      </c>
      <c r="E32" s="255">
        <v>41306</v>
      </c>
      <c r="F32">
        <v>0</v>
      </c>
      <c r="H32" t="s">
        <v>843</v>
      </c>
    </row>
    <row r="33" spans="1:8" x14ac:dyDescent="0.2">
      <c r="A33" t="s">
        <v>56</v>
      </c>
      <c r="B33" t="s">
        <v>308</v>
      </c>
      <c r="C33" t="s">
        <v>303</v>
      </c>
      <c r="D33" t="s">
        <v>300</v>
      </c>
      <c r="E33" s="255">
        <v>41306</v>
      </c>
      <c r="F33">
        <v>409.95</v>
      </c>
      <c r="H33" t="s">
        <v>843</v>
      </c>
    </row>
    <row r="34" spans="1:8" x14ac:dyDescent="0.2">
      <c r="A34" t="s">
        <v>57</v>
      </c>
      <c r="B34" t="s">
        <v>321</v>
      </c>
      <c r="C34" t="s">
        <v>339</v>
      </c>
      <c r="D34" t="s">
        <v>300</v>
      </c>
      <c r="E34" s="255">
        <v>41306</v>
      </c>
      <c r="F34">
        <v>0</v>
      </c>
      <c r="H34" t="s">
        <v>843</v>
      </c>
    </row>
    <row r="35" spans="1:8" x14ac:dyDescent="0.2">
      <c r="A35" t="s">
        <v>58</v>
      </c>
      <c r="B35" t="s">
        <v>323</v>
      </c>
      <c r="C35" t="s">
        <v>339</v>
      </c>
      <c r="D35" t="s">
        <v>300</v>
      </c>
      <c r="E35" s="255">
        <v>41306</v>
      </c>
      <c r="F35">
        <v>78.84</v>
      </c>
      <c r="H35" t="s">
        <v>843</v>
      </c>
    </row>
    <row r="36" spans="1:8" x14ac:dyDescent="0.2">
      <c r="A36" t="s">
        <v>59</v>
      </c>
      <c r="B36" t="s">
        <v>324</v>
      </c>
      <c r="C36" t="s">
        <v>339</v>
      </c>
      <c r="D36" t="s">
        <v>300</v>
      </c>
      <c r="E36" s="255">
        <v>41306</v>
      </c>
      <c r="F36">
        <v>0</v>
      </c>
      <c r="H36" t="s">
        <v>843</v>
      </c>
    </row>
    <row r="37" spans="1:8" x14ac:dyDescent="0.2">
      <c r="A37" t="s">
        <v>60</v>
      </c>
      <c r="B37" t="s">
        <v>325</v>
      </c>
      <c r="C37" t="s">
        <v>339</v>
      </c>
      <c r="D37" t="s">
        <v>300</v>
      </c>
      <c r="E37" s="255">
        <v>41306</v>
      </c>
      <c r="F37">
        <v>85.509600000000006</v>
      </c>
      <c r="H37" t="s">
        <v>843</v>
      </c>
    </row>
    <row r="38" spans="1:8" x14ac:dyDescent="0.2">
      <c r="A38" t="s">
        <v>61</v>
      </c>
      <c r="B38" t="s">
        <v>326</v>
      </c>
      <c r="C38" t="s">
        <v>339</v>
      </c>
      <c r="D38" t="s">
        <v>300</v>
      </c>
      <c r="E38" s="255">
        <v>41306</v>
      </c>
      <c r="F38">
        <v>0</v>
      </c>
      <c r="H38" t="s">
        <v>843</v>
      </c>
    </row>
    <row r="39" spans="1:8" x14ac:dyDescent="0.2">
      <c r="A39" t="s">
        <v>62</v>
      </c>
      <c r="B39" t="s">
        <v>327</v>
      </c>
      <c r="C39" t="s">
        <v>339</v>
      </c>
      <c r="D39" t="s">
        <v>300</v>
      </c>
      <c r="E39" s="255">
        <v>41306</v>
      </c>
      <c r="F39">
        <v>0</v>
      </c>
      <c r="H39" t="s">
        <v>843</v>
      </c>
    </row>
    <row r="40" spans="1:8" x14ac:dyDescent="0.2">
      <c r="A40" t="s">
        <v>63</v>
      </c>
      <c r="B40" t="s">
        <v>340</v>
      </c>
      <c r="C40" t="s">
        <v>339</v>
      </c>
      <c r="D40" t="s">
        <v>300</v>
      </c>
      <c r="E40" s="255">
        <v>41306</v>
      </c>
      <c r="F40">
        <v>0</v>
      </c>
      <c r="H40" t="s">
        <v>843</v>
      </c>
    </row>
    <row r="41" spans="1:8" x14ac:dyDescent="0.2">
      <c r="A41" t="s">
        <v>64</v>
      </c>
      <c r="B41" t="s">
        <v>341</v>
      </c>
      <c r="C41" t="s">
        <v>339</v>
      </c>
      <c r="D41" t="s">
        <v>300</v>
      </c>
      <c r="E41" s="255">
        <v>41306</v>
      </c>
      <c r="F41">
        <v>0</v>
      </c>
      <c r="H41" t="s">
        <v>843</v>
      </c>
    </row>
    <row r="42" spans="1:8" x14ac:dyDescent="0.2">
      <c r="A42" t="s">
        <v>65</v>
      </c>
      <c r="B42" t="s">
        <v>321</v>
      </c>
      <c r="C42" t="s">
        <v>322</v>
      </c>
      <c r="D42" t="s">
        <v>300</v>
      </c>
      <c r="E42" s="255">
        <v>41306</v>
      </c>
      <c r="F42">
        <v>0</v>
      </c>
      <c r="H42" t="s">
        <v>843</v>
      </c>
    </row>
    <row r="43" spans="1:8" x14ac:dyDescent="0.2">
      <c r="A43" t="s">
        <v>66</v>
      </c>
      <c r="B43" t="s">
        <v>323</v>
      </c>
      <c r="C43" t="s">
        <v>322</v>
      </c>
      <c r="D43" t="s">
        <v>300</v>
      </c>
      <c r="E43" s="255">
        <v>41306</v>
      </c>
      <c r="F43">
        <v>0</v>
      </c>
      <c r="H43" t="s">
        <v>843</v>
      </c>
    </row>
    <row r="44" spans="1:8" x14ac:dyDescent="0.2">
      <c r="A44" t="s">
        <v>67</v>
      </c>
      <c r="B44" t="s">
        <v>324</v>
      </c>
      <c r="C44" t="s">
        <v>322</v>
      </c>
      <c r="D44" t="s">
        <v>300</v>
      </c>
      <c r="E44" s="255">
        <v>41306</v>
      </c>
      <c r="F44">
        <v>0</v>
      </c>
      <c r="H44" t="s">
        <v>843</v>
      </c>
    </row>
    <row r="45" spans="1:8" x14ac:dyDescent="0.2">
      <c r="A45" t="s">
        <v>68</v>
      </c>
      <c r="B45" t="s">
        <v>325</v>
      </c>
      <c r="C45" t="s">
        <v>322</v>
      </c>
      <c r="D45" t="s">
        <v>300</v>
      </c>
      <c r="E45" s="255">
        <v>41306</v>
      </c>
      <c r="F45">
        <v>0</v>
      </c>
      <c r="H45" t="s">
        <v>843</v>
      </c>
    </row>
    <row r="46" spans="1:8" x14ac:dyDescent="0.2">
      <c r="A46" t="s">
        <v>69</v>
      </c>
      <c r="B46" t="s">
        <v>326</v>
      </c>
      <c r="C46" t="s">
        <v>322</v>
      </c>
      <c r="D46" t="s">
        <v>300</v>
      </c>
      <c r="E46" s="255">
        <v>41306</v>
      </c>
      <c r="F46">
        <v>5.7641999999999998</v>
      </c>
      <c r="H46" t="s">
        <v>843</v>
      </c>
    </row>
    <row r="47" spans="1:8" x14ac:dyDescent="0.2">
      <c r="A47" t="s">
        <v>70</v>
      </c>
      <c r="B47" t="s">
        <v>327</v>
      </c>
      <c r="C47" t="s">
        <v>322</v>
      </c>
      <c r="D47" t="s">
        <v>300</v>
      </c>
      <c r="E47" s="255">
        <v>41306</v>
      </c>
      <c r="F47">
        <v>0</v>
      </c>
      <c r="H47" t="s">
        <v>843</v>
      </c>
    </row>
    <row r="48" spans="1:8" x14ac:dyDescent="0.2">
      <c r="A48" t="s">
        <v>71</v>
      </c>
      <c r="B48" t="s">
        <v>346</v>
      </c>
      <c r="C48" t="s">
        <v>347</v>
      </c>
      <c r="D48" t="s">
        <v>348</v>
      </c>
      <c r="E48" s="255">
        <v>41306</v>
      </c>
      <c r="F48">
        <v>0</v>
      </c>
      <c r="H48" t="s">
        <v>843</v>
      </c>
    </row>
    <row r="49" spans="1:8" x14ac:dyDescent="0.2">
      <c r="A49" t="s">
        <v>72</v>
      </c>
      <c r="B49" t="s">
        <v>349</v>
      </c>
      <c r="C49" t="s">
        <v>347</v>
      </c>
      <c r="D49" t="s">
        <v>348</v>
      </c>
      <c r="E49" s="255">
        <v>41306</v>
      </c>
      <c r="F49">
        <v>0</v>
      </c>
      <c r="H49" t="s">
        <v>843</v>
      </c>
    </row>
    <row r="50" spans="1:8" x14ac:dyDescent="0.2">
      <c r="A50" t="s">
        <v>148</v>
      </c>
      <c r="B50" t="s">
        <v>374</v>
      </c>
      <c r="C50" t="s">
        <v>744</v>
      </c>
      <c r="D50" t="s">
        <v>300</v>
      </c>
      <c r="E50" s="255">
        <v>41306</v>
      </c>
      <c r="F50">
        <v>0</v>
      </c>
      <c r="H50" t="s">
        <v>843</v>
      </c>
    </row>
    <row r="51" spans="1:8" x14ac:dyDescent="0.2">
      <c r="A51" t="s">
        <v>152</v>
      </c>
      <c r="B51" t="s">
        <v>374</v>
      </c>
      <c r="C51" t="s">
        <v>392</v>
      </c>
      <c r="D51" t="s">
        <v>300</v>
      </c>
      <c r="E51" s="255">
        <v>41306</v>
      </c>
      <c r="F51">
        <v>0</v>
      </c>
      <c r="H51" t="s">
        <v>843</v>
      </c>
    </row>
    <row r="52" spans="1:8" x14ac:dyDescent="0.2">
      <c r="A52" t="s">
        <v>151</v>
      </c>
      <c r="B52" t="s">
        <v>374</v>
      </c>
      <c r="C52" t="s">
        <v>396</v>
      </c>
      <c r="D52" t="s">
        <v>300</v>
      </c>
      <c r="E52" s="255">
        <v>41306</v>
      </c>
      <c r="F52">
        <v>0</v>
      </c>
      <c r="H52" t="s">
        <v>843</v>
      </c>
    </row>
    <row r="53" spans="1:8" x14ac:dyDescent="0.2">
      <c r="A53" t="s">
        <v>149</v>
      </c>
      <c r="B53" t="s">
        <v>393</v>
      </c>
      <c r="C53" t="s">
        <v>394</v>
      </c>
      <c r="D53" t="s">
        <v>300</v>
      </c>
      <c r="E53" s="255">
        <v>41306</v>
      </c>
      <c r="F53">
        <v>1.3154999999999999</v>
      </c>
      <c r="H53" t="s">
        <v>843</v>
      </c>
    </row>
    <row r="54" spans="1:8" x14ac:dyDescent="0.2">
      <c r="A54" t="s">
        <v>150</v>
      </c>
      <c r="B54" t="s">
        <v>395</v>
      </c>
      <c r="C54" t="s">
        <v>394</v>
      </c>
      <c r="D54" t="s">
        <v>300</v>
      </c>
      <c r="E54" s="255">
        <v>41306</v>
      </c>
      <c r="F54">
        <v>5.6399999999999999E-2</v>
      </c>
      <c r="H54" t="s">
        <v>843</v>
      </c>
    </row>
    <row r="55" spans="1:8" x14ac:dyDescent="0.2">
      <c r="A55" t="s">
        <v>161</v>
      </c>
      <c r="B55" t="s">
        <v>364</v>
      </c>
      <c r="C55" t="s">
        <v>362</v>
      </c>
      <c r="D55" t="s">
        <v>300</v>
      </c>
      <c r="E55" s="255">
        <v>41306</v>
      </c>
      <c r="F55">
        <v>0</v>
      </c>
      <c r="H55" t="s">
        <v>843</v>
      </c>
    </row>
    <row r="56" spans="1:8" x14ac:dyDescent="0.2">
      <c r="A56" t="s">
        <v>162</v>
      </c>
      <c r="B56" t="s">
        <v>365</v>
      </c>
      <c r="C56" t="s">
        <v>362</v>
      </c>
      <c r="D56" t="s">
        <v>300</v>
      </c>
      <c r="E56" s="255">
        <v>41306</v>
      </c>
      <c r="F56">
        <v>30.012</v>
      </c>
      <c r="H56" t="s">
        <v>843</v>
      </c>
    </row>
    <row r="57" spans="1:8" x14ac:dyDescent="0.2">
      <c r="A57" t="s">
        <v>176</v>
      </c>
      <c r="B57" t="s">
        <v>389</v>
      </c>
      <c r="C57" t="s">
        <v>390</v>
      </c>
      <c r="D57" t="s">
        <v>300</v>
      </c>
      <c r="E57" s="255">
        <v>41306</v>
      </c>
      <c r="F57">
        <v>0.124</v>
      </c>
      <c r="H57" t="s">
        <v>843</v>
      </c>
    </row>
    <row r="58" spans="1:8" x14ac:dyDescent="0.2">
      <c r="A58" t="s">
        <v>177</v>
      </c>
      <c r="B58" t="s">
        <v>391</v>
      </c>
      <c r="C58" t="s">
        <v>390</v>
      </c>
      <c r="D58" t="s">
        <v>300</v>
      </c>
      <c r="E58" s="255">
        <v>41306</v>
      </c>
      <c r="F58">
        <v>49.374000000000002</v>
      </c>
      <c r="H58" t="s">
        <v>843</v>
      </c>
    </row>
    <row r="59" spans="1:8" x14ac:dyDescent="0.2">
      <c r="A59" t="s">
        <v>222</v>
      </c>
      <c r="B59" t="s">
        <v>386</v>
      </c>
      <c r="C59" t="s">
        <v>387</v>
      </c>
      <c r="D59" t="s">
        <v>300</v>
      </c>
      <c r="E59" s="255">
        <v>41306</v>
      </c>
      <c r="F59">
        <v>0.314</v>
      </c>
      <c r="H59" t="s">
        <v>843</v>
      </c>
    </row>
    <row r="60" spans="1:8" x14ac:dyDescent="0.2">
      <c r="A60" t="s">
        <v>223</v>
      </c>
      <c r="B60" t="s">
        <v>388</v>
      </c>
      <c r="C60" t="s">
        <v>387</v>
      </c>
      <c r="D60" t="s">
        <v>300</v>
      </c>
      <c r="E60" s="255">
        <v>41306</v>
      </c>
      <c r="F60">
        <v>0</v>
      </c>
      <c r="H60" t="s">
        <v>843</v>
      </c>
    </row>
    <row r="61" spans="1:8" x14ac:dyDescent="0.2">
      <c r="A61" t="s">
        <v>293</v>
      </c>
      <c r="B61" t="s">
        <v>366</v>
      </c>
      <c r="C61" t="s">
        <v>367</v>
      </c>
      <c r="D61" t="s">
        <v>300</v>
      </c>
      <c r="E61" s="255">
        <v>41306</v>
      </c>
      <c r="F61">
        <v>3.1030000000000002</v>
      </c>
      <c r="H61" t="s">
        <v>843</v>
      </c>
    </row>
    <row r="62" spans="1:8" x14ac:dyDescent="0.2">
      <c r="A62" t="s">
        <v>294</v>
      </c>
      <c r="B62" t="s">
        <v>368</v>
      </c>
      <c r="C62" t="s">
        <v>367</v>
      </c>
      <c r="D62" t="s">
        <v>300</v>
      </c>
      <c r="E62" s="255">
        <v>41306</v>
      </c>
      <c r="F62">
        <v>0</v>
      </c>
      <c r="H62" t="s">
        <v>843</v>
      </c>
    </row>
    <row r="63" spans="1:8" x14ac:dyDescent="0.2">
      <c r="A63" t="s">
        <v>710</v>
      </c>
      <c r="B63" t="s">
        <v>711</v>
      </c>
      <c r="C63" t="s">
        <v>712</v>
      </c>
      <c r="D63" t="s">
        <v>300</v>
      </c>
      <c r="E63" s="255">
        <v>41306</v>
      </c>
      <c r="F63">
        <v>1.534</v>
      </c>
      <c r="H63" t="s">
        <v>843</v>
      </c>
    </row>
    <row r="64" spans="1:8" x14ac:dyDescent="0.2">
      <c r="A64" t="s">
        <v>713</v>
      </c>
      <c r="B64" t="s">
        <v>714</v>
      </c>
      <c r="C64" t="s">
        <v>712</v>
      </c>
      <c r="D64" t="s">
        <v>300</v>
      </c>
      <c r="E64" s="255">
        <v>41306</v>
      </c>
      <c r="F64">
        <v>41.847000000000001</v>
      </c>
      <c r="H64" t="s">
        <v>843</v>
      </c>
    </row>
    <row r="65" spans="1:8" x14ac:dyDescent="0.2">
      <c r="A65" t="s">
        <v>768</v>
      </c>
      <c r="B65" t="s">
        <v>769</v>
      </c>
      <c r="C65" t="s">
        <v>770</v>
      </c>
      <c r="D65" t="s">
        <v>300</v>
      </c>
      <c r="E65" s="255">
        <v>41306</v>
      </c>
      <c r="F65">
        <v>4.0000000000000001E-3</v>
      </c>
      <c r="H65" t="s">
        <v>843</v>
      </c>
    </row>
    <row r="66" spans="1:8" x14ac:dyDescent="0.2">
      <c r="A66" t="s">
        <v>771</v>
      </c>
      <c r="B66" t="s">
        <v>772</v>
      </c>
      <c r="C66" t="s">
        <v>770</v>
      </c>
      <c r="D66" t="s">
        <v>300</v>
      </c>
      <c r="E66" s="255">
        <v>41306</v>
      </c>
      <c r="F66">
        <v>32.770000000000003</v>
      </c>
      <c r="H66" t="s">
        <v>843</v>
      </c>
    </row>
    <row r="67" spans="1:8" x14ac:dyDescent="0.2">
      <c r="A67" t="s">
        <v>127</v>
      </c>
      <c r="B67" t="s">
        <v>375</v>
      </c>
      <c r="C67" t="s">
        <v>376</v>
      </c>
      <c r="D67" t="s">
        <v>300</v>
      </c>
      <c r="E67" s="255">
        <v>41306</v>
      </c>
      <c r="F67">
        <v>0</v>
      </c>
      <c r="H67" t="s">
        <v>843</v>
      </c>
    </row>
    <row r="68" spans="1:8" x14ac:dyDescent="0.2">
      <c r="A68" t="s">
        <v>126</v>
      </c>
      <c r="B68" t="s">
        <v>377</v>
      </c>
      <c r="C68" t="s">
        <v>376</v>
      </c>
      <c r="D68" t="s">
        <v>300</v>
      </c>
      <c r="E68" s="255">
        <v>41306</v>
      </c>
      <c r="F68">
        <v>190.95740000000001</v>
      </c>
      <c r="H68" t="s">
        <v>843</v>
      </c>
    </row>
    <row r="69" spans="1:8" x14ac:dyDescent="0.2">
      <c r="A69" t="s">
        <v>206</v>
      </c>
      <c r="B69" t="s">
        <v>378</v>
      </c>
      <c r="C69" t="s">
        <v>376</v>
      </c>
      <c r="D69" t="s">
        <v>300</v>
      </c>
      <c r="E69" s="255">
        <v>41306</v>
      </c>
      <c r="F69">
        <v>0</v>
      </c>
      <c r="H69" t="s">
        <v>843</v>
      </c>
    </row>
    <row r="70" spans="1:8" x14ac:dyDescent="0.2">
      <c r="A70" t="s">
        <v>207</v>
      </c>
      <c r="B70" t="s">
        <v>379</v>
      </c>
      <c r="C70" t="s">
        <v>376</v>
      </c>
      <c r="D70" t="s">
        <v>300</v>
      </c>
      <c r="E70" s="255">
        <v>41306</v>
      </c>
      <c r="F70">
        <v>201.41739999999999</v>
      </c>
      <c r="H70" t="s">
        <v>843</v>
      </c>
    </row>
    <row r="71" spans="1:8" x14ac:dyDescent="0.2">
      <c r="A71" t="s">
        <v>144</v>
      </c>
      <c r="B71" t="s">
        <v>361</v>
      </c>
      <c r="C71" t="s">
        <v>362</v>
      </c>
      <c r="D71" t="s">
        <v>300</v>
      </c>
      <c r="E71" s="255">
        <v>41306</v>
      </c>
      <c r="F71">
        <v>0</v>
      </c>
      <c r="H71" t="s">
        <v>843</v>
      </c>
    </row>
    <row r="72" spans="1:8" x14ac:dyDescent="0.2">
      <c r="A72" t="s">
        <v>145</v>
      </c>
      <c r="B72" t="s">
        <v>363</v>
      </c>
      <c r="C72" t="s">
        <v>362</v>
      </c>
      <c r="D72" t="s">
        <v>300</v>
      </c>
      <c r="E72" s="255">
        <v>41306</v>
      </c>
      <c r="F72">
        <v>54.599499999999999</v>
      </c>
      <c r="H72" t="s">
        <v>843</v>
      </c>
    </row>
    <row r="73" spans="1:8" x14ac:dyDescent="0.2">
      <c r="A73" t="s">
        <v>163</v>
      </c>
      <c r="B73" t="s">
        <v>380</v>
      </c>
      <c r="C73" t="s">
        <v>381</v>
      </c>
      <c r="D73" t="s">
        <v>300</v>
      </c>
      <c r="E73" s="255">
        <v>41306</v>
      </c>
      <c r="F73">
        <v>0</v>
      </c>
      <c r="H73" t="s">
        <v>843</v>
      </c>
    </row>
    <row r="74" spans="1:8" x14ac:dyDescent="0.2">
      <c r="A74" t="s">
        <v>164</v>
      </c>
      <c r="B74" t="s">
        <v>382</v>
      </c>
      <c r="C74" t="s">
        <v>381</v>
      </c>
      <c r="D74" t="s">
        <v>300</v>
      </c>
      <c r="E74" s="255">
        <v>41306</v>
      </c>
      <c r="F74">
        <v>163.971</v>
      </c>
      <c r="H74" t="s">
        <v>843</v>
      </c>
    </row>
    <row r="75" spans="1:8" x14ac:dyDescent="0.2">
      <c r="A75" t="s">
        <v>167</v>
      </c>
      <c r="B75" t="s">
        <v>369</v>
      </c>
      <c r="C75" t="s">
        <v>370</v>
      </c>
      <c r="D75" t="s">
        <v>300</v>
      </c>
      <c r="E75" s="255">
        <v>41306</v>
      </c>
      <c r="F75">
        <v>4.1147999999999998</v>
      </c>
      <c r="H75" t="s">
        <v>843</v>
      </c>
    </row>
    <row r="76" spans="1:8" x14ac:dyDescent="0.2">
      <c r="A76" t="s">
        <v>168</v>
      </c>
      <c r="B76" t="s">
        <v>371</v>
      </c>
      <c r="C76" t="s">
        <v>370</v>
      </c>
      <c r="D76" t="s">
        <v>300</v>
      </c>
      <c r="E76" s="255">
        <v>41306</v>
      </c>
      <c r="F76">
        <v>20.471399999999999</v>
      </c>
      <c r="H76" t="s">
        <v>843</v>
      </c>
    </row>
    <row r="77" spans="1:8" x14ac:dyDescent="0.2">
      <c r="A77" t="s">
        <v>295</v>
      </c>
      <c r="B77" t="s">
        <v>383</v>
      </c>
      <c r="C77" t="s">
        <v>384</v>
      </c>
      <c r="D77" t="s">
        <v>300</v>
      </c>
      <c r="E77" s="255">
        <v>41306</v>
      </c>
      <c r="F77">
        <v>2.3490000000000002</v>
      </c>
      <c r="H77" t="s">
        <v>843</v>
      </c>
    </row>
    <row r="78" spans="1:8" x14ac:dyDescent="0.2">
      <c r="A78" t="s">
        <v>296</v>
      </c>
      <c r="B78" t="s">
        <v>385</v>
      </c>
      <c r="C78" t="s">
        <v>384</v>
      </c>
      <c r="D78" t="s">
        <v>300</v>
      </c>
      <c r="E78" s="255">
        <v>41306</v>
      </c>
      <c r="F78">
        <v>0</v>
      </c>
      <c r="H78" t="s">
        <v>843</v>
      </c>
    </row>
    <row r="79" spans="1:8" x14ac:dyDescent="0.2">
      <c r="A79" t="s">
        <v>413</v>
      </c>
      <c r="B79" t="s">
        <v>414</v>
      </c>
      <c r="C79" t="s">
        <v>415</v>
      </c>
      <c r="D79" t="s">
        <v>300</v>
      </c>
      <c r="E79" s="255">
        <v>41306</v>
      </c>
      <c r="F79">
        <v>0</v>
      </c>
      <c r="H79" t="s">
        <v>843</v>
      </c>
    </row>
    <row r="80" spans="1:8" x14ac:dyDescent="0.2">
      <c r="A80" t="s">
        <v>416</v>
      </c>
      <c r="B80" t="s">
        <v>417</v>
      </c>
      <c r="C80" t="s">
        <v>415</v>
      </c>
      <c r="D80" t="s">
        <v>300</v>
      </c>
      <c r="E80" s="255">
        <v>41306</v>
      </c>
      <c r="F80">
        <v>308.49400000000003</v>
      </c>
      <c r="H80" t="s">
        <v>843</v>
      </c>
    </row>
    <row r="81" spans="1:8" x14ac:dyDescent="0.2">
      <c r="A81" t="s">
        <v>146</v>
      </c>
      <c r="B81" t="s">
        <v>372</v>
      </c>
      <c r="C81" t="s">
        <v>373</v>
      </c>
      <c r="D81" t="s">
        <v>300</v>
      </c>
      <c r="E81" s="255">
        <v>41306</v>
      </c>
      <c r="F81">
        <v>0.14249999999999999</v>
      </c>
      <c r="H81" t="s">
        <v>843</v>
      </c>
    </row>
    <row r="82" spans="1:8" x14ac:dyDescent="0.2">
      <c r="A82" t="s">
        <v>147</v>
      </c>
      <c r="B82" t="s">
        <v>374</v>
      </c>
      <c r="C82" t="s">
        <v>373</v>
      </c>
      <c r="D82" t="s">
        <v>300</v>
      </c>
      <c r="E82" s="255">
        <v>41306</v>
      </c>
      <c r="F82">
        <v>0</v>
      </c>
      <c r="H82" t="s">
        <v>843</v>
      </c>
    </row>
    <row r="83" spans="1:8" x14ac:dyDescent="0.2">
      <c r="A83" t="s">
        <v>109</v>
      </c>
      <c r="B83" t="s">
        <v>445</v>
      </c>
      <c r="C83" t="s">
        <v>320</v>
      </c>
      <c r="D83" t="s">
        <v>300</v>
      </c>
      <c r="E83" s="255">
        <v>41306</v>
      </c>
      <c r="F83">
        <v>0</v>
      </c>
      <c r="H83" t="s">
        <v>843</v>
      </c>
    </row>
    <row r="84" spans="1:8" x14ac:dyDescent="0.2">
      <c r="A84" t="s">
        <v>110</v>
      </c>
      <c r="B84" t="s">
        <v>446</v>
      </c>
      <c r="C84" t="s">
        <v>320</v>
      </c>
      <c r="D84" t="s">
        <v>300</v>
      </c>
      <c r="E84" s="255">
        <v>41306</v>
      </c>
      <c r="F84">
        <v>808.89359999999999</v>
      </c>
      <c r="H84" t="s">
        <v>843</v>
      </c>
    </row>
    <row r="85" spans="1:8" x14ac:dyDescent="0.2">
      <c r="A85" t="s">
        <v>73</v>
      </c>
      <c r="B85" t="s">
        <v>314</v>
      </c>
      <c r="C85" t="s">
        <v>315</v>
      </c>
      <c r="D85" t="s">
        <v>300</v>
      </c>
      <c r="E85" s="255">
        <v>41306</v>
      </c>
      <c r="F85">
        <v>0</v>
      </c>
      <c r="H85" t="s">
        <v>843</v>
      </c>
    </row>
    <row r="86" spans="1:8" x14ac:dyDescent="0.2">
      <c r="A86" t="s">
        <v>74</v>
      </c>
      <c r="B86" t="s">
        <v>316</v>
      </c>
      <c r="C86" t="s">
        <v>315</v>
      </c>
      <c r="D86" t="s">
        <v>300</v>
      </c>
      <c r="E86" s="255">
        <v>41306</v>
      </c>
      <c r="F86">
        <v>7275.4375</v>
      </c>
      <c r="H86" t="s">
        <v>843</v>
      </c>
    </row>
    <row r="87" spans="1:8" x14ac:dyDescent="0.2">
      <c r="A87" t="s">
        <v>75</v>
      </c>
      <c r="B87" t="s">
        <v>317</v>
      </c>
      <c r="C87" t="s">
        <v>315</v>
      </c>
      <c r="D87" t="s">
        <v>300</v>
      </c>
      <c r="E87" s="255">
        <v>41306</v>
      </c>
      <c r="F87">
        <v>0</v>
      </c>
      <c r="H87" t="s">
        <v>843</v>
      </c>
    </row>
    <row r="88" spans="1:8" x14ac:dyDescent="0.2">
      <c r="A88" t="s">
        <v>76</v>
      </c>
      <c r="B88" t="s">
        <v>318</v>
      </c>
      <c r="C88" t="s">
        <v>315</v>
      </c>
      <c r="D88" t="s">
        <v>300</v>
      </c>
      <c r="E88" s="255">
        <v>41306</v>
      </c>
      <c r="F88">
        <v>488.6925</v>
      </c>
      <c r="H88" t="s">
        <v>843</v>
      </c>
    </row>
    <row r="89" spans="1:8" x14ac:dyDescent="0.2">
      <c r="A89" t="s">
        <v>77</v>
      </c>
      <c r="B89" t="s">
        <v>317</v>
      </c>
      <c r="C89" t="s">
        <v>315</v>
      </c>
      <c r="D89" t="s">
        <v>300</v>
      </c>
      <c r="E89" s="255">
        <v>41306</v>
      </c>
      <c r="F89">
        <v>0</v>
      </c>
      <c r="H89" t="s">
        <v>843</v>
      </c>
    </row>
    <row r="90" spans="1:8" x14ac:dyDescent="0.2">
      <c r="A90" t="s">
        <v>78</v>
      </c>
      <c r="B90" t="s">
        <v>318</v>
      </c>
      <c r="C90" t="s">
        <v>315</v>
      </c>
      <c r="D90" t="s">
        <v>300</v>
      </c>
      <c r="E90" s="255">
        <v>41306</v>
      </c>
      <c r="F90">
        <v>7541.125</v>
      </c>
      <c r="H90" t="s">
        <v>843</v>
      </c>
    </row>
    <row r="91" spans="1:8" x14ac:dyDescent="0.2">
      <c r="A91" t="s">
        <v>79</v>
      </c>
      <c r="B91" t="s">
        <v>314</v>
      </c>
      <c r="C91" t="s">
        <v>319</v>
      </c>
      <c r="D91" t="s">
        <v>300</v>
      </c>
      <c r="E91" s="255">
        <v>41306</v>
      </c>
      <c r="F91">
        <v>0</v>
      </c>
      <c r="H91" t="s">
        <v>843</v>
      </c>
    </row>
    <row r="92" spans="1:8" x14ac:dyDescent="0.2">
      <c r="A92" t="s">
        <v>80</v>
      </c>
      <c r="B92" t="s">
        <v>316</v>
      </c>
      <c r="C92" t="s">
        <v>319</v>
      </c>
      <c r="D92" t="s">
        <v>300</v>
      </c>
      <c r="E92" s="255">
        <v>41306</v>
      </c>
      <c r="F92">
        <v>1915.7550000000001</v>
      </c>
      <c r="H92" t="s">
        <v>843</v>
      </c>
    </row>
    <row r="93" spans="1:8" x14ac:dyDescent="0.2">
      <c r="A93" t="s">
        <v>81</v>
      </c>
      <c r="B93" t="s">
        <v>352</v>
      </c>
      <c r="C93" t="s">
        <v>351</v>
      </c>
      <c r="D93" t="s">
        <v>348</v>
      </c>
      <c r="E93" s="255">
        <v>41306</v>
      </c>
      <c r="F93">
        <v>0</v>
      </c>
      <c r="H93" t="s">
        <v>843</v>
      </c>
    </row>
    <row r="94" spans="1:8" x14ac:dyDescent="0.2">
      <c r="A94" t="s">
        <v>82</v>
      </c>
      <c r="B94" t="s">
        <v>350</v>
      </c>
      <c r="C94" t="s">
        <v>351</v>
      </c>
      <c r="D94" t="s">
        <v>348</v>
      </c>
      <c r="E94" s="255">
        <v>41306</v>
      </c>
      <c r="F94">
        <v>0</v>
      </c>
      <c r="H94" t="s">
        <v>843</v>
      </c>
    </row>
    <row r="95" spans="1:8" x14ac:dyDescent="0.2">
      <c r="A95" t="s">
        <v>83</v>
      </c>
      <c r="B95" t="s">
        <v>312</v>
      </c>
      <c r="C95" t="s">
        <v>310</v>
      </c>
      <c r="D95" t="s">
        <v>300</v>
      </c>
      <c r="E95" s="255">
        <v>41306</v>
      </c>
      <c r="F95">
        <v>0</v>
      </c>
      <c r="H95" t="s">
        <v>844</v>
      </c>
    </row>
    <row r="96" spans="1:8" x14ac:dyDescent="0.2">
      <c r="A96" t="s">
        <v>84</v>
      </c>
      <c r="B96" t="s">
        <v>313</v>
      </c>
      <c r="C96" t="s">
        <v>310</v>
      </c>
      <c r="D96" t="s">
        <v>300</v>
      </c>
      <c r="E96" s="255">
        <v>41306</v>
      </c>
      <c r="F96">
        <v>1781.0627999999999</v>
      </c>
      <c r="H96" t="s">
        <v>844</v>
      </c>
    </row>
    <row r="97" spans="1:8" x14ac:dyDescent="0.2">
      <c r="A97" t="s">
        <v>85</v>
      </c>
      <c r="B97" t="s">
        <v>312</v>
      </c>
      <c r="C97" t="s">
        <v>310</v>
      </c>
      <c r="D97" t="s">
        <v>300</v>
      </c>
      <c r="E97" s="255">
        <v>41306</v>
      </c>
      <c r="F97">
        <v>0</v>
      </c>
      <c r="H97" t="s">
        <v>844</v>
      </c>
    </row>
    <row r="98" spans="1:8" x14ac:dyDescent="0.2">
      <c r="A98" t="s">
        <v>86</v>
      </c>
      <c r="B98" t="s">
        <v>313</v>
      </c>
      <c r="C98" t="s">
        <v>310</v>
      </c>
      <c r="D98" t="s">
        <v>300</v>
      </c>
      <c r="E98" s="255">
        <v>41306</v>
      </c>
      <c r="F98">
        <v>970.95630000000006</v>
      </c>
      <c r="H98" t="s">
        <v>844</v>
      </c>
    </row>
    <row r="99" spans="1:8" x14ac:dyDescent="0.2">
      <c r="A99" t="s">
        <v>87</v>
      </c>
      <c r="B99" t="s">
        <v>298</v>
      </c>
      <c r="C99" t="s">
        <v>310</v>
      </c>
      <c r="D99" t="s">
        <v>300</v>
      </c>
      <c r="E99" s="255">
        <v>41306</v>
      </c>
      <c r="F99">
        <v>0</v>
      </c>
      <c r="H99" t="s">
        <v>844</v>
      </c>
    </row>
    <row r="100" spans="1:8" x14ac:dyDescent="0.2">
      <c r="A100" t="s">
        <v>88</v>
      </c>
      <c r="B100" t="s">
        <v>301</v>
      </c>
      <c r="C100" t="s">
        <v>310</v>
      </c>
      <c r="D100" t="s">
        <v>300</v>
      </c>
      <c r="E100" s="255">
        <v>41306</v>
      </c>
      <c r="F100">
        <v>9709</v>
      </c>
      <c r="H100" t="s">
        <v>844</v>
      </c>
    </row>
    <row r="101" spans="1:8" x14ac:dyDescent="0.2">
      <c r="A101" t="s">
        <v>89</v>
      </c>
      <c r="B101" t="s">
        <v>309</v>
      </c>
      <c r="C101" t="s">
        <v>310</v>
      </c>
      <c r="D101" t="s">
        <v>300</v>
      </c>
      <c r="E101" s="255">
        <v>41306</v>
      </c>
      <c r="F101">
        <v>10494.625</v>
      </c>
      <c r="H101" t="s">
        <v>844</v>
      </c>
    </row>
    <row r="102" spans="1:8" x14ac:dyDescent="0.2">
      <c r="A102" t="s">
        <v>90</v>
      </c>
      <c r="B102" t="s">
        <v>311</v>
      </c>
      <c r="C102" t="s">
        <v>310</v>
      </c>
      <c r="D102" t="s">
        <v>300</v>
      </c>
      <c r="E102" s="255">
        <v>41306</v>
      </c>
      <c r="F102">
        <v>0</v>
      </c>
      <c r="H102" t="s">
        <v>844</v>
      </c>
    </row>
    <row r="103" spans="1:8" x14ac:dyDescent="0.2">
      <c r="A103" t="s">
        <v>91</v>
      </c>
      <c r="B103" t="s">
        <v>441</v>
      </c>
      <c r="C103" t="s">
        <v>299</v>
      </c>
      <c r="D103" t="s">
        <v>300</v>
      </c>
      <c r="E103" s="255">
        <v>41306</v>
      </c>
      <c r="F103">
        <v>0</v>
      </c>
      <c r="H103" t="s">
        <v>844</v>
      </c>
    </row>
    <row r="104" spans="1:8" x14ac:dyDescent="0.2">
      <c r="A104" t="s">
        <v>92</v>
      </c>
      <c r="B104" t="s">
        <v>442</v>
      </c>
      <c r="C104" t="s">
        <v>299</v>
      </c>
      <c r="D104" t="s">
        <v>300</v>
      </c>
      <c r="E104" s="255">
        <v>41306</v>
      </c>
      <c r="F104">
        <v>1102.5235</v>
      </c>
      <c r="H104" t="s">
        <v>844</v>
      </c>
    </row>
    <row r="105" spans="1:8" x14ac:dyDescent="0.2">
      <c r="A105" t="s">
        <v>121</v>
      </c>
      <c r="B105" t="s">
        <v>443</v>
      </c>
      <c r="C105" t="s">
        <v>299</v>
      </c>
      <c r="D105" t="s">
        <v>300</v>
      </c>
      <c r="E105" s="255">
        <v>41306</v>
      </c>
      <c r="F105">
        <v>0</v>
      </c>
      <c r="H105" t="s">
        <v>844</v>
      </c>
    </row>
    <row r="106" spans="1:8" x14ac:dyDescent="0.2">
      <c r="A106" t="s">
        <v>122</v>
      </c>
      <c r="B106" t="s">
        <v>444</v>
      </c>
      <c r="C106" t="s">
        <v>299</v>
      </c>
      <c r="D106" t="s">
        <v>300</v>
      </c>
      <c r="E106" s="255">
        <v>41306</v>
      </c>
      <c r="F106">
        <v>13153.182699999999</v>
      </c>
      <c r="H106" t="s">
        <v>844</v>
      </c>
    </row>
    <row r="107" spans="1:8" x14ac:dyDescent="0.2">
      <c r="A107" t="s">
        <v>123</v>
      </c>
      <c r="B107" t="s">
        <v>439</v>
      </c>
      <c r="C107" t="s">
        <v>299</v>
      </c>
      <c r="D107" t="s">
        <v>300</v>
      </c>
      <c r="E107" s="255">
        <v>41306</v>
      </c>
      <c r="F107">
        <v>0</v>
      </c>
      <c r="H107" t="s">
        <v>844</v>
      </c>
    </row>
    <row r="108" spans="1:8" x14ac:dyDescent="0.2">
      <c r="A108" t="s">
        <v>124</v>
      </c>
      <c r="B108" t="s">
        <v>440</v>
      </c>
      <c r="C108" t="s">
        <v>299</v>
      </c>
      <c r="D108" t="s">
        <v>300</v>
      </c>
      <c r="E108" s="255">
        <v>41306</v>
      </c>
      <c r="F108">
        <v>1074.5591999999999</v>
      </c>
      <c r="H108" t="s">
        <v>844</v>
      </c>
    </row>
    <row r="109" spans="1:8" x14ac:dyDescent="0.2">
      <c r="A109" t="s">
        <v>93</v>
      </c>
      <c r="B109" t="s">
        <v>435</v>
      </c>
      <c r="C109" t="s">
        <v>299</v>
      </c>
      <c r="D109" t="s">
        <v>300</v>
      </c>
      <c r="E109" s="255">
        <v>41306</v>
      </c>
      <c r="F109">
        <v>0</v>
      </c>
      <c r="H109" t="s">
        <v>844</v>
      </c>
    </row>
    <row r="110" spans="1:8" x14ac:dyDescent="0.2">
      <c r="A110" t="s">
        <v>94</v>
      </c>
      <c r="B110" t="s">
        <v>436</v>
      </c>
      <c r="C110" t="s">
        <v>299</v>
      </c>
      <c r="D110" t="s">
        <v>300</v>
      </c>
      <c r="E110" s="255">
        <v>41306</v>
      </c>
      <c r="F110">
        <v>12970</v>
      </c>
      <c r="H110" t="s">
        <v>844</v>
      </c>
    </row>
    <row r="111" spans="1:8" x14ac:dyDescent="0.2">
      <c r="A111" t="s">
        <v>113</v>
      </c>
      <c r="B111" t="s">
        <v>437</v>
      </c>
      <c r="C111" t="s">
        <v>299</v>
      </c>
      <c r="D111" t="s">
        <v>300</v>
      </c>
      <c r="E111" s="255">
        <v>41306</v>
      </c>
      <c r="F111">
        <v>12417.827499999999</v>
      </c>
      <c r="H111" t="s">
        <v>844</v>
      </c>
    </row>
    <row r="112" spans="1:8" x14ac:dyDescent="0.2">
      <c r="A112" t="s">
        <v>114</v>
      </c>
      <c r="B112" t="s">
        <v>438</v>
      </c>
      <c r="C112" t="s">
        <v>299</v>
      </c>
      <c r="D112" t="s">
        <v>300</v>
      </c>
      <c r="E112" s="255">
        <v>41306</v>
      </c>
      <c r="F112">
        <v>0</v>
      </c>
      <c r="H112" t="s">
        <v>844</v>
      </c>
    </row>
    <row r="113" spans="1:8" x14ac:dyDescent="0.2">
      <c r="A113" t="s">
        <v>95</v>
      </c>
      <c r="B113" t="s">
        <v>316</v>
      </c>
      <c r="C113" t="s">
        <v>397</v>
      </c>
      <c r="D113" t="s">
        <v>300</v>
      </c>
      <c r="E113" s="255">
        <v>41306</v>
      </c>
      <c r="F113">
        <v>5.1695000000000002</v>
      </c>
      <c r="H113" t="s">
        <v>843</v>
      </c>
    </row>
    <row r="114" spans="1:8" x14ac:dyDescent="0.2">
      <c r="A114" t="s">
        <v>96</v>
      </c>
      <c r="B114" t="s">
        <v>314</v>
      </c>
      <c r="C114" t="s">
        <v>397</v>
      </c>
      <c r="D114" t="s">
        <v>300</v>
      </c>
      <c r="E114" s="255">
        <v>41306</v>
      </c>
      <c r="F114">
        <v>0</v>
      </c>
      <c r="H114" t="s">
        <v>843</v>
      </c>
    </row>
    <row r="115" spans="1:8" x14ac:dyDescent="0.2">
      <c r="A115" t="s">
        <v>97</v>
      </c>
      <c r="B115" t="s">
        <v>398</v>
      </c>
      <c r="C115" t="s">
        <v>397</v>
      </c>
      <c r="D115" t="s">
        <v>300</v>
      </c>
      <c r="E115" s="255">
        <v>41306</v>
      </c>
      <c r="F115">
        <v>0</v>
      </c>
      <c r="H115" t="s">
        <v>843</v>
      </c>
    </row>
    <row r="116" spans="1:8" x14ac:dyDescent="0.2">
      <c r="A116" t="s">
        <v>98</v>
      </c>
      <c r="B116" t="s">
        <v>399</v>
      </c>
      <c r="C116" t="s">
        <v>397</v>
      </c>
      <c r="D116" t="s">
        <v>300</v>
      </c>
      <c r="E116" s="255">
        <v>41306</v>
      </c>
      <c r="F116">
        <v>0</v>
      </c>
      <c r="H116" t="s">
        <v>843</v>
      </c>
    </row>
    <row r="117" spans="1:8" x14ac:dyDescent="0.2">
      <c r="A117" t="s">
        <v>99</v>
      </c>
      <c r="B117" t="s">
        <v>359</v>
      </c>
      <c r="C117" t="s">
        <v>360</v>
      </c>
      <c r="D117" t="s">
        <v>348</v>
      </c>
      <c r="E117" s="255">
        <v>41306</v>
      </c>
      <c r="F117">
        <v>2.3877999999999999</v>
      </c>
      <c r="H117" t="s">
        <v>843</v>
      </c>
    </row>
    <row r="118" spans="1:8" x14ac:dyDescent="0.2">
      <c r="A118" t="s">
        <v>735</v>
      </c>
      <c r="B118" t="s">
        <v>736</v>
      </c>
      <c r="C118" t="s">
        <v>353</v>
      </c>
      <c r="D118" t="s">
        <v>300</v>
      </c>
      <c r="E118" s="255">
        <v>41306</v>
      </c>
      <c r="F118">
        <v>1.6459999999999999</v>
      </c>
      <c r="H118" t="s">
        <v>843</v>
      </c>
    </row>
    <row r="119" spans="1:8" x14ac:dyDescent="0.2">
      <c r="A119" t="s">
        <v>737</v>
      </c>
      <c r="B119" t="s">
        <v>738</v>
      </c>
      <c r="C119" t="s">
        <v>353</v>
      </c>
      <c r="D119" t="s">
        <v>300</v>
      </c>
      <c r="E119" s="255">
        <v>41306</v>
      </c>
      <c r="F119">
        <v>0</v>
      </c>
      <c r="H119" t="s">
        <v>843</v>
      </c>
    </row>
    <row r="120" spans="1:8" x14ac:dyDescent="0.2">
      <c r="A120" t="s">
        <v>750</v>
      </c>
      <c r="B120" t="s">
        <v>751</v>
      </c>
      <c r="C120" t="s">
        <v>752</v>
      </c>
      <c r="D120" t="s">
        <v>300</v>
      </c>
      <c r="E120" s="255">
        <v>41306</v>
      </c>
      <c r="F120">
        <v>0.14199999999999999</v>
      </c>
      <c r="H120" t="s">
        <v>843</v>
      </c>
    </row>
    <row r="121" spans="1:8" x14ac:dyDescent="0.2">
      <c r="A121" t="s">
        <v>753</v>
      </c>
      <c r="B121" t="s">
        <v>754</v>
      </c>
      <c r="C121" t="s">
        <v>752</v>
      </c>
      <c r="D121" t="s">
        <v>300</v>
      </c>
      <c r="E121" s="255">
        <v>41306</v>
      </c>
      <c r="F121">
        <v>0</v>
      </c>
      <c r="H121" t="s">
        <v>843</v>
      </c>
    </row>
    <row r="122" spans="1:8" x14ac:dyDescent="0.2">
      <c r="A122" t="s">
        <v>755</v>
      </c>
      <c r="B122" t="s">
        <v>756</v>
      </c>
      <c r="C122" t="s">
        <v>752</v>
      </c>
      <c r="D122" t="s">
        <v>300</v>
      </c>
      <c r="E122" s="255">
        <v>41306</v>
      </c>
      <c r="F122">
        <v>1.7000000000000001E-2</v>
      </c>
      <c r="H122" t="s">
        <v>843</v>
      </c>
    </row>
    <row r="123" spans="1:8" x14ac:dyDescent="0.2">
      <c r="A123" t="s">
        <v>757</v>
      </c>
      <c r="B123" t="s">
        <v>758</v>
      </c>
      <c r="C123" t="s">
        <v>752</v>
      </c>
      <c r="D123" t="s">
        <v>300</v>
      </c>
      <c r="E123" s="255">
        <v>41306</v>
      </c>
      <c r="F123">
        <v>0</v>
      </c>
      <c r="H123" t="s">
        <v>843</v>
      </c>
    </row>
    <row r="124" spans="1:8" x14ac:dyDescent="0.2">
      <c r="A124" t="s">
        <v>759</v>
      </c>
      <c r="B124" t="s">
        <v>760</v>
      </c>
      <c r="C124" t="s">
        <v>761</v>
      </c>
      <c r="D124" t="s">
        <v>300</v>
      </c>
      <c r="E124" s="255">
        <v>41306</v>
      </c>
      <c r="F124">
        <v>0.28000000000000003</v>
      </c>
      <c r="H124" t="s">
        <v>843</v>
      </c>
    </row>
    <row r="125" spans="1:8" x14ac:dyDescent="0.2">
      <c r="A125" t="s">
        <v>762</v>
      </c>
      <c r="B125" t="s">
        <v>763</v>
      </c>
      <c r="C125" t="s">
        <v>761</v>
      </c>
      <c r="D125" t="s">
        <v>300</v>
      </c>
      <c r="E125" s="255">
        <v>41306</v>
      </c>
      <c r="F125">
        <v>0</v>
      </c>
      <c r="H125" t="s">
        <v>843</v>
      </c>
    </row>
    <row r="126" spans="1:8" x14ac:dyDescent="0.2">
      <c r="A126" t="s">
        <v>764</v>
      </c>
      <c r="B126" t="s">
        <v>765</v>
      </c>
      <c r="C126" t="s">
        <v>761</v>
      </c>
      <c r="D126" t="s">
        <v>300</v>
      </c>
      <c r="E126" s="255">
        <v>41306</v>
      </c>
      <c r="F126">
        <v>9.8000000000000004E-2</v>
      </c>
      <c r="H126" t="s">
        <v>843</v>
      </c>
    </row>
    <row r="127" spans="1:8" x14ac:dyDescent="0.2">
      <c r="A127" t="s">
        <v>766</v>
      </c>
      <c r="B127" t="s">
        <v>767</v>
      </c>
      <c r="C127" t="s">
        <v>761</v>
      </c>
      <c r="D127" t="s">
        <v>300</v>
      </c>
      <c r="E127" s="255">
        <v>41306</v>
      </c>
      <c r="F127">
        <v>0</v>
      </c>
      <c r="H127" t="s">
        <v>843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QM42"/>
  <sheetViews>
    <sheetView topLeftCell="B1" zoomScale="70" zoomScaleNormal="70" workbookViewId="0">
      <selection activeCell="FD10" sqref="C10:FD40"/>
    </sheetView>
  </sheetViews>
  <sheetFormatPr baseColWidth="10" defaultRowHeight="12.75" x14ac:dyDescent="0.2"/>
  <cols>
    <col min="2" max="2" width="24.85546875" customWidth="1"/>
    <col min="3" max="161" width="17.7109375" customWidth="1"/>
    <col min="162" max="162" width="12.5703125" customWidth="1"/>
    <col min="163" max="167" width="17.7109375" bestFit="1" customWidth="1"/>
    <col min="168" max="168" width="12.5703125" customWidth="1"/>
    <col min="169" max="454" width="17.7109375" bestFit="1" customWidth="1"/>
    <col min="455" max="455" width="12.5703125" bestFit="1" customWidth="1"/>
  </cols>
  <sheetData>
    <row r="2" spans="2:455" x14ac:dyDescent="0.2">
      <c r="C2" s="479" t="str">
        <f>CONCATENATE(VLOOKUP(MID(C9,1,8),[1]Tabla!$B$2:$G$301,3,FALSE))</f>
        <v>Central Batlle y Ordoñez</v>
      </c>
      <c r="D2" s="479" t="str">
        <f>CONCATENATE(VLOOKUP(MID(D9,1,8),[1]Tabla!$B$2:$G$301,3,FALSE))</f>
        <v>Central Batlle y Ordoñez</v>
      </c>
      <c r="E2" s="479" t="str">
        <f>CONCATENATE(VLOOKUP(MID(E9,1,8),[1]Tabla!$B$2:$G$301,3,FALSE))</f>
        <v>Central Batlle y Ordoñez</v>
      </c>
      <c r="F2" s="479" t="str">
        <f>CONCATENATE(VLOOKUP(MID(F9,1,8),[1]Tabla!$B$2:$G$301,3,FALSE))</f>
        <v>Central Batlle y Ordoñez</v>
      </c>
      <c r="G2" s="479" t="str">
        <f>CONCATENATE(VLOOKUP(MID(G9,1,8),[1]Tabla!$B$2:$G$301,3,FALSE))</f>
        <v>Central Batlle y Ordoñez</v>
      </c>
      <c r="H2" s="479" t="str">
        <f>CONCATENATE(VLOOKUP(MID(H9,1,8),[1]Tabla!$B$2:$G$301,3,FALSE))</f>
        <v>Central Batlle y Ordoñez</v>
      </c>
      <c r="I2" s="479" t="str">
        <f>CONCATENATE(VLOOKUP(MID(I9,1,8),[1]Tabla!$B$2:$G$301,3,FALSE))</f>
        <v>Central Batlle y Ordoñez</v>
      </c>
      <c r="J2" s="479" t="str">
        <f>CONCATENATE(VLOOKUP(MID(J9,1,8),[1]Tabla!$B$2:$G$301,3,FALSE))</f>
        <v>Central Batlle y Ordoñez</v>
      </c>
      <c r="K2" s="479" t="str">
        <f>CONCATENATE(VLOOKUP(MID(K9,1,8),[1]Tabla!$B$2:$G$301,3,FALSE))</f>
        <v>Central Batlle y Ordoñez</v>
      </c>
      <c r="L2" s="479" t="str">
        <f>CONCATENATE(VLOOKUP(MID(L9,1,8),[1]Tabla!$B$2:$G$301,3,FALSE))</f>
        <v>Central Batlle y Ordoñez</v>
      </c>
      <c r="M2" s="479" t="str">
        <f>CONCATENATE(VLOOKUP(MID(M9,1,8),[1]Tabla!$B$2:$G$301,3,FALSE))</f>
        <v>Central Termica de Respaldo</v>
      </c>
      <c r="N2" s="479" t="str">
        <f>CONCATENATE(VLOOKUP(MID(N9,1,8),[1]Tabla!$B$2:$G$301,3,FALSE))</f>
        <v>Central Termica de Respaldo</v>
      </c>
      <c r="O2" s="479" t="str">
        <f>CONCATENATE(VLOOKUP(MID(O9,1,8),[1]Tabla!$B$2:$G$301,3,FALSE))</f>
        <v>Central Termica de Respaldo</v>
      </c>
      <c r="P2" s="479" t="str">
        <f>CONCATENATE(VLOOKUP(MID(P9,1,8),[1]Tabla!$B$2:$G$301,3,FALSE))</f>
        <v>Central Termica de Respaldo</v>
      </c>
      <c r="Q2" s="479" t="str">
        <f>CONCATENATE(VLOOKUP(MID(Q9,1,8),[1]Tabla!$B$2:$G$301,3,FALSE))</f>
        <v>Punta del Tigre</v>
      </c>
      <c r="R2" s="479" t="str">
        <f>CONCATENATE(VLOOKUP(MID(R9,1,8),[1]Tabla!$B$2:$G$301,3,FALSE))</f>
        <v>Punta del Tigre</v>
      </c>
      <c r="S2" s="479" t="str">
        <f>CONCATENATE(VLOOKUP(MID(S9,1,8),[1]Tabla!$B$2:$G$301,3,FALSE))</f>
        <v>Punta del Tigre</v>
      </c>
      <c r="T2" s="479" t="str">
        <f>CONCATENATE(VLOOKUP(MID(T9,1,8),[1]Tabla!$B$2:$G$301,3,FALSE))</f>
        <v>Punta del Tigre</v>
      </c>
      <c r="U2" s="479" t="str">
        <f>CONCATENATE(VLOOKUP(MID(U9,1,8),[1]Tabla!$B$2:$G$301,3,FALSE))</f>
        <v>Punta del Tigre</v>
      </c>
      <c r="V2" s="479" t="str">
        <f>CONCATENATE(VLOOKUP(MID(V9,1,8),[1]Tabla!$B$2:$G$301,3,FALSE))</f>
        <v>Punta del Tigre</v>
      </c>
      <c r="W2" s="479" t="str">
        <f>CONCATENATE(VLOOKUP(MID(W9,1,8),[1]Tabla!$B$2:$G$301,3,FALSE))</f>
        <v>Punta del Tigre</v>
      </c>
      <c r="X2" s="479" t="str">
        <f>CONCATENATE(VLOOKUP(MID(X9,1,8),[1]Tabla!$B$2:$G$301,3,FALSE))</f>
        <v>Punta del Tigre</v>
      </c>
      <c r="Y2" s="479" t="str">
        <f>CONCATENATE(VLOOKUP(MID(Y9,1,8),[1]Tabla!$B$2:$G$301,3,FALSE))</f>
        <v>Punta del Tigre</v>
      </c>
      <c r="Z2" s="479" t="str">
        <f>CONCATENATE(VLOOKUP(MID(Z9,1,8),[1]Tabla!$B$2:$G$301,3,FALSE))</f>
        <v>Punta del Tigre</v>
      </c>
      <c r="AA2" s="479" t="str">
        <f>CONCATENATE(VLOOKUP(MID(AA9,1,8),[1]Tabla!$B$2:$G$301,3,FALSE))</f>
        <v>Punta del Tigre</v>
      </c>
      <c r="AB2" s="479" t="str">
        <f>CONCATENATE(VLOOKUP(MID(AB9,1,8),[1]Tabla!$B$2:$G$301,3,FALSE))</f>
        <v>Punta del Tigre</v>
      </c>
      <c r="AC2" s="479" t="str">
        <f>CONCATENATE(VLOOKUP(MID(AC9,1,8),[1]Tabla!$B$2:$G$301,3,FALSE))</f>
        <v>Central Palmar</v>
      </c>
      <c r="AD2" s="479" t="str">
        <f>CONCATENATE(VLOOKUP(MID(AD9,1,8),[1]Tabla!$B$2:$G$301,3,FALSE))</f>
        <v>Central Palmar</v>
      </c>
      <c r="AE2" s="479" t="str">
        <f>CONCATENATE(VLOOKUP(MID(AE9,1,8),[1]Tabla!$B$2:$G$301,3,FALSE))</f>
        <v>Central Palmar</v>
      </c>
      <c r="AF2" s="479" t="str">
        <f>CONCATENATE(VLOOKUP(MID(AF9,1,8),[1]Tabla!$B$2:$G$301,3,FALSE))</f>
        <v>Central Palmar</v>
      </c>
      <c r="AG2" s="479" t="str">
        <f>CONCATENATE(VLOOKUP(MID(AG9,1,8),[1]Tabla!$B$2:$G$301,3,FALSE))</f>
        <v>Central Palmar</v>
      </c>
      <c r="AH2" s="479" t="str">
        <f>CONCATENATE(VLOOKUP(MID(AH9,1,8),[1]Tabla!$B$2:$G$301,3,FALSE))</f>
        <v>Central Palmar</v>
      </c>
      <c r="AI2" s="479" t="str">
        <f>CONCATENATE(VLOOKUP(MID(AI9,1,8),[1]Tabla!$B$2:$G$301,3,FALSE))</f>
        <v>Central Gabriel Terra</v>
      </c>
      <c r="AJ2" s="479" t="str">
        <f>CONCATENATE(VLOOKUP(MID(AJ9,1,8),[1]Tabla!$B$2:$G$301,3,FALSE))</f>
        <v>Central Gabriel Terra</v>
      </c>
      <c r="AK2" s="479" t="str">
        <f>CONCATENATE(VLOOKUP(MID(AK9,1,8),[1]Tabla!$B$2:$G$301,3,FALSE))</f>
        <v>Central Gabriel Terra</v>
      </c>
      <c r="AL2" s="479" t="str">
        <f>CONCATENATE(VLOOKUP(MID(AL9,1,8),[1]Tabla!$B$2:$G$301,3,FALSE))</f>
        <v>Central Gabriel Terra</v>
      </c>
      <c r="AM2" s="479" t="str">
        <f>CONCATENATE(VLOOKUP(MID(AM9,1,8),[1]Tabla!$B$2:$G$301,3,FALSE))</f>
        <v>Central Gabriel Terra</v>
      </c>
      <c r="AN2" s="479" t="str">
        <f>CONCATENATE(VLOOKUP(MID(AN9,1,8),[1]Tabla!$B$2:$G$301,3,FALSE))</f>
        <v>Central Gabriel Terra</v>
      </c>
      <c r="AO2" s="479" t="str">
        <f>CONCATENATE(VLOOKUP(MID(AO9,1,8),[1]Tabla!$B$2:$G$301,3,FALSE))</f>
        <v>Central Gabriel Terra</v>
      </c>
      <c r="AP2" s="479" t="str">
        <f>CONCATENATE(VLOOKUP(MID(AP9,1,8),[1]Tabla!$B$2:$G$301,3,FALSE))</f>
        <v>Central Gabriel Terra</v>
      </c>
      <c r="AQ2" s="479" t="str">
        <f>CONCATENATE(VLOOKUP(MID(AQ9,1,8),[1]Tabla!$B$2:$G$301,3,FALSE))</f>
        <v>Central Baygorria</v>
      </c>
      <c r="AR2" s="479" t="str">
        <f>CONCATENATE(VLOOKUP(MID(AR9,1,8),[1]Tabla!$B$2:$G$301,3,FALSE))</f>
        <v>Central Baygorria</v>
      </c>
      <c r="AS2" s="479" t="str">
        <f>CONCATENATE(VLOOKUP(MID(AS9,1,8),[1]Tabla!$B$2:$G$301,3,FALSE))</f>
        <v>Central Baygorria</v>
      </c>
      <c r="AT2" s="479" t="str">
        <f>CONCATENATE(VLOOKUP(MID(AT9,1,8),[1]Tabla!$B$2:$G$301,3,FALSE))</f>
        <v>Central Baygorria</v>
      </c>
      <c r="AU2" s="479" t="str">
        <f>CONCATENATE(VLOOKUP(MID(AU9,1,8),[1]Tabla!$B$2:$G$301,3,FALSE))</f>
        <v>Central Baygorria</v>
      </c>
      <c r="AV2" s="479" t="str">
        <f>CONCATENATE(VLOOKUP(MID(AV9,1,8),[1]Tabla!$B$2:$G$301,3,FALSE))</f>
        <v>Central Baygorria</v>
      </c>
      <c r="AW2" s="479" t="str">
        <f>CONCATENATE(VLOOKUP(MID(AW9,1,8),[1]Tabla!$B$2:$G$301,3,FALSE))</f>
        <v>Maldonado (TGAA)</v>
      </c>
      <c r="AX2" s="479" t="str">
        <f>CONCATENATE(VLOOKUP(MID(AX9,1,8),[1]Tabla!$B$2:$G$301,3,FALSE))</f>
        <v>Maldonado (TGAA)</v>
      </c>
      <c r="AY2" s="479" t="str">
        <f>CONCATENATE(VLOOKUP(MID(AY9,1,8),[1]Tabla!$B$2:$G$301,3,FALSE))</f>
        <v>Turbina de Rivera</v>
      </c>
      <c r="AZ2" s="479" t="str">
        <f>CONCATENATE(VLOOKUP(MID(AZ9,1,8),[1]Tabla!$B$2:$G$301,3,FALSE))</f>
        <v>San Borja</v>
      </c>
      <c r="BA2" s="479" t="str">
        <f>CONCATENATE(VLOOKUP(MID(BA9,1,8),[1]Tabla!$B$2:$G$301,3,FALSE))</f>
        <v>Las Rosas Maldonado</v>
      </c>
      <c r="BB2" s="479" t="str">
        <f>CONCATENATE(VLOOKUP(MID(BB9,1,8),[1]Tabla!$B$2:$G$301,3,FALSE))</f>
        <v>Agroland S.A.</v>
      </c>
      <c r="BC2" s="479" t="str">
        <f>CONCATENATE(VLOOKUP(MID(BC9,1,8),[1]Tabla!$B$2:$G$301,3,FALSE))</f>
        <v>Agroland S.A.</v>
      </c>
      <c r="BD2" s="479" t="str">
        <f>CONCATENATE(VLOOKUP(MID(BD9,1,8),[1]Tabla!$B$2:$G$301,3,FALSE))</f>
        <v>Nuevo Manantial S.A.</v>
      </c>
      <c r="BE2" s="479" t="str">
        <f>CONCATENATE(VLOOKUP(MID(BE9,1,8),[1]Tabla!$B$2:$G$301,3,FALSE))</f>
        <v>Nuevo Manantial S.A.</v>
      </c>
      <c r="BF2" s="479" t="str">
        <f>CONCATENATE(VLOOKUP(MID(BF9,1,8),[1]Tabla!$B$2:$G$301,3,FALSE))</f>
        <v>Weyerhaeuser Productos S.A.</v>
      </c>
      <c r="BG2" s="479" t="str">
        <f>CONCATENATE(VLOOKUP(MID(BG9,1,8),[1]Tabla!$B$2:$G$301,3,FALSE))</f>
        <v>Weyerhaeuser Productos S.A.</v>
      </c>
      <c r="BH2" s="479" t="str">
        <f>CONCATENATE(VLOOKUP(MID(BH9,1,8),[1]Tabla!$B$2:$G$301,3,FALSE))</f>
        <v>Liderdat S.A.</v>
      </c>
      <c r="BI2" s="479" t="str">
        <f>CONCATENATE(VLOOKUP(MID(BI9,1,8),[1]Tabla!$B$2:$G$301,3,FALSE))</f>
        <v>Liderdat S.A.</v>
      </c>
      <c r="BJ2" s="479" t="str">
        <f>CONCATENATE(VLOOKUP(MID(BJ9,1,8),[1]Tabla!$B$2:$G$301,3,FALSE))</f>
        <v>Alcoholes del Uruguay S.A.</v>
      </c>
      <c r="BK2" s="479" t="str">
        <f>CONCATENATE(VLOOKUP(MID(BK9,1,8),[1]Tabla!$B$2:$G$301,3,FALSE))</f>
        <v>Alcoholes del Uruguay S.A.</v>
      </c>
      <c r="BL2" s="479" t="str">
        <f>CONCATENATE(VLOOKUP(MID(BL9,1,8),[1]Tabla!$B$2:$G$301,3,FALSE))</f>
        <v>Ponlar S.A.</v>
      </c>
      <c r="BM2" s="479" t="str">
        <f>CONCATENATE(VLOOKUP(MID(BM9,1,8),[1]Tabla!$B$2:$G$301,3,FALSE))</f>
        <v>Ponlar S.A.</v>
      </c>
      <c r="BN2" s="479" t="str">
        <f>CONCATENATE(VLOOKUP(MID(BN9,1,8),[1]Tabla!$B$2:$G$301,3,FALSE))</f>
        <v>Engraw S.A.</v>
      </c>
      <c r="BO2" s="479" t="str">
        <f>CONCATENATE(VLOOKUP(MID(BO9,1,8),[1]Tabla!$B$2:$G$301,3,FALSE))</f>
        <v>Engraw S.A.</v>
      </c>
      <c r="BP2" s="479" t="str">
        <f>CONCATENATE(VLOOKUP(MID(BP9,1,8),[1]Tabla!$B$2:$G$301,3,FALSE))</f>
        <v>Los Caracoles</v>
      </c>
      <c r="BQ2" s="479" t="str">
        <f>CONCATENATE(VLOOKUP(MID(BQ9,1,8),[1]Tabla!$B$2:$G$301,3,FALSE))</f>
        <v>Los Caracoles</v>
      </c>
      <c r="BR2" s="479" t="str">
        <f>CONCATENATE(VLOOKUP(MID(BR9,1,8),[1]Tabla!$B$2:$G$301,3,FALSE))</f>
        <v>Los Caracoles</v>
      </c>
      <c r="BS2" s="479" t="str">
        <f>CONCATENATE(VLOOKUP(MID(BS9,1,8),[1]Tabla!$B$2:$G$301,3,FALSE))</f>
        <v>Los Caracoles</v>
      </c>
      <c r="BT2" s="479" t="str">
        <f>CONCATENATE(VLOOKUP(MID(BT9,1,8),[1]Tabla!$B$2:$G$301,3,FALSE))</f>
        <v>Nuevo Manantial S.A.</v>
      </c>
      <c r="BU2" s="479" t="str">
        <f>CONCATENATE(VLOOKUP(MID(BU9,1,8),[1]Tabla!$B$2:$G$301,3,FALSE))</f>
        <v>Nuevo Manantial S.A.</v>
      </c>
      <c r="BV2" s="479" t="str">
        <f>CONCATENATE(VLOOKUP(MID(BV9,1,8),[1]Tabla!$B$2:$G$301,3,FALSE))</f>
        <v>Fenirol S.A.</v>
      </c>
      <c r="BW2" s="479" t="str">
        <f>CONCATENATE(VLOOKUP(MID(BW9,1,8),[1]Tabla!$B$2:$G$301,3,FALSE))</f>
        <v>Fenirol S.A.</v>
      </c>
      <c r="BX2" s="479" t="str">
        <f>CONCATENATE(VLOOKUP(MID(BX9,1,8),[1]Tabla!$B$2:$G$301,3,FALSE))</f>
        <v>Bioener S.A.</v>
      </c>
      <c r="BY2" s="479" t="str">
        <f>CONCATENATE(VLOOKUP(MID(BY9,1,8),[1]Tabla!$B$2:$G$301,3,FALSE))</f>
        <v>Bioener S.A.</v>
      </c>
      <c r="BZ2" s="479" t="str">
        <f>CONCATENATE(VLOOKUP(MID(BZ9,1,8),[1]Tabla!$B$2:$G$301,3,FALSE))</f>
        <v>Galofer S.A.</v>
      </c>
      <c r="CA2" s="479" t="str">
        <f>CONCATENATE(VLOOKUP(MID(CA9,1,8),[1]Tabla!$B$2:$G$301,3,FALSE))</f>
        <v>Galofer S.A.</v>
      </c>
      <c r="CB2" s="479" t="str">
        <f>CONCATENATE(VLOOKUP(MID(CB9,1,8),[1]Tabla!$B$2:$G$301,3,FALSE))</f>
        <v>Kentilux S.A.</v>
      </c>
      <c r="CC2" s="479" t="str">
        <f>CONCATENATE(VLOOKUP(MID(CC9,1,8),[1]Tabla!$B$2:$G$301,3,FALSE))</f>
        <v>Kentilux S.A.</v>
      </c>
      <c r="CD2" s="479" t="str">
        <f>CONCATENATE(VLOOKUP(MID(CD9,1,8),[1]Tabla!$B$2:$G$301,3,FALSE))</f>
        <v>Zendaleather S.A.</v>
      </c>
      <c r="CE2" s="479" t="str">
        <f>CONCATENATE(VLOOKUP(MID(CE9,1,8),[1]Tabla!$B$2:$G$301,3,FALSE))</f>
        <v>Zendaleather S.A.</v>
      </c>
      <c r="CF2" s="479" t="str">
        <f>CONCATENATE(VLOOKUP(MID(CF9,1,8),[1]Tabla!$B$2:$G$301,3,FALSE))</f>
        <v>UPM S.A.</v>
      </c>
      <c r="CG2" s="479" t="str">
        <f>CONCATENATE(VLOOKUP(MID(CG9,1,8),[1]Tabla!$B$2:$G$301,3,FALSE))</f>
        <v>UPM S.A.</v>
      </c>
      <c r="CH2" s="479" t="str">
        <f>CONCATENATE(VLOOKUP(MID(CH9,1,8),[1]Tabla!$B$2:$G$301,3,FALSE))</f>
        <v>San Javier 500</v>
      </c>
      <c r="CI2" s="479" t="str">
        <f>CONCATENATE(VLOOKUP(MID(CI9,1,8),[1]Tabla!$B$2:$G$301,3,FALSE))</f>
        <v>San Javier 500</v>
      </c>
      <c r="CJ2" s="479" t="str">
        <f>CONCATENATE(VLOOKUP(MID(CJ9,1,8),[1]Tabla!$B$2:$G$301,3,FALSE))</f>
        <v>San Javier 500</v>
      </c>
      <c r="CK2" s="479" t="str">
        <f>CONCATENATE(VLOOKUP(MID(CK9,1,8),[1]Tabla!$B$2:$G$301,3,FALSE))</f>
        <v>San Javier 500</v>
      </c>
      <c r="CL2" s="479" t="str">
        <f>CONCATENATE(VLOOKUP(MID(CL9,1,8),[1]Tabla!$B$2:$G$301,3,FALSE))</f>
        <v>San Javier 500</v>
      </c>
      <c r="CM2" s="479" t="str">
        <f>CONCATENATE(VLOOKUP(MID(CM9,1,8),[1]Tabla!$B$2:$G$301,3,FALSE))</f>
        <v>San Javier 500</v>
      </c>
      <c r="CN2" s="479" t="str">
        <f>CONCATENATE(VLOOKUP(MID(CN9,1,8),[1]Tabla!$B$2:$G$301,3,FALSE))</f>
        <v>Salto Grande Uruguayo (500 kV)</v>
      </c>
      <c r="CO2" s="479" t="str">
        <f>CONCATENATE(VLOOKUP(MID(CO9,1,8),[1]Tabla!$B$2:$G$301,3,FALSE))</f>
        <v>Salto Grande Uruguayo (500 kV)</v>
      </c>
      <c r="CP2" s="479" t="str">
        <f>CONCATENATE(VLOOKUP(MID(CP9,1,8),[1]Tabla!$B$2:$G$301,3,FALSE))</f>
        <v>Paysandu</v>
      </c>
      <c r="CQ2" s="479" t="str">
        <f>CONCATENATE(VLOOKUP(MID(CQ9,1,8),[1]Tabla!$B$2:$G$301,3,FALSE))</f>
        <v>Paysandu</v>
      </c>
      <c r="CR2" s="479" t="str">
        <f>CONCATENATE(VLOOKUP(MID(CR9,1,8),[1]Tabla!$B$2:$G$301,3,FALSE))</f>
        <v>Salto Grande Arg. (500 kV)</v>
      </c>
      <c r="CS2" s="479" t="str">
        <f>CONCATENATE(VLOOKUP(MID(CS9,1,8),[1]Tabla!$B$2:$G$301,3,FALSE))</f>
        <v>Salto Grande Arg. (500 kV)</v>
      </c>
      <c r="CT2" s="479" t="str">
        <f>CONCATENATE(VLOOKUP(MID(CT9,1,8),[1]Tabla!$B$2:$G$301,3,FALSE))</f>
        <v>Salto Grande Arg. (500 kV)</v>
      </c>
      <c r="CU2" s="479" t="str">
        <f>CONCATENATE(VLOOKUP(MID(CU9,1,8),[1]Tabla!$B$2:$G$301,3,FALSE))</f>
        <v>Salto Grande Arg. (500 kV)</v>
      </c>
      <c r="CV2" s="479" t="str">
        <f>CONCATENATE(VLOOKUP(MID(CV9,1,8),[1]Tabla!$B$2:$G$301,3,FALSE))</f>
        <v>Salto Grande Arg. (500 kV)</v>
      </c>
      <c r="CW2" s="479" t="str">
        <f>CONCATENATE(VLOOKUP(MID(CW9,1,8),[1]Tabla!$B$2:$G$301,3,FALSE))</f>
        <v>Salto Grande Arg. (500 kV)</v>
      </c>
      <c r="CX2" s="479" t="str">
        <f>CONCATENATE(VLOOKUP(MID(CX9,1,8),[1]Tabla!$B$2:$G$301,3,FALSE))</f>
        <v>Salto Grande Arg. (500 kV)</v>
      </c>
      <c r="CY2" s="479" t="str">
        <f>CONCATENATE(VLOOKUP(MID(CY9,1,8),[1]Tabla!$B$2:$G$301,3,FALSE))</f>
        <v>Salto Grande Arg. (500 kV)</v>
      </c>
      <c r="CZ2" s="479" t="str">
        <f>CONCATENATE(VLOOKUP(MID(CZ9,1,8),[1]Tabla!$B$2:$G$301,3,FALSE))</f>
        <v>Colonia Elia 500</v>
      </c>
      <c r="DA2" s="479" t="str">
        <f>CONCATENATE(VLOOKUP(MID(DA9,1,8),[1]Tabla!$B$2:$G$301,3,FALSE))</f>
        <v>Colonia Elia 500</v>
      </c>
      <c r="DB2" s="479" t="str">
        <f>CONCATENATE(VLOOKUP(MID(DB9,1,8),[1]Tabla!$B$2:$G$301,3,FALSE))</f>
        <v>Colonia Elia 500</v>
      </c>
      <c r="DC2" s="479" t="str">
        <f>CONCATENATE(VLOOKUP(MID(DC9,1,8),[1]Tabla!$B$2:$G$301,3,FALSE))</f>
        <v>Colonia Elia 500</v>
      </c>
      <c r="DD2" s="479" t="str">
        <f>CONCATENATE(VLOOKUP(MID(DD9,1,8),[1]Tabla!$B$2:$G$301,3,FALSE))</f>
        <v>Colonia Elia 500</v>
      </c>
      <c r="DE2" s="479" t="str">
        <f>CONCATENATE(VLOOKUP(MID(DE9,1,8),[1]Tabla!$B$2:$G$301,3,FALSE))</f>
        <v>Colonia Elia 500</v>
      </c>
      <c r="DF2" s="479" t="str">
        <f>CONCATENATE(VLOOKUP(MID(DF9,1,8),[1]Tabla!$B$2:$G$301,3,FALSE))</f>
        <v>Colonia Elia 500</v>
      </c>
      <c r="DG2" s="479" t="str">
        <f>CONCATENATE(VLOOKUP(MID(DG9,1,8),[1]Tabla!$B$2:$G$301,3,FALSE))</f>
        <v>Colonia Elia 500</v>
      </c>
      <c r="DH2" s="479" t="str">
        <f>CONCATENATE(VLOOKUP(MID(DH9,1,8),[1]Tabla!$B$2:$G$301,3,FALSE))</f>
        <v>Colonia Elia 500</v>
      </c>
      <c r="DI2" s="479" t="str">
        <f>CONCATENATE(VLOOKUP(MID(DI9,1,8),[1]Tabla!$B$2:$G$301,3,FALSE))</f>
        <v>Colonia Elia 500</v>
      </c>
      <c r="DJ2" s="479" t="str">
        <f>CONCATENATE(VLOOKUP(MID(DJ9,1,8),[1]Tabla!$B$2:$G$301,3,FALSE))</f>
        <v>Conversora Rivera - Livramento</v>
      </c>
      <c r="DK2" s="479" t="str">
        <f>CONCATENATE(VLOOKUP(MID(DK9,1,8),[1]Tabla!$B$2:$G$301,3,FALSE))</f>
        <v>Conversora Rivera - Livramento</v>
      </c>
      <c r="DL2" s="479" t="str">
        <f>CONCATENATE(VLOOKUP(MID(DL9,1,8),[1]Tabla!$B$2:$G$301,3,FALSE))</f>
        <v>Conversora Rivera - Livramento</v>
      </c>
      <c r="DM2" s="479" t="str">
        <f>CONCATENATE(VLOOKUP(MID(DM9,1,8),[1]Tabla!$B$2:$G$301,3,FALSE))</f>
        <v>Conversora Rivera - Livramento</v>
      </c>
      <c r="DN2" s="479" t="str">
        <f>CONCATENATE(VLOOKUP(MID(DN9,1,8),[1]Tabla!$B$2:$G$301,3,FALSE))</f>
        <v>Conversora de Rivera S.S.A.A.</v>
      </c>
      <c r="DO2" s="479" t="str">
        <f>CONCATENATE(VLOOKUP(MID(DO9,1,8),[1]Tabla!$B$2:$G$301,3,FALSE))</f>
        <v xml:space="preserve">Punta del Tigre </v>
      </c>
      <c r="DP2" s="479" t="str">
        <f>CONCATENATE(VLOOKUP(MID(DP9,1,8),[1]Tabla!$B$2:$G$301,3,FALSE))</f>
        <v xml:space="preserve">Punta del Tigre </v>
      </c>
      <c r="DQ2" s="479" t="str">
        <f>CONCATENATE(VLOOKUP(MID(DQ9,1,8),[1]Tabla!$B$2:$G$301,3,FALSE))</f>
        <v>Montevideo A – Motores G1</v>
      </c>
      <c r="DR2" s="479" t="str">
        <f>CONCATENATE(VLOOKUP(MID(DR9,1,8),[1]Tabla!$B$2:$G$301,3,FALSE))</f>
        <v>Montevideo A – Motores G1</v>
      </c>
      <c r="DS2" s="479" t="str">
        <f>CONCATENATE(VLOOKUP(MID(DS9,1,8),[1]Tabla!$B$2:$G$301,3,FALSE))</f>
        <v>Montevideo A – Motores G2</v>
      </c>
      <c r="DT2" s="479" t="str">
        <f>CONCATENATE(VLOOKUP(MID(DT9,1,8),[1]Tabla!$B$2:$G$301,3,FALSE))</f>
        <v>Montevideo A – Motores G2</v>
      </c>
      <c r="DU2" s="479" t="str">
        <f>CONCATENATE(VLOOKUP(MID(DU9,1,8),[1]Tabla!$B$2:$G$301,3,FALSE))</f>
        <v>Montevideo B – Motores G1</v>
      </c>
      <c r="DV2" s="479" t="str">
        <f>CONCATENATE(VLOOKUP(MID(DV9,1,8),[1]Tabla!$B$2:$G$301,3,FALSE))</f>
        <v>Montevideo B – Motores G1</v>
      </c>
      <c r="DW2" s="479" t="str">
        <f>CONCATENATE(VLOOKUP(MID(DW9,1,8),[1]Tabla!$B$2:$G$301,3,FALSE))</f>
        <v>Montevideo B – Motores G2</v>
      </c>
      <c r="DX2" s="479" t="str">
        <f>CONCATENATE(VLOOKUP(MID(DX9,1,8),[1]Tabla!$B$2:$G$301,3,FALSE))</f>
        <v>Montevideo B – Motores G2</v>
      </c>
      <c r="DY2" s="479" t="str">
        <f>CONCATENATE(VLOOKUP(MID(DY9,1,8),[1]Tabla!$B$2:$G$301,3,FALSE))</f>
        <v>Central Termica de Respaldo</v>
      </c>
      <c r="DZ2" s="479" t="str">
        <f>CONCATENATE(VLOOKUP(MID(DZ9,1,8),[1]Tabla!$B$2:$G$301,3,FALSE))</f>
        <v>Central Termica de Respaldo</v>
      </c>
      <c r="EA2" s="479" t="str">
        <f>CONCATENATE(VLOOKUP(MID(EA9,1,8),[1]Tabla!$B$2:$G$301,3,FALSE))</f>
        <v xml:space="preserve">Punta del Tigre </v>
      </c>
      <c r="EB2" s="479" t="str">
        <f>CONCATENATE(VLOOKUP(MID(EB9,1,8),[1]Tabla!$B$2:$G$301,3,FALSE))</f>
        <v xml:space="preserve">Punta del Tigre </v>
      </c>
      <c r="EC2" s="479" t="str">
        <f>CONCATENATE(VLOOKUP(MID(EC9,1,8),[1]Tabla!$B$2:$G$301,3,FALSE))</f>
        <v xml:space="preserve">Punta del Tigre </v>
      </c>
      <c r="ED2" s="479" t="str">
        <f>CONCATENATE(VLOOKUP(MID(ED9,1,8),[1]Tabla!$B$2:$G$301,3,FALSE))</f>
        <v xml:space="preserve">Punta del Tigre </v>
      </c>
      <c r="EE2" s="479" t="str">
        <f>CONCATENATE(VLOOKUP(MID(EE9,1,8),[1]Tabla!$B$2:$G$301,3,FALSE))</f>
        <v>Asahi</v>
      </c>
      <c r="EF2" s="479" t="str">
        <f>CONCATENATE(VLOOKUP(MID(EF9,1,8),[1]Tabla!$B$2:$G$301,3,FALSE))</f>
        <v>Asahi</v>
      </c>
      <c r="EG2" s="479" t="str">
        <f>CONCATENATE(VLOOKUP(MID(EG9,1,8),[1]Tabla!$B$2:$G$301,3,FALSE))</f>
        <v>Lavadero de Lanas Blengio S.A</v>
      </c>
      <c r="EH2" s="479" t="str">
        <f>CONCATENATE(VLOOKUP(MID(EH9,1,8),[1]Tabla!$B$2:$G$301,3,FALSE))</f>
        <v>Lavadero de Lanas Blengio S.A</v>
      </c>
      <c r="EI2" s="479" t="str">
        <f>CONCATENATE(VLOOKUP(MID(EI9,1,8),[1]Tabla!$B$2:$G$301,3,FALSE))</f>
        <v>Celulosa y energía Punta Pereira S.A.</v>
      </c>
      <c r="EJ2" s="479" t="str">
        <f>CONCATENATE(VLOOKUP(MID(EJ9,1,8),[1]Tabla!$B$2:$G$301,3,FALSE))</f>
        <v>Celulosa y energía Punta Pereira S.A.</v>
      </c>
      <c r="EK2" s="479" t="str">
        <f>CONCATENATE(VLOOKUP(MID(EK9,1,8),[1]Tabla!$B$2:$G$301,3,FALSE))</f>
        <v>R del Sur S.A.</v>
      </c>
      <c r="EL2" s="479" t="str">
        <f>CONCATENATE(VLOOKUP(MID(EL9,1,8),[1]Tabla!$B$2:$G$301,3,FALSE))</f>
        <v>R del Sur S.A.</v>
      </c>
      <c r="EM2" s="479" t="str">
        <f>CONCATENATE(VLOOKUP(MID(EM9,1,8),[1]Tabla!$B$2:$G$301,3,FALSE))</f>
        <v>Palmatir S.A</v>
      </c>
      <c r="EN2" s="479" t="str">
        <f>CONCATENATE(VLOOKUP(MID(EN9,1,8),[1]Tabla!$B$2:$G$301,3,FALSE))</f>
        <v>Palmatir S.A</v>
      </c>
      <c r="EO2" s="479" t="str">
        <f>CONCATENATE(VLOOKUP(MID(EO9,1,8),[1]Tabla!$B$2:$G$301,3,FALSE))</f>
        <v>Lanas Trinidad S.A.</v>
      </c>
      <c r="EP2" s="479" t="str">
        <f>CONCATENATE(VLOOKUP(MID(EP9,1,8),[1]Tabla!$B$2:$G$301,3,FALSE))</f>
        <v>Lanas Trinidad S.A.</v>
      </c>
      <c r="EQ2" s="479" t="str">
        <f>CONCATENATE(VLOOKUP(MID(EQ9,1,8),[1]Tabla!$B$2:$G$301,3,FALSE))</f>
        <v>GEMSA S.A.</v>
      </c>
      <c r="ER2" s="479" t="str">
        <f>CONCATENATE(VLOOKUP(MID(ER9,1,8),[1]Tabla!$B$2:$G$301,3,FALSE))</f>
        <v>GEMSA S.A.</v>
      </c>
      <c r="ES2" s="479" t="str">
        <f>CONCATENATE(VLOOKUP(MID(ES9,1,8),[1]Tabla!$B$2:$G$301,3,FALSE))</f>
        <v>Luz de Río S.A.</v>
      </c>
      <c r="ET2" s="479" t="str">
        <f>CONCATENATE(VLOOKUP(MID(ET9,1,8),[1]Tabla!$B$2:$G$301,3,FALSE))</f>
        <v>Luz de Río S.A.</v>
      </c>
      <c r="EU2" s="479" t="str">
        <f>CONCATENATE(VLOOKUP(MID(EU9,1,8),[1]Tabla!$B$2:$G$301,3,FALSE))</f>
        <v>Togely Company S.A.</v>
      </c>
      <c r="EV2" s="479" t="str">
        <f>CONCATENATE(VLOOKUP(MID(EV9,1,8),[1]Tabla!$B$2:$G$301,3,FALSE))</f>
        <v>Togely Company S.A.</v>
      </c>
      <c r="EW2" s="479" t="str">
        <f>CONCATENATE(VLOOKUP(MID(EW9,1,8),[1]Tabla!$B$2:$G$301,3,FALSE))</f>
        <v>Polesine  S.A.</v>
      </c>
      <c r="EX2" s="479" t="str">
        <f>CONCATENATE(VLOOKUP(MID(EX9,1,8),[1]Tabla!$B$2:$G$301,3,FALSE))</f>
        <v>Polesine  S.A.</v>
      </c>
      <c r="EY2" s="479" t="str">
        <f>CONCATENATE(VLOOKUP(MID(EY9,1,8),[1]Tabla!$B$2:$G$301,3,FALSE))</f>
        <v>Luz de Loma S.A.</v>
      </c>
      <c r="EZ2" s="479" t="str">
        <f>CONCATENATE(VLOOKUP(MID(EZ9,1,8),[1]Tabla!$B$2:$G$301,3,FALSE))</f>
        <v>Luz de Loma S.A.</v>
      </c>
      <c r="FA2" s="479" t="str">
        <f>CONCATENATE(VLOOKUP(MID(FA9,1,8),[1]Tabla!$B$2:$G$301,3,FALSE))</f>
        <v>Luz de Mar  S.A.</v>
      </c>
      <c r="FB2" s="479" t="str">
        <f>CONCATENATE(VLOOKUP(MID(FB9,1,8),[1]Tabla!$B$2:$G$301,3,FALSE))</f>
        <v>Luz de Mar  S.A.</v>
      </c>
      <c r="FC2" s="479" t="str">
        <f>CONCATENATE(VLOOKUP(MID(FC9,1,8),[1]Tabla!$B$2:$G$301,3,FALSE))</f>
        <v>Juan Pablo Terra</v>
      </c>
      <c r="FD2" s="479" t="str">
        <f>CONCATENATE(VLOOKUP(MID(FD9,1,8),[1]Tabla!$B$2:$G$301,3,FALSE))</f>
        <v>Juan Pablo Terra</v>
      </c>
    </row>
    <row r="3" spans="2:455" x14ac:dyDescent="0.2">
      <c r="C3" s="479" t="str">
        <f>VLOOKUP(MID(C9,1,8),[1]Tabla!$B$2:$G$301,5,FALSE)</f>
        <v>Generador 3 (medida principal)</v>
      </c>
      <c r="D3" s="479" t="str">
        <f>VLOOKUP(MID(D9,1,8),[1]Tabla!$B$2:$G$301,5,FALSE)</f>
        <v>Generador 3 (medida principal)</v>
      </c>
      <c r="E3" s="479" t="str">
        <f>VLOOKUP(MID(E9,1,8),[1]Tabla!$B$2:$G$301,5,FALSE)</f>
        <v>Generador 4 (medida principal)</v>
      </c>
      <c r="F3" s="479" t="str">
        <f>VLOOKUP(MID(F9,1,8),[1]Tabla!$B$2:$G$301,5,FALSE)</f>
        <v>Generador 4 (medida principal)</v>
      </c>
      <c r="G3" s="479" t="str">
        <f>VLOOKUP(MID(G9,1,8),[1]Tabla!$B$2:$G$301,5,FALSE)</f>
        <v>Generador 5 (medida principal)</v>
      </c>
      <c r="H3" s="479" t="str">
        <f>VLOOKUP(MID(H9,1,8),[1]Tabla!$B$2:$G$301,5,FALSE)</f>
        <v>Generador 5 (medida principal)</v>
      </c>
      <c r="I3" s="479" t="str">
        <f>VLOOKUP(MID(I9,1,8),[1]Tabla!$B$2:$G$301,5,FALSE)</f>
        <v>Generador 6 (medida principal)</v>
      </c>
      <c r="J3" s="479" t="str">
        <f>VLOOKUP(MID(J9,1,8),[1]Tabla!$B$2:$G$301,5,FALSE)</f>
        <v>Generador 6 (medida principal)</v>
      </c>
      <c r="K3" s="479" t="str">
        <f>VLOOKUP(MID(K9,1,8),[1]Tabla!$B$2:$G$301,5,FALSE)</f>
        <v>Generador 7 (medida principal)</v>
      </c>
      <c r="L3" s="479" t="str">
        <f>VLOOKUP(MID(L9,1,8),[1]Tabla!$B$2:$G$301,5,FALSE)</f>
        <v>Generador 7 (medida principal)</v>
      </c>
      <c r="M3" s="479" t="str">
        <f>VLOOKUP(MID(M9,1,8),[1]Tabla!$B$2:$G$301,5,FALSE)</f>
        <v>Generador 1 (medida principal)</v>
      </c>
      <c r="N3" s="479" t="str">
        <f>VLOOKUP(MID(N9,1,8),[1]Tabla!$B$2:$G$301,5,FALSE)</f>
        <v>Generador 1 (medida principal)</v>
      </c>
      <c r="O3" s="479" t="str">
        <f>VLOOKUP(MID(O9,1,8),[1]Tabla!$B$2:$G$301,5,FALSE)</f>
        <v>Generador 2 (medida principal)</v>
      </c>
      <c r="P3" s="479" t="str">
        <f>VLOOKUP(MID(P9,1,8),[1]Tabla!$B$2:$G$301,5,FALSE)</f>
        <v>Generador 2 (medida principal)</v>
      </c>
      <c r="Q3" s="479" t="str">
        <f>VLOOKUP(MID(Q9,1,8),[1]Tabla!$B$2:$G$301,5,FALSE)</f>
        <v>Generador 1 (medida principal)</v>
      </c>
      <c r="R3" s="479" t="str">
        <f>VLOOKUP(MID(R9,1,8),[1]Tabla!$B$2:$G$301,5,FALSE)</f>
        <v>Generador 1 (medida principal)</v>
      </c>
      <c r="S3" s="479" t="str">
        <f>VLOOKUP(MID(S9,1,8),[1]Tabla!$B$2:$G$301,5,FALSE)</f>
        <v>Generador 2 (medida principal)</v>
      </c>
      <c r="T3" s="479" t="str">
        <f>VLOOKUP(MID(T9,1,8),[1]Tabla!$B$2:$G$301,5,FALSE)</f>
        <v>Generador 2 (medida principal)</v>
      </c>
      <c r="U3" s="479" t="str">
        <f>VLOOKUP(MID(U9,1,8),[1]Tabla!$B$2:$G$301,5,FALSE)</f>
        <v>Generador 3 (medida principal)</v>
      </c>
      <c r="V3" s="479" t="str">
        <f>VLOOKUP(MID(V9,1,8),[1]Tabla!$B$2:$G$301,5,FALSE)</f>
        <v>Generador 3 (medida principal)</v>
      </c>
      <c r="W3" s="479" t="str">
        <f>VLOOKUP(MID(W9,1,8),[1]Tabla!$B$2:$G$301,5,FALSE)</f>
        <v>Generador 4 (medida principal)</v>
      </c>
      <c r="X3" s="479" t="str">
        <f>VLOOKUP(MID(X9,1,8),[1]Tabla!$B$2:$G$301,5,FALSE)</f>
        <v>Generador 4 (medida principal)</v>
      </c>
      <c r="Y3" s="479" t="str">
        <f>VLOOKUP(MID(Y9,1,8),[1]Tabla!$B$2:$G$301,5,FALSE)</f>
        <v>Generador 5 (medida principal)</v>
      </c>
      <c r="Z3" s="479" t="str">
        <f>VLOOKUP(MID(Z9,1,8),[1]Tabla!$B$2:$G$301,5,FALSE)</f>
        <v>Generador 5 (medida principal)</v>
      </c>
      <c r="AA3" s="479" t="str">
        <f>VLOOKUP(MID(AA9,1,8),[1]Tabla!$B$2:$G$301,5,FALSE)</f>
        <v>Generador 6 (medida principal)</v>
      </c>
      <c r="AB3" s="479" t="str">
        <f>VLOOKUP(MID(AB9,1,8),[1]Tabla!$B$2:$G$301,5,FALSE)</f>
        <v>Generador 6 (medida principal)</v>
      </c>
      <c r="AC3" s="479" t="str">
        <f>VLOOKUP(MID(AC9,1,8),[1]Tabla!$B$2:$G$301,5,FALSE)</f>
        <v>Generador 1 (medida principal)</v>
      </c>
      <c r="AD3" s="479" t="str">
        <f>VLOOKUP(MID(AD9,1,8),[1]Tabla!$B$2:$G$301,5,FALSE)</f>
        <v>Generador 1 (medida principal)</v>
      </c>
      <c r="AE3" s="479" t="str">
        <f>VLOOKUP(MID(AE9,1,8),[1]Tabla!$B$2:$G$301,5,FALSE)</f>
        <v>Generador 2 (medida principal)</v>
      </c>
      <c r="AF3" s="479" t="str">
        <f>VLOOKUP(MID(AF9,1,8),[1]Tabla!$B$2:$G$301,5,FALSE)</f>
        <v>Generador 2 (medida principal)</v>
      </c>
      <c r="AG3" s="479" t="str">
        <f>VLOOKUP(MID(AG9,1,8),[1]Tabla!$B$2:$G$301,5,FALSE)</f>
        <v>Generador 3 (medida principal)</v>
      </c>
      <c r="AH3" s="479" t="str">
        <f>VLOOKUP(MID(AH9,1,8),[1]Tabla!$B$2:$G$301,5,FALSE)</f>
        <v>Generador 3 (medida principal)</v>
      </c>
      <c r="AI3" s="479" t="str">
        <f>VLOOKUP(MID(AI9,1,8),[1]Tabla!$B$2:$G$301,5,FALSE)</f>
        <v>Generador 1 (medida principal)</v>
      </c>
      <c r="AJ3" s="479" t="str">
        <f>VLOOKUP(MID(AJ9,1,8),[1]Tabla!$B$2:$G$301,5,FALSE)</f>
        <v>Generador 1 (medida principal)</v>
      </c>
      <c r="AK3" s="479" t="str">
        <f>VLOOKUP(MID(AK9,1,8),[1]Tabla!$B$2:$G$301,5,FALSE)</f>
        <v>Generador 2 (medida principal)</v>
      </c>
      <c r="AL3" s="479" t="str">
        <f>VLOOKUP(MID(AL9,1,8),[1]Tabla!$B$2:$G$301,5,FALSE)</f>
        <v>Generador 2 (medida principal)</v>
      </c>
      <c r="AM3" s="479" t="str">
        <f>VLOOKUP(MID(AM9,1,8),[1]Tabla!$B$2:$G$301,5,FALSE)</f>
        <v>Generador 3 (medida principal)</v>
      </c>
      <c r="AN3" s="479" t="str">
        <f>VLOOKUP(MID(AN9,1,8),[1]Tabla!$B$2:$G$301,5,FALSE)</f>
        <v>Generador 3 (medida principal)</v>
      </c>
      <c r="AO3" s="479" t="str">
        <f>VLOOKUP(MID(AO9,1,8),[1]Tabla!$B$2:$G$301,5,FALSE)</f>
        <v>Generador 4 (medida principal)</v>
      </c>
      <c r="AP3" s="479" t="str">
        <f>VLOOKUP(MID(AP9,1,8),[1]Tabla!$B$2:$G$301,5,FALSE)</f>
        <v>Generador 4 (medida principal)</v>
      </c>
      <c r="AQ3" s="479" t="str">
        <f>VLOOKUP(MID(AQ9,1,8),[1]Tabla!$B$2:$G$301,5,FALSE)</f>
        <v>Generador 1 (medida principal)</v>
      </c>
      <c r="AR3" s="479" t="str">
        <f>VLOOKUP(MID(AR9,1,8),[1]Tabla!$B$2:$G$301,5,FALSE)</f>
        <v>Generador 1 (medida principal)</v>
      </c>
      <c r="AS3" s="479" t="str">
        <f>VLOOKUP(MID(AS9,1,8),[1]Tabla!$B$2:$G$301,5,FALSE)</f>
        <v>Generador 2 (medida principal)</v>
      </c>
      <c r="AT3" s="479" t="str">
        <f>VLOOKUP(MID(AT9,1,8),[1]Tabla!$B$2:$G$301,5,FALSE)</f>
        <v>Generador 2 (medida principal)</v>
      </c>
      <c r="AU3" s="479" t="str">
        <f>VLOOKUP(MID(AU9,1,8),[1]Tabla!$B$2:$G$301,5,FALSE)</f>
        <v>Generador 3 (medida principal)</v>
      </c>
      <c r="AV3" s="479" t="str">
        <f>VLOOKUP(MID(AV9,1,8),[1]Tabla!$B$2:$G$301,5,FALSE)</f>
        <v>Generador 3 (medida principal)</v>
      </c>
      <c r="AW3" s="479" t="str">
        <f>VLOOKUP(MID(AW9,1,8),[1]Tabla!$B$2:$G$301,5,FALSE)</f>
        <v>Generador (medida principal)</v>
      </c>
      <c r="AX3" s="479" t="str">
        <f>VLOOKUP(MID(AX9,1,8),[1]Tabla!$B$2:$G$301,5,FALSE)</f>
        <v>Generador (medida principal)</v>
      </c>
      <c r="AY3" s="479" t="str">
        <f>VLOOKUP(MID(AY9,1,8),[1]Tabla!$B$2:$G$301,5,FALSE)</f>
        <v>Generador 1 (medida principal)</v>
      </c>
      <c r="AZ3" s="479" t="str">
        <f>VLOOKUP(MID(AZ9,1,8),[1]Tabla!$B$2:$G$301,5,FALSE)</f>
        <v>Generador 1 (medida principal)</v>
      </c>
      <c r="BA3" s="479" t="str">
        <f>VLOOKUP(MID(BA9,1,8),[1]Tabla!$B$2:$G$301,5,FALSE)</f>
        <v>Generador 1 (medida principal)</v>
      </c>
      <c r="BB3" s="479" t="str">
        <f>VLOOKUP(MID(BB9,1,8),[1]Tabla!$B$2:$G$301,5,FALSE)</f>
        <v>Generador (medida principal)</v>
      </c>
      <c r="BC3" s="479" t="str">
        <f>VLOOKUP(MID(BC9,1,8),[1]Tabla!$B$2:$G$301,5,FALSE)</f>
        <v>Generador (medida principal)</v>
      </c>
      <c r="BD3" s="479" t="str">
        <f>VLOOKUP(MID(BD9,1,8),[1]Tabla!$B$2:$G$301,5,FALSE)</f>
        <v>Generador 2 (medida principal)</v>
      </c>
      <c r="BE3" s="479" t="str">
        <f>VLOOKUP(MID(BE9,1,8),[1]Tabla!$B$2:$G$301,5,FALSE)</f>
        <v>Generador 2 (medida principal)</v>
      </c>
      <c r="BF3" s="479" t="str">
        <f>VLOOKUP(MID(BF9,1,8),[1]Tabla!$B$2:$G$301,5,FALSE)</f>
        <v>Generador (medida principal)</v>
      </c>
      <c r="BG3" s="479" t="str">
        <f>VLOOKUP(MID(BG9,1,8),[1]Tabla!$B$2:$G$301,5,FALSE)</f>
        <v>Generador (medida principal)</v>
      </c>
      <c r="BH3" s="479" t="str">
        <f>VLOOKUP(MID(BH9,1,8),[1]Tabla!$B$2:$G$301,5,FALSE)</f>
        <v>Generador (medida principal)</v>
      </c>
      <c r="BI3" s="479" t="str">
        <f>VLOOKUP(MID(BI9,1,8),[1]Tabla!$B$2:$G$301,5,FALSE)</f>
        <v>Generador (medida principal)</v>
      </c>
      <c r="BJ3" s="479" t="str">
        <f>VLOOKUP(MID(BJ9,1,8),[1]Tabla!$B$2:$G$301,5,FALSE)</f>
        <v>Generador 1 (medida principal)</v>
      </c>
      <c r="BK3" s="479" t="str">
        <f>VLOOKUP(MID(BK9,1,8),[1]Tabla!$B$2:$G$301,5,FALSE)</f>
        <v>Generador 1 (medida principal)</v>
      </c>
      <c r="BL3" s="479" t="str">
        <f>VLOOKUP(MID(BL9,1,8),[1]Tabla!$B$2:$G$301,5,FALSE)</f>
        <v>Generador 1 (medida principal)</v>
      </c>
      <c r="BM3" s="479" t="str">
        <f>VLOOKUP(MID(BM9,1,8),[1]Tabla!$B$2:$G$301,5,FALSE)</f>
        <v>Generador 1 (medida principal)</v>
      </c>
      <c r="BN3" s="479" t="str">
        <f>VLOOKUP(MID(BN9,1,8),[1]Tabla!$B$2:$G$301,5,FALSE)</f>
        <v>Generador 1 (medida principal)</v>
      </c>
      <c r="BO3" s="479" t="str">
        <f>VLOOKUP(MID(BO9,1,8),[1]Tabla!$B$2:$G$301,5,FALSE)</f>
        <v>Generador 1 (medida principal)</v>
      </c>
      <c r="BP3" s="479" t="str">
        <f>VLOOKUP(MID(BP9,1,8),[1]Tabla!$B$2:$G$301,5,FALSE)</f>
        <v>Generador 1 (medida principal)</v>
      </c>
      <c r="BQ3" s="479" t="str">
        <f>VLOOKUP(MID(BQ9,1,8),[1]Tabla!$B$2:$G$301,5,FALSE)</f>
        <v>Generador 1 (medida principal)</v>
      </c>
      <c r="BR3" s="479" t="str">
        <f>VLOOKUP(MID(BR9,1,8),[1]Tabla!$B$2:$G$301,5,FALSE)</f>
        <v>Generador 2 (medida principal)</v>
      </c>
      <c r="BS3" s="479" t="str">
        <f>VLOOKUP(MID(BS9,1,8),[1]Tabla!$B$2:$G$301,5,FALSE)</f>
        <v>Generador 2 (medida principal)</v>
      </c>
      <c r="BT3" s="479" t="str">
        <f>VLOOKUP(MID(BT9,1,8),[1]Tabla!$B$2:$G$301,5,FALSE)</f>
        <v>Generador 1 (medida principal)</v>
      </c>
      <c r="BU3" s="479" t="str">
        <f>VLOOKUP(MID(BU9,1,8),[1]Tabla!$B$2:$G$301,5,FALSE)</f>
        <v>Generador 1 (medida principal)</v>
      </c>
      <c r="BV3" s="479" t="str">
        <f>VLOOKUP(MID(BV9,1,8),[1]Tabla!$B$2:$G$301,5,FALSE)</f>
        <v>Generador (medida principal)</v>
      </c>
      <c r="BW3" s="479" t="str">
        <f>VLOOKUP(MID(BW9,1,8),[1]Tabla!$B$2:$G$301,5,FALSE)</f>
        <v>Generador (medida principal)</v>
      </c>
      <c r="BX3" s="479" t="str">
        <f>VLOOKUP(MID(BX9,1,8),[1]Tabla!$B$2:$G$301,5,FALSE)</f>
        <v>Generador (medida principal)</v>
      </c>
      <c r="BY3" s="479" t="str">
        <f>VLOOKUP(MID(BY9,1,8),[1]Tabla!$B$2:$G$301,5,FALSE)</f>
        <v>Generador (medida principal)</v>
      </c>
      <c r="BZ3" s="479" t="str">
        <f>VLOOKUP(MID(BZ9,1,8),[1]Tabla!$B$2:$G$301,5,FALSE)</f>
        <v>Generador (medida principal)</v>
      </c>
      <c r="CA3" s="479" t="str">
        <f>VLOOKUP(MID(CA9,1,8),[1]Tabla!$B$2:$G$301,5,FALSE)</f>
        <v>Generador (medida principal)</v>
      </c>
      <c r="CB3" s="479" t="str">
        <f>VLOOKUP(MID(CB9,1,8),[1]Tabla!$B$2:$G$301,5,FALSE)</f>
        <v>Generador (medida principal)</v>
      </c>
      <c r="CC3" s="479" t="str">
        <f>VLOOKUP(MID(CC9,1,8),[1]Tabla!$B$2:$G$301,5,FALSE)</f>
        <v>Generador (medida principal)</v>
      </c>
      <c r="CD3" s="479" t="str">
        <f>VLOOKUP(MID(CD9,1,8),[1]Tabla!$B$2:$G$301,5,FALSE)</f>
        <v>Generador (medida principal)</v>
      </c>
      <c r="CE3" s="479" t="str">
        <f>VLOOKUP(MID(CE9,1,8),[1]Tabla!$B$2:$G$301,5,FALSE)</f>
        <v>Generador (medida principal)</v>
      </c>
      <c r="CF3" s="479" t="str">
        <f>VLOOKUP(MID(CF9,1,8),[1]Tabla!$B$2:$G$301,5,FALSE)</f>
        <v>Transformador (Generador)</v>
      </c>
      <c r="CG3" s="479" t="str">
        <f>VLOOKUP(MID(CG9,1,8),[1]Tabla!$B$2:$G$301,5,FALSE)</f>
        <v>Transformador (Generador)</v>
      </c>
      <c r="CH3" s="479" t="str">
        <f>VLOOKUP(MID(CH9,1,8),[1]Tabla!$B$2:$G$301,5,FALSE)</f>
        <v>Transformador</v>
      </c>
      <c r="CI3" s="479" t="str">
        <f>VLOOKUP(MID(CI9,1,8),[1]Tabla!$B$2:$G$301,5,FALSE)</f>
        <v>Transformador</v>
      </c>
      <c r="CJ3" s="479" t="str">
        <f>VLOOKUP(MID(CJ9,1,8),[1]Tabla!$B$2:$G$301,5,FALSE)</f>
        <v>Palmar (500kV)</v>
      </c>
      <c r="CK3" s="479" t="str">
        <f>VLOOKUP(MID(CK9,1,8),[1]Tabla!$B$2:$G$301,5,FALSE)</f>
        <v>Palmar (500kV)</v>
      </c>
      <c r="CL3" s="479" t="str">
        <f>VLOOKUP(MID(CL9,1,8),[1]Tabla!$B$2:$G$301,5,FALSE)</f>
        <v>Palmar (500kV)</v>
      </c>
      <c r="CM3" s="479" t="str">
        <f>VLOOKUP(MID(CM9,1,8),[1]Tabla!$B$2:$G$301,5,FALSE)</f>
        <v>Palmar (500kV)</v>
      </c>
      <c r="CN3" s="479" t="str">
        <f>VLOOKUP(MID(CN9,1,8),[1]Tabla!$B$2:$G$301,5,FALSE)</f>
        <v>Transformador 1</v>
      </c>
      <c r="CO3" s="479" t="str">
        <f>VLOOKUP(MID(CO9,1,8),[1]Tabla!$B$2:$G$301,5,FALSE)</f>
        <v>Transformador 1</v>
      </c>
      <c r="CP3" s="479" t="str">
        <f>VLOOKUP(MID(CP9,1,8),[1]Tabla!$B$2:$G$301,5,FALSE)</f>
        <v>Concepción del Uruguay (Arg.)</v>
      </c>
      <c r="CQ3" s="479" t="str">
        <f>VLOOKUP(MID(CQ9,1,8),[1]Tabla!$B$2:$G$301,5,FALSE)</f>
        <v>Concepción del Uruguay (Arg.)</v>
      </c>
      <c r="CR3" s="479" t="str">
        <f>VLOOKUP(MID(CR9,1,8),[1]Tabla!$B$2:$G$301,5,FALSE)</f>
        <v>Santo Tomé (500kV) Argentina</v>
      </c>
      <c r="CS3" s="479" t="str">
        <f>VLOOKUP(MID(CS9,1,8),[1]Tabla!$B$2:$G$301,5,FALSE)</f>
        <v>Santo Tomé (500kV) Argentina</v>
      </c>
      <c r="CT3" s="479" t="str">
        <f>VLOOKUP(MID(CT9,1,8),[1]Tabla!$B$2:$G$301,5,FALSE)</f>
        <v>Rincón Sta. María (500 kV) Arg.</v>
      </c>
      <c r="CU3" s="479" t="str">
        <f>VLOOKUP(MID(CU9,1,8),[1]Tabla!$B$2:$G$301,5,FALSE)</f>
        <v>Rincón Sta. María (500 kV) Arg.</v>
      </c>
      <c r="CV3" s="479" t="str">
        <f>VLOOKUP(MID(CV9,1,8),[1]Tabla!$B$2:$G$301,5,FALSE)</f>
        <v>Transformador 1</v>
      </c>
      <c r="CW3" s="479" t="str">
        <f>VLOOKUP(MID(CW9,1,8),[1]Tabla!$B$2:$G$301,5,FALSE)</f>
        <v>Transformador 1</v>
      </c>
      <c r="CX3" s="479" t="str">
        <f>VLOOKUP(MID(CX9,1,8),[1]Tabla!$B$2:$G$301,5,FALSE)</f>
        <v>Transformador 2</v>
      </c>
      <c r="CY3" s="479" t="str">
        <f>VLOOKUP(MID(CY9,1,8),[1]Tabla!$B$2:$G$301,5,FALSE)</f>
        <v>Transformador 2</v>
      </c>
      <c r="CZ3" s="479" t="str">
        <f>VLOOKUP(MID(CZ9,1,8),[1]Tabla!$B$2:$G$301,5,FALSE)</f>
        <v>Campana (500 kV) Argentina</v>
      </c>
      <c r="DA3" s="479" t="str">
        <f>VLOOKUP(MID(DA9,1,8),[1]Tabla!$B$2:$G$301,5,FALSE)</f>
        <v>Campana (500 kV) Argentina</v>
      </c>
      <c r="DB3" s="479" t="str">
        <f>VLOOKUP(MID(DB9,1,8),[1]Tabla!$B$2:$G$301,5,FALSE)</f>
        <v>Marcelino Ramos (500 kV) Arg.</v>
      </c>
      <c r="DC3" s="479" t="str">
        <f>VLOOKUP(MID(DC9,1,8),[1]Tabla!$B$2:$G$301,5,FALSE)</f>
        <v>Marcelino Ramos (500 kV) Arg.</v>
      </c>
      <c r="DD3" s="479" t="str">
        <f>VLOOKUP(MID(DD9,1,8),[1]Tabla!$B$2:$G$301,5,FALSE)</f>
        <v>Belgrano (500 kV) Argentina</v>
      </c>
      <c r="DE3" s="479" t="str">
        <f>VLOOKUP(MID(DE9,1,8),[1]Tabla!$B$2:$G$301,5,FALSE)</f>
        <v>Belgrano (500 kV) Argentina</v>
      </c>
      <c r="DF3" s="479" t="str">
        <f>VLOOKUP(MID(DF9,1,8),[1]Tabla!$B$2:$G$301,5,FALSE)</f>
        <v>Transformador 1</v>
      </c>
      <c r="DG3" s="479" t="str">
        <f>VLOOKUP(MID(DG9,1,8),[1]Tabla!$B$2:$G$301,5,FALSE)</f>
        <v>Transformador 1</v>
      </c>
      <c r="DH3" s="479" t="str">
        <f>VLOOKUP(MID(DH9,1,8),[1]Tabla!$B$2:$G$301,5,FALSE)</f>
        <v>Transformador 2</v>
      </c>
      <c r="DI3" s="479" t="str">
        <f>VLOOKUP(MID(DI9,1,8),[1]Tabla!$B$2:$G$301,5,FALSE)</f>
        <v>Transformador 2</v>
      </c>
      <c r="DJ3" s="479" t="str">
        <f>VLOOKUP(MID(DJ9,1,8),[1]Tabla!$B$2:$G$301,5,FALSE)</f>
        <v>Transformador 1</v>
      </c>
      <c r="DK3" s="479" t="str">
        <f>VLOOKUP(MID(DK9,1,8),[1]Tabla!$B$2:$G$301,5,FALSE)</f>
        <v>Transformador 1</v>
      </c>
      <c r="DL3" s="479" t="str">
        <f>VLOOKUP(MID(DL9,1,8),[1]Tabla!$B$2:$G$301,5,FALSE)</f>
        <v>Transformador 2</v>
      </c>
      <c r="DM3" s="479" t="str">
        <f>VLOOKUP(MID(DM9,1,8),[1]Tabla!$B$2:$G$301,5,FALSE)</f>
        <v>Transformador 2</v>
      </c>
      <c r="DN3" s="479" t="str">
        <f>VLOOKUP(MID(DN9,1,8),[1]Tabla!$B$2:$G$301,5,FALSE)</f>
        <v>Conversora Rivera-Livramento</v>
      </c>
      <c r="DO3" s="479" t="str">
        <f>VLOOKUP(MID(DO9,1,8),[1]Tabla!$B$2:$G$301,5,FALSE)</f>
        <v>Generador 7 (medida principal)</v>
      </c>
      <c r="DP3" s="479" t="str">
        <f>VLOOKUP(MID(DP9,1,8),[1]Tabla!$B$2:$G$301,5,FALSE)</f>
        <v>Generador 7 (medida principal)</v>
      </c>
      <c r="DQ3" s="479" t="str">
        <f>VLOOKUP(MID(DQ9,1,8),[1]Tabla!$B$2:$G$301,5,FALSE)</f>
        <v>Generador 1 (medida principal)</v>
      </c>
      <c r="DR3" s="479" t="str">
        <f>VLOOKUP(MID(DR9,1,8),[1]Tabla!$B$2:$G$301,5,FALSE)</f>
        <v>Generador 1 (medida principal)</v>
      </c>
      <c r="DS3" s="479" t="str">
        <f>VLOOKUP(MID(DS9,1,8),[1]Tabla!$B$2:$G$301,5,FALSE)</f>
        <v>Generador 2 (medida principal)</v>
      </c>
      <c r="DT3" s="479" t="str">
        <f>VLOOKUP(MID(DT9,1,8),[1]Tabla!$B$2:$G$301,5,FALSE)</f>
        <v>Generador 2 (medida principal)</v>
      </c>
      <c r="DU3" s="479" t="str">
        <f>VLOOKUP(MID(DU9,1,8),[1]Tabla!$B$2:$G$301,5,FALSE)</f>
        <v>Generador 1 (medida principal)</v>
      </c>
      <c r="DV3" s="479" t="str">
        <f>VLOOKUP(MID(DV9,1,8),[1]Tabla!$B$2:$G$301,5,FALSE)</f>
        <v>Generador 1 (medida principal)</v>
      </c>
      <c r="DW3" s="479" t="str">
        <f>VLOOKUP(MID(DW9,1,8),[1]Tabla!$B$2:$G$301,5,FALSE)</f>
        <v>Generador 2 (medida principal)</v>
      </c>
      <c r="DX3" s="479" t="str">
        <f>VLOOKUP(MID(DX9,1,8),[1]Tabla!$B$2:$G$301,5,FALSE)</f>
        <v>Generador 2 (medida principal)</v>
      </c>
      <c r="DY3" s="479" t="str">
        <f>VLOOKUP(MID(DY9,1,8),[1]Tabla!$B$2:$G$301,5,FALSE)</f>
        <v>Generador 3 (medida principal)</v>
      </c>
      <c r="DZ3" s="479" t="str">
        <f>VLOOKUP(MID(DZ9,1,8),[1]Tabla!$B$2:$G$301,5,FALSE)</f>
        <v>Generador 3 (medida principal)</v>
      </c>
      <c r="EA3" s="479" t="str">
        <f>VLOOKUP(MID(EA9,1,8),[1]Tabla!$B$2:$G$301,5,FALSE)</f>
        <v>Generador 8 (medida principal)</v>
      </c>
      <c r="EB3" s="479" t="str">
        <f>VLOOKUP(MID(EB9,1,8),[1]Tabla!$B$2:$G$301,5,FALSE)</f>
        <v>Generador 8 (medida principal)</v>
      </c>
      <c r="EC3" s="479" t="str">
        <f>VLOOKUP(MID(EC9,1,8),[1]Tabla!$B$2:$G$301,5,FALSE)</f>
        <v>Generador 9 (medida principal)</v>
      </c>
      <c r="ED3" s="479" t="str">
        <f>VLOOKUP(MID(ED9,1,8),[1]Tabla!$B$2:$G$301,5,FALSE)</f>
        <v>Generador 9 (medida principal)</v>
      </c>
      <c r="EE3" s="479" t="str">
        <f>VLOOKUP(MID(EE9,1,8),[1]Tabla!$B$2:$G$301,5,FALSE)</f>
        <v>Generador (medida principal)</v>
      </c>
      <c r="EF3" s="479" t="str">
        <f>VLOOKUP(MID(EF9,1,8),[1]Tabla!$B$2:$G$301,5,FALSE)</f>
        <v>Generador (medida principal)</v>
      </c>
      <c r="EG3" s="479" t="str">
        <f>VLOOKUP(MID(EG9,1,8),[1]Tabla!$B$2:$G$301,5,FALSE)</f>
        <v>Generador (medida principal)</v>
      </c>
      <c r="EH3" s="479" t="str">
        <f>VLOOKUP(MID(EH9,1,8),[1]Tabla!$B$2:$G$301,5,FALSE)</f>
        <v>Generador (medida principal)</v>
      </c>
      <c r="EI3" s="479" t="str">
        <f>VLOOKUP(MID(EI9,1,8),[1]Tabla!$B$2:$G$301,5,FALSE)</f>
        <v>Generador (medida principal)</v>
      </c>
      <c r="EJ3" s="479" t="str">
        <f>VLOOKUP(MID(EJ9,1,8),[1]Tabla!$B$2:$G$301,5,FALSE)</f>
        <v>Generador (medida principal)</v>
      </c>
      <c r="EK3" s="479" t="str">
        <f>VLOOKUP(MID(EK9,1,8),[1]Tabla!$B$2:$G$301,5,FALSE)</f>
        <v>Generador (medida principal)</v>
      </c>
      <c r="EL3" s="479" t="str">
        <f>VLOOKUP(MID(EL9,1,8),[1]Tabla!$B$2:$G$301,5,FALSE)</f>
        <v>Generador (medida principal)</v>
      </c>
      <c r="EM3" s="479" t="str">
        <f>VLOOKUP(MID(EM9,1,8),[1]Tabla!$B$2:$G$301,5,FALSE)</f>
        <v>Generador (medida principal)</v>
      </c>
      <c r="EN3" s="479" t="str">
        <f>VLOOKUP(MID(EN9,1,8),[1]Tabla!$B$2:$G$301,5,FALSE)</f>
        <v>Generador (medida principal)</v>
      </c>
      <c r="EO3" s="479" t="str">
        <f>VLOOKUP(MID(EO9,1,8),[1]Tabla!$B$2:$G$301,5,FALSE)</f>
        <v>Generador (medida principal)</v>
      </c>
      <c r="EP3" s="479" t="str">
        <f>VLOOKUP(MID(EP9,1,8),[1]Tabla!$B$2:$G$301,5,FALSE)</f>
        <v>Generador (medida principal)</v>
      </c>
      <c r="EQ3" s="479" t="str">
        <f>VLOOKUP(MID(EQ9,1,8),[1]Tabla!$B$2:$G$301,5,FALSE)</f>
        <v>Generador (medida principal)</v>
      </c>
      <c r="ER3" s="479" t="str">
        <f>VLOOKUP(MID(ER9,1,8),[1]Tabla!$B$2:$G$301,5,FALSE)</f>
        <v>Generador (medida principal)</v>
      </c>
      <c r="ES3" s="479" t="str">
        <f>VLOOKUP(MID(ES9,1,8),[1]Tabla!$B$2:$G$301,5,FALSE)</f>
        <v>Generador (medida principal)</v>
      </c>
      <c r="ET3" s="479" t="str">
        <f>VLOOKUP(MID(ET9,1,8),[1]Tabla!$B$2:$G$301,5,FALSE)</f>
        <v>Generador (medida principal)</v>
      </c>
      <c r="EU3" s="479" t="str">
        <f>VLOOKUP(MID(EU9,1,8),[1]Tabla!$B$2:$G$301,5,FALSE)</f>
        <v>Generador (medida principal)</v>
      </c>
      <c r="EV3" s="479" t="str">
        <f>VLOOKUP(MID(EV9,1,8),[1]Tabla!$B$2:$G$301,5,FALSE)</f>
        <v>Generador (medida principal)</v>
      </c>
      <c r="EW3" s="479" t="str">
        <f>VLOOKUP(MID(EW9,1,8),[1]Tabla!$B$2:$G$301,5,FALSE)</f>
        <v>Generador (medida principal)</v>
      </c>
      <c r="EX3" s="479" t="str">
        <f>VLOOKUP(MID(EX9,1,8),[1]Tabla!$B$2:$G$301,5,FALSE)</f>
        <v>Generador (medida principal)</v>
      </c>
      <c r="EY3" s="479" t="str">
        <f>VLOOKUP(MID(EY9,1,8),[1]Tabla!$B$2:$G$301,5,FALSE)</f>
        <v>Generador (medida principal)</v>
      </c>
      <c r="EZ3" s="479" t="str">
        <f>VLOOKUP(MID(EZ9,1,8),[1]Tabla!$B$2:$G$301,5,FALSE)</f>
        <v>Generador (medida principal)</v>
      </c>
      <c r="FA3" s="479" t="str">
        <f>VLOOKUP(MID(FA9,1,8),[1]Tabla!$B$2:$G$301,5,FALSE)</f>
        <v>Generador (medida principal)</v>
      </c>
      <c r="FB3" s="479" t="str">
        <f>VLOOKUP(MID(FB9,1,8),[1]Tabla!$B$2:$G$301,5,FALSE)</f>
        <v>Generador (medida principal)</v>
      </c>
      <c r="FC3" s="479" t="str">
        <f>VLOOKUP(MID(FC9,1,8),[1]Tabla!$B$2:$G$301,5,FALSE)</f>
        <v>Generador (medida principal)</v>
      </c>
      <c r="FD3" s="479" t="str">
        <f>VLOOKUP(MID(FD9,1,8),[1]Tabla!$B$2:$G$301,5,FALSE)</f>
        <v>Generador (medida principal)</v>
      </c>
    </row>
    <row r="4" spans="2:455" x14ac:dyDescent="0.2">
      <c r="C4" s="479" t="str">
        <f>IF(MID(C9,9,12)="EAE", "Energía entrante", IF(MID(C9,9,12)="EAS", "Energía saliente", "OTRO"))</f>
        <v>Energía entrante</v>
      </c>
      <c r="D4" s="479" t="str">
        <f t="shared" ref="D4:BO4" si="0">IF(MID(D9,9,12)="EAE", "Energía entrante", IF(MID(D9,9,12)="EAS", "Energía saliente", "OTRO"))</f>
        <v>Energía saliente</v>
      </c>
      <c r="E4" s="479" t="str">
        <f t="shared" si="0"/>
        <v>Energía entrante</v>
      </c>
      <c r="F4" s="479" t="str">
        <f t="shared" si="0"/>
        <v>Energía saliente</v>
      </c>
      <c r="G4" s="479" t="str">
        <f t="shared" si="0"/>
        <v>Energía entrante</v>
      </c>
      <c r="H4" s="479" t="str">
        <f t="shared" si="0"/>
        <v>Energía saliente</v>
      </c>
      <c r="I4" s="479" t="str">
        <f t="shared" si="0"/>
        <v>Energía entrante</v>
      </c>
      <c r="J4" s="479" t="str">
        <f t="shared" si="0"/>
        <v>Energía saliente</v>
      </c>
      <c r="K4" s="479" t="str">
        <f t="shared" si="0"/>
        <v>Energía entrante</v>
      </c>
      <c r="L4" s="479" t="str">
        <f t="shared" si="0"/>
        <v>Energía saliente</v>
      </c>
      <c r="M4" s="479" t="str">
        <f t="shared" si="0"/>
        <v>Energía entrante</v>
      </c>
      <c r="N4" s="479" t="str">
        <f t="shared" si="0"/>
        <v>Energía saliente</v>
      </c>
      <c r="O4" s="479" t="str">
        <f t="shared" si="0"/>
        <v>Energía entrante</v>
      </c>
      <c r="P4" s="479" t="str">
        <f t="shared" si="0"/>
        <v>Energía saliente</v>
      </c>
      <c r="Q4" s="479" t="str">
        <f t="shared" si="0"/>
        <v>Energía entrante</v>
      </c>
      <c r="R4" s="479" t="str">
        <f t="shared" si="0"/>
        <v>Energía saliente</v>
      </c>
      <c r="S4" s="479" t="str">
        <f t="shared" si="0"/>
        <v>Energía entrante</v>
      </c>
      <c r="T4" s="479" t="str">
        <f t="shared" si="0"/>
        <v>Energía saliente</v>
      </c>
      <c r="U4" s="479" t="str">
        <f t="shared" si="0"/>
        <v>Energía entrante</v>
      </c>
      <c r="V4" s="479" t="str">
        <f t="shared" si="0"/>
        <v>Energía saliente</v>
      </c>
      <c r="W4" s="479" t="str">
        <f t="shared" si="0"/>
        <v>Energía entrante</v>
      </c>
      <c r="X4" s="479" t="str">
        <f t="shared" si="0"/>
        <v>Energía saliente</v>
      </c>
      <c r="Y4" s="479" t="str">
        <f t="shared" si="0"/>
        <v>Energía entrante</v>
      </c>
      <c r="Z4" s="479" t="str">
        <f t="shared" si="0"/>
        <v>Energía saliente</v>
      </c>
      <c r="AA4" s="479" t="str">
        <f t="shared" si="0"/>
        <v>Energía entrante</v>
      </c>
      <c r="AB4" s="479" t="str">
        <f t="shared" si="0"/>
        <v>Energía saliente</v>
      </c>
      <c r="AC4" s="479" t="str">
        <f t="shared" si="0"/>
        <v>Energía entrante</v>
      </c>
      <c r="AD4" s="479" t="str">
        <f t="shared" si="0"/>
        <v>Energía saliente</v>
      </c>
      <c r="AE4" s="479" t="str">
        <f t="shared" si="0"/>
        <v>Energía entrante</v>
      </c>
      <c r="AF4" s="479" t="str">
        <f t="shared" si="0"/>
        <v>Energía saliente</v>
      </c>
      <c r="AG4" s="479" t="str">
        <f t="shared" si="0"/>
        <v>Energía entrante</v>
      </c>
      <c r="AH4" s="479" t="str">
        <f t="shared" si="0"/>
        <v>Energía saliente</v>
      </c>
      <c r="AI4" s="479" t="str">
        <f t="shared" si="0"/>
        <v>Energía entrante</v>
      </c>
      <c r="AJ4" s="479" t="str">
        <f t="shared" si="0"/>
        <v>Energía saliente</v>
      </c>
      <c r="AK4" s="479" t="str">
        <f t="shared" si="0"/>
        <v>Energía entrante</v>
      </c>
      <c r="AL4" s="479" t="str">
        <f t="shared" si="0"/>
        <v>Energía saliente</v>
      </c>
      <c r="AM4" s="479" t="str">
        <f t="shared" si="0"/>
        <v>Energía entrante</v>
      </c>
      <c r="AN4" s="479" t="str">
        <f t="shared" si="0"/>
        <v>Energía saliente</v>
      </c>
      <c r="AO4" s="479" t="str">
        <f t="shared" si="0"/>
        <v>Energía entrante</v>
      </c>
      <c r="AP4" s="479" t="str">
        <f t="shared" si="0"/>
        <v>Energía saliente</v>
      </c>
      <c r="AQ4" s="479" t="str">
        <f t="shared" si="0"/>
        <v>Energía entrante</v>
      </c>
      <c r="AR4" s="479" t="str">
        <f t="shared" si="0"/>
        <v>Energía saliente</v>
      </c>
      <c r="AS4" s="479" t="str">
        <f t="shared" si="0"/>
        <v>Energía entrante</v>
      </c>
      <c r="AT4" s="479" t="str">
        <f t="shared" si="0"/>
        <v>Energía saliente</v>
      </c>
      <c r="AU4" s="479" t="str">
        <f t="shared" si="0"/>
        <v>Energía entrante</v>
      </c>
      <c r="AV4" s="479" t="str">
        <f t="shared" si="0"/>
        <v>Energía saliente</v>
      </c>
      <c r="AW4" s="479" t="str">
        <f t="shared" si="0"/>
        <v>Energía entrante</v>
      </c>
      <c r="AX4" s="479" t="str">
        <f t="shared" si="0"/>
        <v>Energía saliente</v>
      </c>
      <c r="AY4" s="479" t="str">
        <f t="shared" si="0"/>
        <v>Energía saliente</v>
      </c>
      <c r="AZ4" s="479" t="str">
        <f t="shared" si="0"/>
        <v>Energía saliente</v>
      </c>
      <c r="BA4" s="479" t="str">
        <f t="shared" si="0"/>
        <v>Energía saliente</v>
      </c>
      <c r="BB4" s="479" t="str">
        <f t="shared" si="0"/>
        <v>Energía entrante</v>
      </c>
      <c r="BC4" s="479" t="str">
        <f t="shared" si="0"/>
        <v>Energía saliente</v>
      </c>
      <c r="BD4" s="479" t="str">
        <f t="shared" si="0"/>
        <v>Energía entrante</v>
      </c>
      <c r="BE4" s="479" t="str">
        <f t="shared" si="0"/>
        <v>Energía saliente</v>
      </c>
      <c r="BF4" s="479" t="str">
        <f t="shared" si="0"/>
        <v>Energía entrante</v>
      </c>
      <c r="BG4" s="479" t="str">
        <f t="shared" si="0"/>
        <v>Energía saliente</v>
      </c>
      <c r="BH4" s="479" t="str">
        <f t="shared" si="0"/>
        <v>Energía entrante</v>
      </c>
      <c r="BI4" s="479" t="str">
        <f t="shared" si="0"/>
        <v>Energía saliente</v>
      </c>
      <c r="BJ4" s="479" t="str">
        <f t="shared" si="0"/>
        <v>Energía entrante</v>
      </c>
      <c r="BK4" s="479" t="str">
        <f t="shared" si="0"/>
        <v>Energía saliente</v>
      </c>
      <c r="BL4" s="479" t="str">
        <f t="shared" si="0"/>
        <v>Energía entrante</v>
      </c>
      <c r="BM4" s="479" t="str">
        <f t="shared" si="0"/>
        <v>Energía saliente</v>
      </c>
      <c r="BN4" s="479" t="str">
        <f t="shared" si="0"/>
        <v>Energía entrante</v>
      </c>
      <c r="BO4" s="479" t="str">
        <f t="shared" si="0"/>
        <v>Energía saliente</v>
      </c>
      <c r="BP4" s="479" t="str">
        <f t="shared" ref="BP4:EA4" si="1">IF(MID(BP9,9,12)="EAE", "Energía entrante", IF(MID(BP9,9,12)="EAS", "Energía saliente", "OTRO"))</f>
        <v>Energía entrante</v>
      </c>
      <c r="BQ4" s="479" t="str">
        <f t="shared" si="1"/>
        <v>Energía saliente</v>
      </c>
      <c r="BR4" s="479" t="str">
        <f t="shared" si="1"/>
        <v>Energía entrante</v>
      </c>
      <c r="BS4" s="479" t="str">
        <f t="shared" si="1"/>
        <v>Energía saliente</v>
      </c>
      <c r="BT4" s="479" t="str">
        <f t="shared" si="1"/>
        <v>Energía entrante</v>
      </c>
      <c r="BU4" s="479" t="str">
        <f t="shared" si="1"/>
        <v>Energía saliente</v>
      </c>
      <c r="BV4" s="479" t="str">
        <f t="shared" si="1"/>
        <v>Energía entrante</v>
      </c>
      <c r="BW4" s="479" t="str">
        <f t="shared" si="1"/>
        <v>Energía saliente</v>
      </c>
      <c r="BX4" s="479" t="str">
        <f t="shared" si="1"/>
        <v>Energía entrante</v>
      </c>
      <c r="BY4" s="479" t="str">
        <f t="shared" si="1"/>
        <v>Energía saliente</v>
      </c>
      <c r="BZ4" s="479" t="str">
        <f t="shared" si="1"/>
        <v>Energía entrante</v>
      </c>
      <c r="CA4" s="479" t="str">
        <f t="shared" si="1"/>
        <v>Energía saliente</v>
      </c>
      <c r="CB4" s="479" t="str">
        <f t="shared" si="1"/>
        <v>Energía entrante</v>
      </c>
      <c r="CC4" s="479" t="str">
        <f t="shared" si="1"/>
        <v>Energía saliente</v>
      </c>
      <c r="CD4" s="479" t="str">
        <f t="shared" si="1"/>
        <v>Energía entrante</v>
      </c>
      <c r="CE4" s="479" t="str">
        <f t="shared" si="1"/>
        <v>Energía saliente</v>
      </c>
      <c r="CF4" s="479" t="str">
        <f t="shared" si="1"/>
        <v>Energía entrante</v>
      </c>
      <c r="CG4" s="479" t="str">
        <f t="shared" si="1"/>
        <v>Energía saliente</v>
      </c>
      <c r="CH4" s="479" t="str">
        <f t="shared" si="1"/>
        <v>Energía entrante</v>
      </c>
      <c r="CI4" s="479" t="str">
        <f t="shared" si="1"/>
        <v>Energía saliente</v>
      </c>
      <c r="CJ4" s="479" t="str">
        <f t="shared" si="1"/>
        <v>Energía entrante</v>
      </c>
      <c r="CK4" s="479" t="str">
        <f t="shared" si="1"/>
        <v>Energía saliente</v>
      </c>
      <c r="CL4" s="479" t="str">
        <f t="shared" si="1"/>
        <v>Energía entrante</v>
      </c>
      <c r="CM4" s="479" t="str">
        <f t="shared" si="1"/>
        <v>Energía saliente</v>
      </c>
      <c r="CN4" s="479" t="str">
        <f t="shared" si="1"/>
        <v>Energía entrante</v>
      </c>
      <c r="CO4" s="479" t="str">
        <f t="shared" si="1"/>
        <v>Energía saliente</v>
      </c>
      <c r="CP4" s="479" t="str">
        <f t="shared" si="1"/>
        <v>Energía saliente</v>
      </c>
      <c r="CQ4" s="479" t="str">
        <f t="shared" si="1"/>
        <v>Energía entrante</v>
      </c>
      <c r="CR4" s="479" t="str">
        <f t="shared" si="1"/>
        <v>Energía entrante</v>
      </c>
      <c r="CS4" s="479" t="str">
        <f t="shared" si="1"/>
        <v>Energía saliente</v>
      </c>
      <c r="CT4" s="479" t="str">
        <f t="shared" si="1"/>
        <v>Energía entrante</v>
      </c>
      <c r="CU4" s="479" t="str">
        <f t="shared" si="1"/>
        <v>Energía saliente</v>
      </c>
      <c r="CV4" s="479" t="str">
        <f t="shared" si="1"/>
        <v>Energía entrante</v>
      </c>
      <c r="CW4" s="479" t="str">
        <f t="shared" si="1"/>
        <v>Energía saliente</v>
      </c>
      <c r="CX4" s="479" t="str">
        <f t="shared" si="1"/>
        <v>Energía entrante</v>
      </c>
      <c r="CY4" s="479" t="str">
        <f t="shared" si="1"/>
        <v>Energía saliente</v>
      </c>
      <c r="CZ4" s="479" t="str">
        <f t="shared" si="1"/>
        <v>Energía entrante</v>
      </c>
      <c r="DA4" s="479" t="str">
        <f t="shared" si="1"/>
        <v>Energía saliente</v>
      </c>
      <c r="DB4" s="479" t="str">
        <f t="shared" si="1"/>
        <v>Energía entrante</v>
      </c>
      <c r="DC4" s="479" t="str">
        <f t="shared" si="1"/>
        <v>Energía saliente</v>
      </c>
      <c r="DD4" s="479" t="str">
        <f t="shared" si="1"/>
        <v>Energía entrante</v>
      </c>
      <c r="DE4" s="479" t="str">
        <f t="shared" si="1"/>
        <v>Energía saliente</v>
      </c>
      <c r="DF4" s="479" t="str">
        <f t="shared" si="1"/>
        <v>Energía entrante</v>
      </c>
      <c r="DG4" s="479" t="str">
        <f t="shared" si="1"/>
        <v>Energía saliente</v>
      </c>
      <c r="DH4" s="479" t="str">
        <f t="shared" si="1"/>
        <v>Energía entrante</v>
      </c>
      <c r="DI4" s="479" t="str">
        <f t="shared" si="1"/>
        <v>Energía saliente</v>
      </c>
      <c r="DJ4" s="479" t="str">
        <f t="shared" si="1"/>
        <v>Energía saliente</v>
      </c>
      <c r="DK4" s="479" t="str">
        <f t="shared" si="1"/>
        <v>Energía entrante</v>
      </c>
      <c r="DL4" s="479" t="str">
        <f t="shared" si="1"/>
        <v>Energía entrante</v>
      </c>
      <c r="DM4" s="479" t="str">
        <f t="shared" si="1"/>
        <v>Energía saliente</v>
      </c>
      <c r="DN4" s="479" t="str">
        <f t="shared" si="1"/>
        <v>Energía saliente</v>
      </c>
      <c r="DO4" s="479" t="str">
        <f t="shared" si="1"/>
        <v>Energía entrante</v>
      </c>
      <c r="DP4" s="479" t="str">
        <f t="shared" si="1"/>
        <v>Energía saliente</v>
      </c>
      <c r="DQ4" s="479" t="str">
        <f t="shared" si="1"/>
        <v>Energía entrante</v>
      </c>
      <c r="DR4" s="479" t="str">
        <f t="shared" si="1"/>
        <v>Energía saliente</v>
      </c>
      <c r="DS4" s="479" t="str">
        <f t="shared" si="1"/>
        <v>Energía entrante</v>
      </c>
      <c r="DT4" s="479" t="str">
        <f t="shared" si="1"/>
        <v>Energía saliente</v>
      </c>
      <c r="DU4" s="479" t="str">
        <f t="shared" si="1"/>
        <v>Energía entrante</v>
      </c>
      <c r="DV4" s="479" t="str">
        <f t="shared" si="1"/>
        <v>Energía saliente</v>
      </c>
      <c r="DW4" s="479" t="str">
        <f t="shared" si="1"/>
        <v>Energía entrante</v>
      </c>
      <c r="DX4" s="479" t="str">
        <f t="shared" si="1"/>
        <v>Energía saliente</v>
      </c>
      <c r="DY4" s="479" t="str">
        <f t="shared" si="1"/>
        <v>Energía entrante</v>
      </c>
      <c r="DZ4" s="479" t="str">
        <f t="shared" si="1"/>
        <v>Energía saliente</v>
      </c>
      <c r="EA4" s="479" t="str">
        <f t="shared" si="1"/>
        <v>Energía entrante</v>
      </c>
      <c r="EB4" s="479" t="str">
        <f t="shared" ref="EB4:EK4" si="2">IF(MID(EB9,9,12)="EAE", "Energía entrante", IF(MID(EB9,9,12)="EAS", "Energía saliente", "OTRO"))</f>
        <v>Energía saliente</v>
      </c>
      <c r="EC4" s="479" t="str">
        <f t="shared" si="2"/>
        <v>Energía entrante</v>
      </c>
      <c r="ED4" s="479" t="str">
        <f t="shared" si="2"/>
        <v>Energía saliente</v>
      </c>
      <c r="EE4" s="479" t="str">
        <f t="shared" si="2"/>
        <v>Energía entrante</v>
      </c>
      <c r="EF4" s="479" t="str">
        <f t="shared" si="2"/>
        <v>Energía saliente</v>
      </c>
      <c r="EG4" s="479" t="str">
        <f t="shared" si="2"/>
        <v>Energía entrante</v>
      </c>
      <c r="EH4" s="479" t="str">
        <f t="shared" si="2"/>
        <v>Energía saliente</v>
      </c>
      <c r="EI4" s="479" t="str">
        <f t="shared" si="2"/>
        <v>Energía entrante</v>
      </c>
      <c r="EJ4" s="479" t="str">
        <f t="shared" si="2"/>
        <v>Energía saliente</v>
      </c>
      <c r="EK4" s="479" t="str">
        <f t="shared" si="2"/>
        <v>Energía entrante</v>
      </c>
      <c r="EL4" s="479" t="str">
        <f t="shared" ref="EL4:EO4" si="3">IF(MID(EL9,9,12)="EAE", "Energía entrante", IF(MID(EL9,9,12)="EAS", "Energía saliente", "OTRO"))</f>
        <v>Energía saliente</v>
      </c>
      <c r="EM4" s="479" t="str">
        <f t="shared" si="3"/>
        <v>Energía entrante</v>
      </c>
      <c r="EN4" s="479" t="str">
        <f t="shared" si="3"/>
        <v>Energía saliente</v>
      </c>
      <c r="EO4" s="479" t="str">
        <f t="shared" si="3"/>
        <v>Energía entrante</v>
      </c>
      <c r="EP4" s="479" t="str">
        <f t="shared" ref="EP4:ER4" si="4">IF(MID(EP9,9,12)="EAE", "Energía entrante", IF(MID(EP9,9,12)="EAS", "Energía saliente", "OTRO"))</f>
        <v>Energía saliente</v>
      </c>
      <c r="EQ4" s="479" t="str">
        <f t="shared" si="4"/>
        <v>Energía entrante</v>
      </c>
      <c r="ER4" s="479" t="str">
        <f t="shared" si="4"/>
        <v>Energía saliente</v>
      </c>
      <c r="ES4" s="479" t="str">
        <f t="shared" ref="ES4:EV4" si="5">IF(MID(ES9,9,12)="EAE", "Energía entrante", IF(MID(ES9,9,12)="EAS", "Energía saliente", "OTRO"))</f>
        <v>Energía entrante</v>
      </c>
      <c r="ET4" s="479" t="str">
        <f t="shared" si="5"/>
        <v>Energía saliente</v>
      </c>
      <c r="EU4" s="479" t="str">
        <f t="shared" si="5"/>
        <v>Energía entrante</v>
      </c>
      <c r="EV4" s="479" t="str">
        <f t="shared" si="5"/>
        <v>Energía saliente</v>
      </c>
      <c r="EW4" s="479" t="str">
        <f t="shared" ref="EW4:FD4" si="6">IF(MID(EW9,9,12)="EAE", "Energía entrante", IF(MID(EW9,9,12)="EAS", "Energía saliente", "OTRO"))</f>
        <v>Energía entrante</v>
      </c>
      <c r="EX4" s="479" t="str">
        <f t="shared" si="6"/>
        <v>Energía saliente</v>
      </c>
      <c r="EY4" s="479" t="str">
        <f t="shared" si="6"/>
        <v>Energía entrante</v>
      </c>
      <c r="EZ4" s="479" t="str">
        <f t="shared" si="6"/>
        <v>Energía saliente</v>
      </c>
      <c r="FA4" s="479" t="str">
        <f t="shared" si="6"/>
        <v>Energía entrante</v>
      </c>
      <c r="FB4" s="479" t="str">
        <f t="shared" si="6"/>
        <v>Energía saliente</v>
      </c>
      <c r="FC4" s="479" t="str">
        <f t="shared" si="6"/>
        <v>Energía entrante</v>
      </c>
      <c r="FD4" s="479" t="str">
        <f t="shared" si="6"/>
        <v>Energía saliente</v>
      </c>
    </row>
    <row r="5" spans="2:455" ht="13.5" thickBot="1" x14ac:dyDescent="0.25"/>
    <row r="6" spans="2:455" ht="13.5" thickBot="1" x14ac:dyDescent="0.25">
      <c r="C6" s="652" t="s">
        <v>0</v>
      </c>
      <c r="D6" s="649"/>
      <c r="E6" s="649"/>
      <c r="F6" s="649"/>
      <c r="G6" s="649"/>
      <c r="H6" s="649"/>
      <c r="I6" s="649"/>
      <c r="J6" s="649"/>
      <c r="K6" s="649"/>
      <c r="L6" s="654"/>
      <c r="M6" s="652" t="s">
        <v>1</v>
      </c>
      <c r="N6" s="649"/>
      <c r="O6" s="649"/>
      <c r="P6" s="654"/>
      <c r="Q6" s="652" t="s">
        <v>108</v>
      </c>
      <c r="R6" s="649"/>
      <c r="S6" s="649"/>
      <c r="T6" s="649"/>
      <c r="U6" s="649"/>
      <c r="V6" s="649"/>
      <c r="W6" s="649"/>
      <c r="X6" s="649"/>
      <c r="Y6" s="649"/>
      <c r="Z6" s="649"/>
      <c r="AA6" s="649"/>
      <c r="AB6" s="654"/>
      <c r="AC6" s="652" t="s">
        <v>2</v>
      </c>
      <c r="AD6" s="649"/>
      <c r="AE6" s="649"/>
      <c r="AF6" s="649"/>
      <c r="AG6" s="650"/>
      <c r="AH6" s="651"/>
      <c r="AI6" s="652" t="s">
        <v>3</v>
      </c>
      <c r="AJ6" s="649"/>
      <c r="AK6" s="649"/>
      <c r="AL6" s="649"/>
      <c r="AM6" s="650"/>
      <c r="AN6" s="650"/>
      <c r="AO6" s="650"/>
      <c r="AP6" s="651"/>
      <c r="AQ6" s="649" t="s">
        <v>4</v>
      </c>
      <c r="AR6" s="649"/>
      <c r="AS6" s="649"/>
      <c r="AT6" s="649"/>
      <c r="AU6" s="650"/>
      <c r="AV6" s="651"/>
      <c r="AW6" s="652" t="s">
        <v>5</v>
      </c>
      <c r="AX6" s="653"/>
      <c r="AY6" s="652" t="s">
        <v>130</v>
      </c>
      <c r="AZ6" s="649"/>
      <c r="BA6" s="649"/>
      <c r="BB6" s="649"/>
      <c r="BC6" s="649"/>
      <c r="BD6" s="649"/>
      <c r="BE6" s="649"/>
      <c r="BF6" s="649"/>
      <c r="BG6" s="649"/>
      <c r="BH6" s="649"/>
      <c r="BI6" s="649"/>
      <c r="BJ6" s="649"/>
      <c r="BK6" s="649"/>
      <c r="BL6" s="649"/>
      <c r="BM6" s="654"/>
      <c r="BN6" s="477"/>
      <c r="BO6" s="477"/>
      <c r="BP6" s="652" t="s">
        <v>160</v>
      </c>
      <c r="BQ6" s="649"/>
      <c r="BR6" s="649"/>
      <c r="BS6" s="649"/>
      <c r="BT6" s="649"/>
      <c r="BU6" s="649"/>
      <c r="BV6" s="649"/>
      <c r="BW6" s="649"/>
      <c r="BX6" s="649"/>
      <c r="BY6" s="649"/>
      <c r="BZ6" s="649"/>
      <c r="CA6" s="649"/>
      <c r="CB6" s="649"/>
      <c r="CC6" s="654"/>
      <c r="CD6" s="652" t="s">
        <v>112</v>
      </c>
      <c r="CE6" s="649"/>
      <c r="CF6" s="649"/>
      <c r="CG6" s="654"/>
      <c r="CH6" s="644" t="s">
        <v>19</v>
      </c>
      <c r="CI6" s="645"/>
      <c r="CJ6" s="645"/>
      <c r="CK6" s="645"/>
      <c r="CL6" s="645"/>
      <c r="CM6" s="646"/>
      <c r="CN6" s="644" t="s">
        <v>25</v>
      </c>
      <c r="CO6" s="646"/>
      <c r="CP6" s="478"/>
      <c r="CQ6" s="47"/>
      <c r="CR6" s="644" t="s">
        <v>35</v>
      </c>
      <c r="CS6" s="645"/>
      <c r="CT6" s="645"/>
      <c r="CU6" s="645"/>
      <c r="CV6" s="645"/>
      <c r="CW6" s="645"/>
      <c r="CX6" s="645"/>
      <c r="CY6" s="646"/>
      <c r="CZ6" s="644" t="s">
        <v>36</v>
      </c>
      <c r="DA6" s="645"/>
      <c r="DB6" s="645"/>
      <c r="DC6" s="645"/>
      <c r="DD6" s="645"/>
      <c r="DE6" s="645"/>
      <c r="DF6" s="645"/>
      <c r="DG6" s="645"/>
      <c r="DH6" s="645"/>
      <c r="DI6" s="646"/>
      <c r="DJ6" s="625" t="s">
        <v>30</v>
      </c>
      <c r="DK6" s="629"/>
      <c r="DL6" s="629"/>
      <c r="DM6" s="629"/>
      <c r="DN6" s="626"/>
      <c r="DO6" s="631" t="s">
        <v>108</v>
      </c>
      <c r="DP6" s="632"/>
      <c r="DQ6" s="625" t="s">
        <v>775</v>
      </c>
      <c r="DR6" s="629"/>
      <c r="DS6" s="629"/>
      <c r="DT6" s="626"/>
      <c r="DU6" s="625" t="s">
        <v>776</v>
      </c>
      <c r="DV6" s="629"/>
      <c r="DW6" s="629"/>
      <c r="DX6" s="626"/>
      <c r="DY6" s="631" t="s">
        <v>1</v>
      </c>
      <c r="DZ6" s="632"/>
      <c r="EA6" s="625" t="s">
        <v>860</v>
      </c>
      <c r="EB6" s="629"/>
      <c r="EC6" s="629"/>
      <c r="ED6" s="626"/>
      <c r="EE6" s="39"/>
      <c r="EF6" s="39"/>
      <c r="EG6" s="39"/>
      <c r="EH6" s="39"/>
    </row>
    <row r="7" spans="2:455" ht="14.25" thickBot="1" x14ac:dyDescent="0.3">
      <c r="C7" s="641" t="s">
        <v>6</v>
      </c>
      <c r="D7" s="638"/>
      <c r="E7" s="637" t="s">
        <v>7</v>
      </c>
      <c r="F7" s="642"/>
      <c r="G7" s="641" t="s">
        <v>8</v>
      </c>
      <c r="H7" s="638"/>
      <c r="I7" s="637" t="s">
        <v>9</v>
      </c>
      <c r="J7" s="642"/>
      <c r="K7" s="637" t="s">
        <v>172</v>
      </c>
      <c r="L7" s="642"/>
      <c r="M7" s="641" t="s">
        <v>10</v>
      </c>
      <c r="N7" s="638"/>
      <c r="O7" s="637" t="s">
        <v>11</v>
      </c>
      <c r="P7" s="642"/>
      <c r="Q7" s="641" t="s">
        <v>10</v>
      </c>
      <c r="R7" s="638"/>
      <c r="S7" s="637" t="s">
        <v>11</v>
      </c>
      <c r="T7" s="638"/>
      <c r="U7" s="637" t="s">
        <v>6</v>
      </c>
      <c r="V7" s="638"/>
      <c r="W7" s="637" t="s">
        <v>7</v>
      </c>
      <c r="X7" s="638"/>
      <c r="Y7" s="637" t="s">
        <v>8</v>
      </c>
      <c r="Z7" s="638"/>
      <c r="AA7" s="637" t="s">
        <v>9</v>
      </c>
      <c r="AB7" s="642"/>
      <c r="AC7" s="641" t="s">
        <v>12</v>
      </c>
      <c r="AD7" s="638"/>
      <c r="AE7" s="637" t="s">
        <v>13</v>
      </c>
      <c r="AF7" s="643"/>
      <c r="AG7" s="637" t="s">
        <v>14</v>
      </c>
      <c r="AH7" s="642"/>
      <c r="AI7" s="641" t="s">
        <v>12</v>
      </c>
      <c r="AJ7" s="643"/>
      <c r="AK7" s="633" t="s">
        <v>13</v>
      </c>
      <c r="AL7" s="647"/>
      <c r="AM7" s="637" t="s">
        <v>14</v>
      </c>
      <c r="AN7" s="643"/>
      <c r="AO7" s="633" t="s">
        <v>15</v>
      </c>
      <c r="AP7" s="648"/>
      <c r="AQ7" s="641" t="s">
        <v>12</v>
      </c>
      <c r="AR7" s="647"/>
      <c r="AS7" s="637" t="s">
        <v>13</v>
      </c>
      <c r="AT7" s="643"/>
      <c r="AU7" s="633" t="s">
        <v>14</v>
      </c>
      <c r="AV7" s="648"/>
      <c r="AW7" s="641" t="s">
        <v>10</v>
      </c>
      <c r="AX7" s="634"/>
      <c r="AY7" s="153" t="s">
        <v>131</v>
      </c>
      <c r="AZ7" s="153" t="s">
        <v>132</v>
      </c>
      <c r="BA7" s="153" t="s">
        <v>133</v>
      </c>
      <c r="BB7" s="635" t="s">
        <v>128</v>
      </c>
      <c r="BC7" s="636"/>
      <c r="BD7" s="635" t="s">
        <v>169</v>
      </c>
      <c r="BE7" s="636"/>
      <c r="BF7" s="635" t="s">
        <v>175</v>
      </c>
      <c r="BG7" s="636"/>
      <c r="BH7" s="635" t="s">
        <v>224</v>
      </c>
      <c r="BI7" s="636"/>
      <c r="BJ7" s="635" t="s">
        <v>273</v>
      </c>
      <c r="BK7" s="636"/>
      <c r="BL7" s="635" t="s">
        <v>715</v>
      </c>
      <c r="BM7" s="636"/>
      <c r="BN7" s="639" t="s">
        <v>777</v>
      </c>
      <c r="BO7" s="640"/>
      <c r="BP7" s="637" t="s">
        <v>125</v>
      </c>
      <c r="BQ7" s="638"/>
      <c r="BR7" s="637" t="s">
        <v>178</v>
      </c>
      <c r="BS7" s="638"/>
      <c r="BT7" s="637" t="s">
        <v>166</v>
      </c>
      <c r="BU7" s="638"/>
      <c r="BV7" s="637" t="s">
        <v>158</v>
      </c>
      <c r="BW7" s="638"/>
      <c r="BX7" s="637" t="s">
        <v>159</v>
      </c>
      <c r="BY7" s="638"/>
      <c r="BZ7" s="633" t="s">
        <v>225</v>
      </c>
      <c r="CA7" s="634"/>
      <c r="CB7" s="633" t="s">
        <v>418</v>
      </c>
      <c r="CC7" s="634"/>
      <c r="CD7" s="635" t="s">
        <v>129</v>
      </c>
      <c r="CE7" s="636"/>
      <c r="CF7" s="633" t="s">
        <v>111</v>
      </c>
      <c r="CG7" s="634"/>
      <c r="CH7" s="627" t="s">
        <v>20</v>
      </c>
      <c r="CI7" s="630"/>
      <c r="CJ7" s="627" t="s">
        <v>23</v>
      </c>
      <c r="CK7" s="630"/>
      <c r="CL7" s="627" t="s">
        <v>24</v>
      </c>
      <c r="CM7" s="630"/>
      <c r="CN7" s="627" t="s">
        <v>20</v>
      </c>
      <c r="CO7" s="630"/>
      <c r="CP7" s="627" t="s">
        <v>26</v>
      </c>
      <c r="CQ7" s="630"/>
      <c r="CR7" s="627" t="s">
        <v>31</v>
      </c>
      <c r="CS7" s="628"/>
      <c r="CT7" s="627" t="s">
        <v>32</v>
      </c>
      <c r="CU7" s="628"/>
      <c r="CV7" s="627" t="s">
        <v>20</v>
      </c>
      <c r="CW7" s="628"/>
      <c r="CX7" s="627" t="s">
        <v>33</v>
      </c>
      <c r="CY7" s="628"/>
      <c r="CZ7" s="627" t="s">
        <v>34</v>
      </c>
      <c r="DA7" s="628"/>
      <c r="DB7" s="627" t="s">
        <v>119</v>
      </c>
      <c r="DC7" s="628"/>
      <c r="DD7" s="627" t="s">
        <v>120</v>
      </c>
      <c r="DE7" s="628"/>
      <c r="DF7" s="627" t="s">
        <v>20</v>
      </c>
      <c r="DG7" s="628"/>
      <c r="DH7" s="627" t="s">
        <v>33</v>
      </c>
      <c r="DI7" s="628"/>
      <c r="DJ7" s="627" t="s">
        <v>27</v>
      </c>
      <c r="DK7" s="630"/>
      <c r="DL7" s="627" t="s">
        <v>28</v>
      </c>
      <c r="DM7" s="630"/>
      <c r="DN7" s="15" t="s">
        <v>29</v>
      </c>
      <c r="DO7" s="631" t="s">
        <v>739</v>
      </c>
      <c r="DP7" s="632"/>
      <c r="DQ7" s="631" t="s">
        <v>10</v>
      </c>
      <c r="DR7" s="632"/>
      <c r="DS7" s="631" t="s">
        <v>11</v>
      </c>
      <c r="DT7" s="632"/>
      <c r="DU7" s="631" t="s">
        <v>10</v>
      </c>
      <c r="DV7" s="632"/>
      <c r="DW7" s="631" t="s">
        <v>11</v>
      </c>
      <c r="DX7" s="632"/>
      <c r="DY7" s="625" t="s">
        <v>859</v>
      </c>
      <c r="DZ7" s="626"/>
      <c r="EA7" s="631" t="s">
        <v>10</v>
      </c>
      <c r="EB7" s="632"/>
      <c r="EC7" s="631" t="s">
        <v>11</v>
      </c>
      <c r="ED7" s="632"/>
      <c r="EE7" s="625" t="s">
        <v>871</v>
      </c>
      <c r="EF7" s="626"/>
      <c r="EG7" s="625" t="s">
        <v>872</v>
      </c>
      <c r="EH7" s="626"/>
      <c r="EI7" s="625" t="s">
        <v>880</v>
      </c>
      <c r="EJ7" s="626"/>
      <c r="EK7" s="625" t="s">
        <v>960</v>
      </c>
      <c r="EL7" s="626"/>
      <c r="EM7" s="625" t="s">
        <v>964</v>
      </c>
      <c r="EN7" s="626"/>
      <c r="EO7" s="625" t="s">
        <v>976</v>
      </c>
      <c r="EP7" s="626"/>
      <c r="EQ7" s="625" t="s">
        <v>984</v>
      </c>
      <c r="ER7" s="626"/>
      <c r="ES7" s="625" t="s">
        <v>994</v>
      </c>
      <c r="ET7" s="626"/>
      <c r="EU7" s="625" t="s">
        <v>993</v>
      </c>
      <c r="EV7" s="626"/>
      <c r="EW7" s="625" t="s">
        <v>1017</v>
      </c>
      <c r="EX7" s="626"/>
      <c r="EY7" s="625" t="s">
        <v>1018</v>
      </c>
      <c r="EZ7" s="626"/>
      <c r="FA7" s="625" t="s">
        <v>1019</v>
      </c>
      <c r="FB7" s="626"/>
      <c r="FC7" s="625" t="s">
        <v>1041</v>
      </c>
      <c r="FD7" s="626"/>
    </row>
    <row r="8" spans="2:455" x14ac:dyDescent="0.2">
      <c r="B8" s="151" t="s">
        <v>1043</v>
      </c>
      <c r="C8" s="151" t="s">
        <v>262</v>
      </c>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40"/>
      <c r="DS8" s="140"/>
      <c r="DT8" s="140"/>
      <c r="DU8" s="140"/>
      <c r="DV8" s="140"/>
      <c r="DW8" s="140"/>
      <c r="DX8" s="140"/>
      <c r="DY8" s="140"/>
      <c r="DZ8" s="140"/>
      <c r="EA8" s="140"/>
      <c r="EB8" s="140"/>
      <c r="EC8" s="140"/>
      <c r="ED8" s="140"/>
      <c r="EE8" s="140"/>
      <c r="EF8" s="140"/>
      <c r="EG8" s="140"/>
      <c r="EH8" s="140"/>
      <c r="EI8" s="140"/>
      <c r="EJ8" s="140"/>
      <c r="EK8" s="140"/>
      <c r="EL8" s="140"/>
      <c r="EM8" s="140"/>
      <c r="EN8" s="140"/>
      <c r="EO8" s="140"/>
      <c r="EP8" s="140"/>
      <c r="EQ8" s="140"/>
      <c r="ER8" s="140"/>
      <c r="ES8" s="140"/>
      <c r="ET8" s="140"/>
      <c r="EU8" s="140"/>
      <c r="EV8" s="140"/>
      <c r="EW8" s="140"/>
      <c r="EX8" s="140"/>
      <c r="EY8" s="140"/>
      <c r="EZ8" s="140"/>
      <c r="FA8" s="140"/>
      <c r="FB8" s="140"/>
      <c r="FC8" s="140"/>
      <c r="FD8" s="140"/>
      <c r="FE8" s="140"/>
      <c r="FF8" s="141"/>
    </row>
    <row r="9" spans="2:455" x14ac:dyDescent="0.2">
      <c r="B9" s="151" t="s">
        <v>264</v>
      </c>
      <c r="C9" s="139" t="s">
        <v>39</v>
      </c>
      <c r="D9" s="30" t="s">
        <v>40</v>
      </c>
      <c r="E9" s="30" t="s">
        <v>41</v>
      </c>
      <c r="F9" s="30" t="s">
        <v>42</v>
      </c>
      <c r="G9" s="30" t="s">
        <v>43</v>
      </c>
      <c r="H9" s="30" t="s">
        <v>44</v>
      </c>
      <c r="I9" s="30" t="s">
        <v>45</v>
      </c>
      <c r="J9" s="30" t="s">
        <v>46</v>
      </c>
      <c r="K9" s="30" t="s">
        <v>173</v>
      </c>
      <c r="L9" s="30" t="s">
        <v>174</v>
      </c>
      <c r="M9" s="30" t="s">
        <v>47</v>
      </c>
      <c r="N9" s="30" t="s">
        <v>48</v>
      </c>
      <c r="O9" s="30" t="s">
        <v>49</v>
      </c>
      <c r="P9" s="30" t="s">
        <v>50</v>
      </c>
      <c r="Q9" s="30" t="s">
        <v>100</v>
      </c>
      <c r="R9" s="30" t="s">
        <v>101</v>
      </c>
      <c r="S9" s="30" t="s">
        <v>102</v>
      </c>
      <c r="T9" s="30" t="s">
        <v>103</v>
      </c>
      <c r="U9" s="30" t="s">
        <v>104</v>
      </c>
      <c r="V9" s="30" t="s">
        <v>105</v>
      </c>
      <c r="W9" s="30" t="s">
        <v>106</v>
      </c>
      <c r="X9" s="30" t="s">
        <v>107</v>
      </c>
      <c r="Y9" s="30" t="s">
        <v>115</v>
      </c>
      <c r="Z9" s="30" t="s">
        <v>116</v>
      </c>
      <c r="AA9" s="30" t="s">
        <v>117</v>
      </c>
      <c r="AB9" s="30" t="s">
        <v>118</v>
      </c>
      <c r="AC9" s="30" t="s">
        <v>51</v>
      </c>
      <c r="AD9" s="30" t="s">
        <v>52</v>
      </c>
      <c r="AE9" s="30" t="s">
        <v>53</v>
      </c>
      <c r="AF9" s="30" t="s">
        <v>54</v>
      </c>
      <c r="AG9" s="30" t="s">
        <v>55</v>
      </c>
      <c r="AH9" s="30" t="s">
        <v>56</v>
      </c>
      <c r="AI9" s="30" t="s">
        <v>57</v>
      </c>
      <c r="AJ9" s="30" t="s">
        <v>58</v>
      </c>
      <c r="AK9" s="30" t="s">
        <v>59</v>
      </c>
      <c r="AL9" s="30" t="s">
        <v>60</v>
      </c>
      <c r="AM9" s="30" t="s">
        <v>61</v>
      </c>
      <c r="AN9" s="30" t="s">
        <v>62</v>
      </c>
      <c r="AO9" s="30" t="s">
        <v>63</v>
      </c>
      <c r="AP9" s="30" t="s">
        <v>64</v>
      </c>
      <c r="AQ9" s="30" t="s">
        <v>65</v>
      </c>
      <c r="AR9" s="30" t="s">
        <v>66</v>
      </c>
      <c r="AS9" s="30" t="s">
        <v>67</v>
      </c>
      <c r="AT9" s="30" t="s">
        <v>68</v>
      </c>
      <c r="AU9" s="30" t="s">
        <v>69</v>
      </c>
      <c r="AV9" s="30" t="s">
        <v>70</v>
      </c>
      <c r="AW9" s="30" t="s">
        <v>71</v>
      </c>
      <c r="AX9" s="30" t="s">
        <v>72</v>
      </c>
      <c r="AY9" s="30" t="s">
        <v>148</v>
      </c>
      <c r="AZ9" s="30" t="s">
        <v>152</v>
      </c>
      <c r="BA9" s="30" t="s">
        <v>151</v>
      </c>
      <c r="BB9" s="30" t="s">
        <v>149</v>
      </c>
      <c r="BC9" s="30" t="s">
        <v>150</v>
      </c>
      <c r="BD9" s="30" t="s">
        <v>161</v>
      </c>
      <c r="BE9" s="30" t="s">
        <v>162</v>
      </c>
      <c r="BF9" s="30" t="s">
        <v>176</v>
      </c>
      <c r="BG9" s="30" t="s">
        <v>177</v>
      </c>
      <c r="BH9" s="30" t="s">
        <v>222</v>
      </c>
      <c r="BI9" s="30" t="s">
        <v>223</v>
      </c>
      <c r="BJ9" s="30" t="s">
        <v>293</v>
      </c>
      <c r="BK9" s="30" t="s">
        <v>294</v>
      </c>
      <c r="BL9" s="30" t="s">
        <v>710</v>
      </c>
      <c r="BM9" s="30" t="s">
        <v>713</v>
      </c>
      <c r="BN9" s="30" t="s">
        <v>768</v>
      </c>
      <c r="BO9" s="30" t="s">
        <v>771</v>
      </c>
      <c r="BP9" s="30" t="s">
        <v>127</v>
      </c>
      <c r="BQ9" s="30" t="s">
        <v>126</v>
      </c>
      <c r="BR9" s="30" t="s">
        <v>206</v>
      </c>
      <c r="BS9" s="30" t="s">
        <v>207</v>
      </c>
      <c r="BT9" s="30" t="s">
        <v>144</v>
      </c>
      <c r="BU9" s="30" t="s">
        <v>145</v>
      </c>
      <c r="BV9" s="30" t="s">
        <v>163</v>
      </c>
      <c r="BW9" s="30" t="s">
        <v>164</v>
      </c>
      <c r="BX9" s="30" t="s">
        <v>167</v>
      </c>
      <c r="BY9" s="30" t="s">
        <v>168</v>
      </c>
      <c r="BZ9" s="30" t="s">
        <v>295</v>
      </c>
      <c r="CA9" s="30" t="s">
        <v>296</v>
      </c>
      <c r="CB9" s="30" t="s">
        <v>413</v>
      </c>
      <c r="CC9" s="30" t="s">
        <v>416</v>
      </c>
      <c r="CD9" s="30" t="s">
        <v>146</v>
      </c>
      <c r="CE9" s="30" t="s">
        <v>147</v>
      </c>
      <c r="CF9" s="30" t="s">
        <v>109</v>
      </c>
      <c r="CG9" s="30" t="s">
        <v>110</v>
      </c>
      <c r="CH9" s="30" t="s">
        <v>73</v>
      </c>
      <c r="CI9" s="30" t="s">
        <v>74</v>
      </c>
      <c r="CJ9" s="30" t="s">
        <v>75</v>
      </c>
      <c r="CK9" s="30" t="s">
        <v>76</v>
      </c>
      <c r="CL9" s="30" t="s">
        <v>77</v>
      </c>
      <c r="CM9" s="30" t="s">
        <v>78</v>
      </c>
      <c r="CN9" s="30" t="s">
        <v>79</v>
      </c>
      <c r="CO9" s="30" t="s">
        <v>80</v>
      </c>
      <c r="CP9" s="30" t="s">
        <v>81</v>
      </c>
      <c r="CQ9" s="30" t="s">
        <v>82</v>
      </c>
      <c r="CR9" s="30" t="s">
        <v>83</v>
      </c>
      <c r="CS9" s="30" t="s">
        <v>84</v>
      </c>
      <c r="CT9" s="30" t="s">
        <v>85</v>
      </c>
      <c r="CU9" s="30" t="s">
        <v>86</v>
      </c>
      <c r="CV9" s="30" t="s">
        <v>87</v>
      </c>
      <c r="CW9" s="30" t="s">
        <v>88</v>
      </c>
      <c r="CX9" s="30" t="s">
        <v>89</v>
      </c>
      <c r="CY9" s="30" t="s">
        <v>90</v>
      </c>
      <c r="CZ9" s="30" t="s">
        <v>91</v>
      </c>
      <c r="DA9" s="30" t="s">
        <v>92</v>
      </c>
      <c r="DB9" s="30" t="s">
        <v>121</v>
      </c>
      <c r="DC9" s="30" t="s">
        <v>122</v>
      </c>
      <c r="DD9" s="30" t="s">
        <v>123</v>
      </c>
      <c r="DE9" s="30" t="s">
        <v>124</v>
      </c>
      <c r="DF9" s="30" t="s">
        <v>93</v>
      </c>
      <c r="DG9" s="30" t="s">
        <v>94</v>
      </c>
      <c r="DH9" s="30" t="s">
        <v>113</v>
      </c>
      <c r="DI9" s="30" t="s">
        <v>114</v>
      </c>
      <c r="DJ9" s="30" t="s">
        <v>95</v>
      </c>
      <c r="DK9" s="30" t="s">
        <v>96</v>
      </c>
      <c r="DL9" s="30" t="s">
        <v>97</v>
      </c>
      <c r="DM9" s="30" t="s">
        <v>98</v>
      </c>
      <c r="DN9" s="30" t="s">
        <v>99</v>
      </c>
      <c r="DO9" s="30" t="s">
        <v>735</v>
      </c>
      <c r="DP9" s="30" t="s">
        <v>737</v>
      </c>
      <c r="DQ9" s="30" t="s">
        <v>750</v>
      </c>
      <c r="DR9" s="30" t="s">
        <v>753</v>
      </c>
      <c r="DS9" s="30" t="s">
        <v>755</v>
      </c>
      <c r="DT9" s="30" t="s">
        <v>757</v>
      </c>
      <c r="DU9" s="30" t="s">
        <v>759</v>
      </c>
      <c r="DV9" s="30" t="s">
        <v>762</v>
      </c>
      <c r="DW9" s="30" t="s">
        <v>764</v>
      </c>
      <c r="DX9" s="30" t="s">
        <v>766</v>
      </c>
      <c r="DY9" s="30" t="s">
        <v>861</v>
      </c>
      <c r="DZ9" s="30" t="s">
        <v>862</v>
      </c>
      <c r="EA9" s="30" t="s">
        <v>863</v>
      </c>
      <c r="EB9" s="30" t="s">
        <v>864</v>
      </c>
      <c r="EC9" s="30" t="s">
        <v>865</v>
      </c>
      <c r="ED9" s="30" t="s">
        <v>866</v>
      </c>
      <c r="EE9" s="30" t="s">
        <v>867</v>
      </c>
      <c r="EF9" s="30" t="s">
        <v>868</v>
      </c>
      <c r="EG9" s="30" t="s">
        <v>869</v>
      </c>
      <c r="EH9" s="30" t="s">
        <v>870</v>
      </c>
      <c r="EI9" s="30" t="s">
        <v>877</v>
      </c>
      <c r="EJ9" s="30" t="s">
        <v>878</v>
      </c>
      <c r="EK9" s="30" t="s">
        <v>958</v>
      </c>
      <c r="EL9" s="30" t="s">
        <v>959</v>
      </c>
      <c r="EM9" s="30" t="s">
        <v>962</v>
      </c>
      <c r="EN9" s="30" t="s">
        <v>963</v>
      </c>
      <c r="EO9" s="30" t="s">
        <v>974</v>
      </c>
      <c r="EP9" s="30" t="s">
        <v>975</v>
      </c>
      <c r="EQ9" s="30" t="s">
        <v>982</v>
      </c>
      <c r="ER9" s="30" t="s">
        <v>983</v>
      </c>
      <c r="ES9" s="30" t="s">
        <v>989</v>
      </c>
      <c r="ET9" s="30" t="s">
        <v>990</v>
      </c>
      <c r="EU9" s="30" t="s">
        <v>991</v>
      </c>
      <c r="EV9" s="30" t="s">
        <v>992</v>
      </c>
      <c r="EW9" s="30" t="s">
        <v>1007</v>
      </c>
      <c r="EX9" s="30" t="s">
        <v>1008</v>
      </c>
      <c r="EY9" s="30" t="s">
        <v>1013</v>
      </c>
      <c r="EZ9" s="30" t="s">
        <v>1014</v>
      </c>
      <c r="FA9" s="30" t="s">
        <v>1015</v>
      </c>
      <c r="FB9" s="30" t="s">
        <v>1016</v>
      </c>
      <c r="FC9" s="30" t="s">
        <v>1039</v>
      </c>
      <c r="FD9" s="30" t="s">
        <v>1040</v>
      </c>
      <c r="FE9" s="30" t="s">
        <v>778</v>
      </c>
      <c r="FF9" s="142" t="s">
        <v>297</v>
      </c>
    </row>
    <row r="10" spans="2:455" x14ac:dyDescent="0.2">
      <c r="B10" s="587">
        <v>41913</v>
      </c>
      <c r="C10" s="143">
        <v>0</v>
      </c>
      <c r="D10" s="144">
        <v>0</v>
      </c>
      <c r="E10" s="144">
        <v>3.7755000000000001</v>
      </c>
      <c r="F10" s="144">
        <v>0</v>
      </c>
      <c r="G10" s="144">
        <v>0</v>
      </c>
      <c r="H10" s="144">
        <v>0</v>
      </c>
      <c r="I10" s="144">
        <v>0</v>
      </c>
      <c r="J10" s="144">
        <v>0</v>
      </c>
      <c r="K10" s="144">
        <v>0.23549999999999999</v>
      </c>
      <c r="L10" s="144">
        <v>0</v>
      </c>
      <c r="M10" s="144">
        <v>0</v>
      </c>
      <c r="N10" s="144">
        <v>0</v>
      </c>
      <c r="O10" s="144">
        <v>40.661999999999999</v>
      </c>
      <c r="P10" s="144">
        <v>0</v>
      </c>
      <c r="Q10" s="144">
        <v>0</v>
      </c>
      <c r="R10" s="144">
        <v>0</v>
      </c>
      <c r="S10" s="144">
        <v>0.40699999999999997</v>
      </c>
      <c r="T10" s="144">
        <v>0</v>
      </c>
      <c r="U10" s="144">
        <v>0.81210000000000004</v>
      </c>
      <c r="V10" s="144">
        <v>0</v>
      </c>
      <c r="W10" s="144">
        <v>0</v>
      </c>
      <c r="X10" s="144">
        <v>0</v>
      </c>
      <c r="Y10" s="144">
        <v>1.714</v>
      </c>
      <c r="Z10" s="144">
        <v>0</v>
      </c>
      <c r="AA10" s="144">
        <v>0</v>
      </c>
      <c r="AB10" s="144">
        <v>0</v>
      </c>
      <c r="AC10" s="144">
        <v>0</v>
      </c>
      <c r="AD10" s="144">
        <v>2620.9692</v>
      </c>
      <c r="AE10" s="144">
        <v>0</v>
      </c>
      <c r="AF10" s="144">
        <v>2619.4499999999998</v>
      </c>
      <c r="AG10" s="144">
        <v>0</v>
      </c>
      <c r="AH10" s="144">
        <v>2637.6183000000001</v>
      </c>
      <c r="AI10" s="144">
        <v>0</v>
      </c>
      <c r="AJ10" s="144">
        <v>845.20799999999997</v>
      </c>
      <c r="AK10" s="144">
        <v>0</v>
      </c>
      <c r="AL10" s="144">
        <v>835.83960000000002</v>
      </c>
      <c r="AM10" s="144">
        <v>0</v>
      </c>
      <c r="AN10" s="144">
        <v>829.08960000000002</v>
      </c>
      <c r="AO10" s="144">
        <v>0</v>
      </c>
      <c r="AP10" s="144">
        <v>827.71199999999999</v>
      </c>
      <c r="AQ10" s="144">
        <v>0</v>
      </c>
      <c r="AR10" s="144">
        <v>601.63969999999995</v>
      </c>
      <c r="AS10" s="144">
        <v>0</v>
      </c>
      <c r="AT10" s="144">
        <v>820.1277</v>
      </c>
      <c r="AU10" s="144">
        <v>0</v>
      </c>
      <c r="AV10" s="144">
        <v>814.85180000000003</v>
      </c>
      <c r="AW10" s="144">
        <v>0</v>
      </c>
      <c r="AX10" s="144">
        <v>0</v>
      </c>
      <c r="AY10" s="144">
        <v>0</v>
      </c>
      <c r="AZ10" s="144">
        <v>0</v>
      </c>
      <c r="BA10" s="144">
        <v>3.1230000000000002</v>
      </c>
      <c r="BB10" s="144">
        <v>5.484</v>
      </c>
      <c r="BC10" s="144">
        <v>0</v>
      </c>
      <c r="BD10" s="144">
        <v>1.2999999999999999E-2</v>
      </c>
      <c r="BE10" s="144">
        <v>23.616</v>
      </c>
      <c r="BF10" s="144">
        <v>0.19400000000000001</v>
      </c>
      <c r="BG10" s="144">
        <v>36.432000000000002</v>
      </c>
      <c r="BH10" s="144">
        <v>0.39300000000000002</v>
      </c>
      <c r="BI10" s="144">
        <v>0</v>
      </c>
      <c r="BJ10" s="144">
        <v>0</v>
      </c>
      <c r="BK10" s="144">
        <v>65.585999999999999</v>
      </c>
      <c r="BL10" s="144">
        <v>0</v>
      </c>
      <c r="BM10" s="144">
        <v>66.238</v>
      </c>
      <c r="BN10" s="144">
        <v>7.0659999999999998</v>
      </c>
      <c r="BO10" s="144">
        <v>3.1970000000000001</v>
      </c>
      <c r="BP10" s="144">
        <v>6.4799999999999996E-2</v>
      </c>
      <c r="BQ10" s="144">
        <v>52.990200000000002</v>
      </c>
      <c r="BR10" s="144">
        <v>7.2800000000000004E-2</v>
      </c>
      <c r="BS10" s="144">
        <v>35.831800000000001</v>
      </c>
      <c r="BT10" s="144">
        <v>0.3024</v>
      </c>
      <c r="BU10" s="144">
        <v>8.7640999999999991</v>
      </c>
      <c r="BV10" s="144">
        <v>0</v>
      </c>
      <c r="BW10" s="144">
        <v>211.80500000000001</v>
      </c>
      <c r="BX10" s="144">
        <v>0</v>
      </c>
      <c r="BY10" s="144">
        <v>217.65520000000001</v>
      </c>
      <c r="BZ10" s="144">
        <v>0</v>
      </c>
      <c r="CA10" s="144">
        <v>238.49</v>
      </c>
      <c r="CB10" s="144">
        <v>0</v>
      </c>
      <c r="CC10" s="144">
        <v>223.57</v>
      </c>
      <c r="CD10" s="144">
        <v>0.65800000000000003</v>
      </c>
      <c r="CE10" s="144">
        <v>0</v>
      </c>
      <c r="CF10" s="144">
        <v>2.64E-2</v>
      </c>
      <c r="CG10" s="144">
        <v>303.23759999999999</v>
      </c>
      <c r="CH10" s="144">
        <v>8.2500000000000004E-2</v>
      </c>
      <c r="CI10" s="144">
        <v>328.03500000000003</v>
      </c>
      <c r="CJ10" s="144">
        <v>0</v>
      </c>
      <c r="CK10" s="144">
        <v>3781.25</v>
      </c>
      <c r="CL10" s="144">
        <v>0</v>
      </c>
      <c r="CM10" s="144">
        <v>3604.8125</v>
      </c>
      <c r="CN10" s="144">
        <v>0</v>
      </c>
      <c r="CO10" s="144">
        <v>791.95500000000004</v>
      </c>
      <c r="CP10" s="144">
        <v>0</v>
      </c>
      <c r="CQ10" s="144">
        <v>0</v>
      </c>
      <c r="CR10" s="144">
        <v>0</v>
      </c>
      <c r="CS10" s="144">
        <v>14623.625</v>
      </c>
      <c r="CT10" s="144">
        <v>12728.75</v>
      </c>
      <c r="CU10" s="144">
        <v>0</v>
      </c>
      <c r="CV10" s="144">
        <v>0</v>
      </c>
      <c r="CW10" s="144">
        <v>1735.2192</v>
      </c>
      <c r="CX10" s="144">
        <v>0</v>
      </c>
      <c r="CY10" s="144">
        <v>1778.1647</v>
      </c>
      <c r="CZ10" s="144">
        <v>0</v>
      </c>
      <c r="DA10" s="144">
        <v>19669.625</v>
      </c>
      <c r="DB10" s="144">
        <v>14400.6023</v>
      </c>
      <c r="DC10" s="144">
        <v>0</v>
      </c>
      <c r="DD10" s="144">
        <v>0</v>
      </c>
      <c r="DE10" s="144">
        <v>15899.729300000001</v>
      </c>
      <c r="DF10" s="144">
        <v>0</v>
      </c>
      <c r="DG10" s="144">
        <v>1938.2483999999999</v>
      </c>
      <c r="DH10" s="144">
        <v>0</v>
      </c>
      <c r="DI10" s="144">
        <v>1063.2273</v>
      </c>
      <c r="DJ10" s="144">
        <v>5.4645000000000001</v>
      </c>
      <c r="DK10" s="144">
        <v>0</v>
      </c>
      <c r="DL10" s="144">
        <v>0</v>
      </c>
      <c r="DM10" s="144">
        <v>0</v>
      </c>
      <c r="DN10" s="144">
        <v>2.1118000000000001</v>
      </c>
      <c r="DO10" s="144">
        <v>1.7949999999999999</v>
      </c>
      <c r="DP10" s="144">
        <v>0</v>
      </c>
      <c r="DQ10" s="144">
        <v>0.73499999999999999</v>
      </c>
      <c r="DR10" s="144">
        <v>0</v>
      </c>
      <c r="DS10" s="144">
        <v>7.4999999999999997E-2</v>
      </c>
      <c r="DT10" s="144">
        <v>0</v>
      </c>
      <c r="DU10" s="144">
        <v>0.34100000000000003</v>
      </c>
      <c r="DV10" s="144">
        <v>0</v>
      </c>
      <c r="DW10" s="144">
        <v>9.7000000000000003E-2</v>
      </c>
      <c r="DX10" s="144">
        <v>0</v>
      </c>
      <c r="DY10" s="144">
        <v>2.1890000000000001</v>
      </c>
      <c r="DZ10" s="144">
        <v>0</v>
      </c>
      <c r="EA10" s="144">
        <v>0</v>
      </c>
      <c r="EB10" s="144">
        <v>0</v>
      </c>
      <c r="EC10" s="144">
        <v>0</v>
      </c>
      <c r="ED10" s="144">
        <v>0</v>
      </c>
      <c r="EE10" s="144">
        <v>5.1999999999999998E-2</v>
      </c>
      <c r="EF10" s="144">
        <v>3.069</v>
      </c>
      <c r="EG10" s="144">
        <v>2.7719999999999998</v>
      </c>
      <c r="EH10" s="144">
        <v>6.6829999999999998</v>
      </c>
      <c r="EI10" s="144">
        <v>0</v>
      </c>
      <c r="EJ10" s="144">
        <v>1012.4711</v>
      </c>
      <c r="EK10" s="144">
        <v>0.04</v>
      </c>
      <c r="EL10" s="144">
        <v>323.07</v>
      </c>
      <c r="EM10" s="144">
        <v>0</v>
      </c>
      <c r="EN10" s="144">
        <v>582.745</v>
      </c>
      <c r="EO10" s="144">
        <v>0</v>
      </c>
      <c r="EP10" s="144">
        <v>3.7130000000000001</v>
      </c>
      <c r="EQ10" s="144">
        <v>0</v>
      </c>
      <c r="ER10" s="144">
        <v>352.93</v>
      </c>
      <c r="ES10" s="144">
        <v>0</v>
      </c>
      <c r="ET10" s="144">
        <v>508.5</v>
      </c>
      <c r="EU10" s="144">
        <v>0</v>
      </c>
      <c r="EV10" s="144">
        <v>67.63</v>
      </c>
      <c r="EW10" s="144">
        <v>0</v>
      </c>
      <c r="EX10" s="144">
        <v>507.21100000000001</v>
      </c>
      <c r="EY10" s="144">
        <v>0</v>
      </c>
      <c r="EZ10" s="144">
        <v>184.99600000000001</v>
      </c>
      <c r="FA10" s="144">
        <v>0</v>
      </c>
      <c r="FB10" s="144">
        <v>116.47</v>
      </c>
      <c r="FC10" s="144">
        <v>0</v>
      </c>
      <c r="FD10" s="144">
        <v>948.3</v>
      </c>
      <c r="FE10" s="144"/>
      <c r="FF10" s="145">
        <v>111981.70889999998</v>
      </c>
    </row>
    <row r="11" spans="2:455" x14ac:dyDescent="0.2">
      <c r="B11" s="152">
        <v>41914</v>
      </c>
      <c r="C11" s="146">
        <v>0</v>
      </c>
      <c r="D11" s="147">
        <v>0</v>
      </c>
      <c r="E11" s="147">
        <v>3.7755000000000001</v>
      </c>
      <c r="F11" s="147">
        <v>0</v>
      </c>
      <c r="G11" s="147">
        <v>0</v>
      </c>
      <c r="H11" s="147">
        <v>0</v>
      </c>
      <c r="I11" s="147">
        <v>0</v>
      </c>
      <c r="J11" s="147">
        <v>0</v>
      </c>
      <c r="K11" s="147">
        <v>2.4645000000000001</v>
      </c>
      <c r="L11" s="147">
        <v>0</v>
      </c>
      <c r="M11" s="147">
        <v>0</v>
      </c>
      <c r="N11" s="147">
        <v>0</v>
      </c>
      <c r="O11" s="147">
        <v>40.865400000000001</v>
      </c>
      <c r="P11" s="147">
        <v>0</v>
      </c>
      <c r="Q11" s="147">
        <v>0</v>
      </c>
      <c r="R11" s="147">
        <v>0</v>
      </c>
      <c r="S11" s="147">
        <v>4.0000000000000002E-4</v>
      </c>
      <c r="T11" s="147">
        <v>0</v>
      </c>
      <c r="U11" s="147">
        <v>0.68059999999999998</v>
      </c>
      <c r="V11" s="147">
        <v>0</v>
      </c>
      <c r="W11" s="147">
        <v>0</v>
      </c>
      <c r="X11" s="147">
        <v>0</v>
      </c>
      <c r="Y11" s="147">
        <v>1.306</v>
      </c>
      <c r="Z11" s="147">
        <v>0</v>
      </c>
      <c r="AA11" s="147">
        <v>0</v>
      </c>
      <c r="AB11" s="147">
        <v>0</v>
      </c>
      <c r="AC11" s="147">
        <v>0</v>
      </c>
      <c r="AD11" s="147">
        <v>2621.5308</v>
      </c>
      <c r="AE11" s="147">
        <v>0</v>
      </c>
      <c r="AF11" s="147">
        <v>2619.7307999999998</v>
      </c>
      <c r="AG11" s="147">
        <v>0</v>
      </c>
      <c r="AH11" s="147">
        <v>2637.5066999999999</v>
      </c>
      <c r="AI11" s="147">
        <v>0</v>
      </c>
      <c r="AJ11" s="147">
        <v>846.42240000000004</v>
      </c>
      <c r="AK11" s="147">
        <v>0</v>
      </c>
      <c r="AL11" s="147">
        <v>837.32399999999996</v>
      </c>
      <c r="AM11" s="147">
        <v>0</v>
      </c>
      <c r="AN11" s="147">
        <v>830.16840000000002</v>
      </c>
      <c r="AO11" s="147">
        <v>0</v>
      </c>
      <c r="AP11" s="147">
        <v>828.00840000000005</v>
      </c>
      <c r="AQ11" s="147">
        <v>0</v>
      </c>
      <c r="AR11" s="147">
        <v>611.49159999999995</v>
      </c>
      <c r="AS11" s="147">
        <v>0</v>
      </c>
      <c r="AT11" s="147">
        <v>814.66010000000006</v>
      </c>
      <c r="AU11" s="147">
        <v>0</v>
      </c>
      <c r="AV11" s="147">
        <v>806.58019999999999</v>
      </c>
      <c r="AW11" s="147">
        <v>0</v>
      </c>
      <c r="AX11" s="147">
        <v>0</v>
      </c>
      <c r="AY11" s="147">
        <v>0</v>
      </c>
      <c r="AZ11" s="147">
        <v>0</v>
      </c>
      <c r="BA11" s="147">
        <v>3.1040000000000001</v>
      </c>
      <c r="BB11" s="147">
        <v>6.3470000000000004</v>
      </c>
      <c r="BC11" s="147">
        <v>0</v>
      </c>
      <c r="BD11" s="147">
        <v>0.10100000000000001</v>
      </c>
      <c r="BE11" s="147">
        <v>14.942</v>
      </c>
      <c r="BF11" s="147">
        <v>3.5000000000000003E-2</v>
      </c>
      <c r="BG11" s="147">
        <v>42.024000000000001</v>
      </c>
      <c r="BH11" s="147">
        <v>0.36699999999999999</v>
      </c>
      <c r="BI11" s="147">
        <v>0</v>
      </c>
      <c r="BJ11" s="147">
        <v>0</v>
      </c>
      <c r="BK11" s="147">
        <v>66.855999999999995</v>
      </c>
      <c r="BL11" s="147">
        <v>0</v>
      </c>
      <c r="BM11" s="147">
        <v>65.748999999999995</v>
      </c>
      <c r="BN11" s="147">
        <v>6.32</v>
      </c>
      <c r="BO11" s="147">
        <v>4.72</v>
      </c>
      <c r="BP11" s="147">
        <v>0</v>
      </c>
      <c r="BQ11" s="147">
        <v>76.666600000000003</v>
      </c>
      <c r="BR11" s="147">
        <v>1.9E-2</v>
      </c>
      <c r="BS11" s="147">
        <v>62.253799999999998</v>
      </c>
      <c r="BT11" s="147">
        <v>0.17280000000000001</v>
      </c>
      <c r="BU11" s="147">
        <v>7.9325000000000001</v>
      </c>
      <c r="BV11" s="147">
        <v>0</v>
      </c>
      <c r="BW11" s="147">
        <v>212.92400000000001</v>
      </c>
      <c r="BX11" s="147">
        <v>0</v>
      </c>
      <c r="BY11" s="147">
        <v>212.71680000000001</v>
      </c>
      <c r="BZ11" s="147">
        <v>0</v>
      </c>
      <c r="CA11" s="147">
        <v>232.05199999999999</v>
      </c>
      <c r="CB11" s="147">
        <v>0.01</v>
      </c>
      <c r="CC11" s="147">
        <v>195.3</v>
      </c>
      <c r="CD11" s="147">
        <v>0.71799999999999997</v>
      </c>
      <c r="CE11" s="147">
        <v>0</v>
      </c>
      <c r="CF11" s="147">
        <v>0</v>
      </c>
      <c r="CG11" s="147">
        <v>512.94600000000003</v>
      </c>
      <c r="CH11" s="147">
        <v>9.57</v>
      </c>
      <c r="CI11" s="147">
        <v>245.37</v>
      </c>
      <c r="CJ11" s="147">
        <v>0</v>
      </c>
      <c r="CK11" s="147">
        <v>4089.4375</v>
      </c>
      <c r="CL11" s="147">
        <v>0</v>
      </c>
      <c r="CM11" s="147">
        <v>3902.75</v>
      </c>
      <c r="CN11" s="147">
        <v>6.12</v>
      </c>
      <c r="CO11" s="147">
        <v>627.255</v>
      </c>
      <c r="CP11" s="147">
        <v>0</v>
      </c>
      <c r="CQ11" s="147">
        <v>0</v>
      </c>
      <c r="CR11" s="147">
        <v>0</v>
      </c>
      <c r="CS11" s="147">
        <v>14221.875</v>
      </c>
      <c r="CT11" s="147">
        <v>13106</v>
      </c>
      <c r="CU11" s="147">
        <v>0</v>
      </c>
      <c r="CV11" s="147">
        <v>0</v>
      </c>
      <c r="CW11" s="147">
        <v>1708.7927999999999</v>
      </c>
      <c r="CX11" s="147">
        <v>0</v>
      </c>
      <c r="CY11" s="147">
        <v>1746.5097000000001</v>
      </c>
      <c r="CZ11" s="147">
        <v>0</v>
      </c>
      <c r="DA11" s="147">
        <v>18059.375</v>
      </c>
      <c r="DB11" s="147">
        <v>14442.1047</v>
      </c>
      <c r="DC11" s="147">
        <v>0</v>
      </c>
      <c r="DD11" s="147">
        <v>0</v>
      </c>
      <c r="DE11" s="147">
        <v>14636.802299999999</v>
      </c>
      <c r="DF11" s="147">
        <v>0</v>
      </c>
      <c r="DG11" s="147">
        <v>1651.914</v>
      </c>
      <c r="DH11" s="147">
        <v>0</v>
      </c>
      <c r="DI11" s="147">
        <v>1701.6229000000001</v>
      </c>
      <c r="DJ11" s="147">
        <v>5.6981999999999999</v>
      </c>
      <c r="DK11" s="147">
        <v>0</v>
      </c>
      <c r="DL11" s="147">
        <v>0</v>
      </c>
      <c r="DM11" s="147">
        <v>0</v>
      </c>
      <c r="DN11" s="147">
        <v>2.1103999999999998</v>
      </c>
      <c r="DO11" s="147">
        <v>1.774</v>
      </c>
      <c r="DP11" s="147">
        <v>0</v>
      </c>
      <c r="DQ11" s="147">
        <v>0.70199999999999996</v>
      </c>
      <c r="DR11" s="147">
        <v>0</v>
      </c>
      <c r="DS11" s="147">
        <v>6.5000000000000002E-2</v>
      </c>
      <c r="DT11" s="147">
        <v>0</v>
      </c>
      <c r="DU11" s="147">
        <v>0.36499999999999999</v>
      </c>
      <c r="DV11" s="147">
        <v>0</v>
      </c>
      <c r="DW11" s="147">
        <v>0.123</v>
      </c>
      <c r="DX11" s="147">
        <v>0</v>
      </c>
      <c r="DY11" s="147">
        <v>2.2909999999999999</v>
      </c>
      <c r="DZ11" s="147">
        <v>0</v>
      </c>
      <c r="EA11" s="147">
        <v>0</v>
      </c>
      <c r="EB11" s="147">
        <v>0</v>
      </c>
      <c r="EC11" s="147">
        <v>0</v>
      </c>
      <c r="ED11" s="147">
        <v>0</v>
      </c>
      <c r="EE11" s="147">
        <v>5.0999999999999997E-2</v>
      </c>
      <c r="EF11" s="147">
        <v>2.9220000000000002</v>
      </c>
      <c r="EG11" s="147">
        <v>5.6609999999999996</v>
      </c>
      <c r="EH11" s="147">
        <v>5.85</v>
      </c>
      <c r="EI11" s="147">
        <v>7.4999999999999997E-3</v>
      </c>
      <c r="EJ11" s="147">
        <v>1097.5220999999999</v>
      </c>
      <c r="EK11" s="147">
        <v>0</v>
      </c>
      <c r="EL11" s="147">
        <v>389.87</v>
      </c>
      <c r="EM11" s="147">
        <v>0</v>
      </c>
      <c r="EN11" s="147">
        <v>683.68899999999996</v>
      </c>
      <c r="EO11" s="147">
        <v>0</v>
      </c>
      <c r="EP11" s="147">
        <v>4.843</v>
      </c>
      <c r="EQ11" s="147">
        <v>0</v>
      </c>
      <c r="ER11" s="147">
        <v>393.54300000000001</v>
      </c>
      <c r="ES11" s="147">
        <v>0.5</v>
      </c>
      <c r="ET11" s="147">
        <v>267.60000000000002</v>
      </c>
      <c r="EU11" s="147">
        <v>0</v>
      </c>
      <c r="EV11" s="147">
        <v>70.272999999999996</v>
      </c>
      <c r="EW11" s="147">
        <v>0.25</v>
      </c>
      <c r="EX11" s="147">
        <v>410.90600000000001</v>
      </c>
      <c r="EY11" s="147">
        <v>4.9000000000000002E-2</v>
      </c>
      <c r="EZ11" s="147">
        <v>89.066000000000003</v>
      </c>
      <c r="FA11" s="147">
        <v>2.3E-2</v>
      </c>
      <c r="FB11" s="147">
        <v>46.398000000000003</v>
      </c>
      <c r="FC11" s="147">
        <v>0</v>
      </c>
      <c r="FD11" s="147">
        <v>1097.28</v>
      </c>
      <c r="FE11" s="147"/>
      <c r="FF11" s="148">
        <v>109961.72340000006</v>
      </c>
    </row>
    <row r="12" spans="2:455" x14ac:dyDescent="0.2">
      <c r="B12" s="152">
        <v>41915</v>
      </c>
      <c r="C12" s="146">
        <v>0</v>
      </c>
      <c r="D12" s="147">
        <v>0</v>
      </c>
      <c r="E12" s="147">
        <v>3.7921999999999998</v>
      </c>
      <c r="F12" s="147">
        <v>0</v>
      </c>
      <c r="G12" s="147">
        <v>0</v>
      </c>
      <c r="H12" s="147">
        <v>0</v>
      </c>
      <c r="I12" s="147">
        <v>0</v>
      </c>
      <c r="J12" s="147">
        <v>0</v>
      </c>
      <c r="K12" s="147">
        <v>0.81</v>
      </c>
      <c r="L12" s="147">
        <v>0</v>
      </c>
      <c r="M12" s="147">
        <v>0</v>
      </c>
      <c r="N12" s="147">
        <v>0</v>
      </c>
      <c r="O12" s="147">
        <v>41.187600000000003</v>
      </c>
      <c r="P12" s="147">
        <v>0</v>
      </c>
      <c r="Q12" s="147">
        <v>0</v>
      </c>
      <c r="R12" s="147">
        <v>0</v>
      </c>
      <c r="S12" s="147">
        <v>7.4999999999999997E-3</v>
      </c>
      <c r="T12" s="147">
        <v>0</v>
      </c>
      <c r="U12" s="147">
        <v>1.5630999999999999</v>
      </c>
      <c r="V12" s="147">
        <v>0</v>
      </c>
      <c r="W12" s="147">
        <v>0</v>
      </c>
      <c r="X12" s="147">
        <v>0</v>
      </c>
      <c r="Y12" s="147">
        <v>1.8113999999999999</v>
      </c>
      <c r="Z12" s="147">
        <v>0</v>
      </c>
      <c r="AA12" s="147">
        <v>0</v>
      </c>
      <c r="AB12" s="147">
        <v>0</v>
      </c>
      <c r="AC12" s="147">
        <v>0</v>
      </c>
      <c r="AD12" s="147">
        <v>2558.0250000000001</v>
      </c>
      <c r="AE12" s="147">
        <v>0</v>
      </c>
      <c r="AF12" s="147">
        <v>2587.7249999999999</v>
      </c>
      <c r="AG12" s="147">
        <v>0</v>
      </c>
      <c r="AH12" s="147">
        <v>2610.5057999999999</v>
      </c>
      <c r="AI12" s="147">
        <v>0</v>
      </c>
      <c r="AJ12" s="147">
        <v>845.80200000000002</v>
      </c>
      <c r="AK12" s="147">
        <v>0</v>
      </c>
      <c r="AL12" s="147">
        <v>836.64840000000004</v>
      </c>
      <c r="AM12" s="147">
        <v>0</v>
      </c>
      <c r="AN12" s="147">
        <v>830.08799999999997</v>
      </c>
      <c r="AO12" s="147">
        <v>0</v>
      </c>
      <c r="AP12" s="147">
        <v>827.7396</v>
      </c>
      <c r="AQ12" s="147">
        <v>0</v>
      </c>
      <c r="AR12" s="147">
        <v>604.90129999999999</v>
      </c>
      <c r="AS12" s="147">
        <v>0</v>
      </c>
      <c r="AT12" s="147">
        <v>799.40160000000003</v>
      </c>
      <c r="AU12" s="147">
        <v>0</v>
      </c>
      <c r="AV12" s="147">
        <v>790.79499999999996</v>
      </c>
      <c r="AW12" s="147">
        <v>0</v>
      </c>
      <c r="AX12" s="147">
        <v>0</v>
      </c>
      <c r="AY12" s="147"/>
      <c r="AZ12" s="147">
        <v>0</v>
      </c>
      <c r="BA12" s="147">
        <v>3.2269999999999999</v>
      </c>
      <c r="BB12" s="147">
        <v>2.5049999999999999</v>
      </c>
      <c r="BC12" s="147">
        <v>0.23300000000000001</v>
      </c>
      <c r="BD12" s="147">
        <v>0</v>
      </c>
      <c r="BE12" s="147">
        <v>49.429000000000002</v>
      </c>
      <c r="BF12" s="147">
        <v>1.7000000000000001E-2</v>
      </c>
      <c r="BG12" s="147">
        <v>39.737000000000002</v>
      </c>
      <c r="BH12" s="147">
        <v>0.379</v>
      </c>
      <c r="BI12" s="147">
        <v>0</v>
      </c>
      <c r="BJ12" s="147">
        <v>11.423999999999999</v>
      </c>
      <c r="BK12" s="147">
        <v>45.731000000000002</v>
      </c>
      <c r="BL12" s="147">
        <v>0</v>
      </c>
      <c r="BM12" s="147">
        <v>83.481999999999999</v>
      </c>
      <c r="BN12" s="147">
        <v>0.59099999999999997</v>
      </c>
      <c r="BO12" s="147">
        <v>20.643000000000001</v>
      </c>
      <c r="BP12" s="147">
        <v>0</v>
      </c>
      <c r="BQ12" s="147">
        <v>220.90039999999999</v>
      </c>
      <c r="BR12" s="147">
        <v>0</v>
      </c>
      <c r="BS12" s="147">
        <v>178.16759999999999</v>
      </c>
      <c r="BT12" s="147">
        <v>0</v>
      </c>
      <c r="BU12" s="147">
        <v>18.414000000000001</v>
      </c>
      <c r="BV12" s="147">
        <v>0</v>
      </c>
      <c r="BW12" s="147">
        <v>212.85499999999999</v>
      </c>
      <c r="BX12" s="147">
        <v>0</v>
      </c>
      <c r="BY12" s="147">
        <v>213.01920000000001</v>
      </c>
      <c r="BZ12" s="147">
        <v>0</v>
      </c>
      <c r="CA12" s="147">
        <v>225.70699999999999</v>
      </c>
      <c r="CB12" s="147">
        <v>0</v>
      </c>
      <c r="CC12" s="147">
        <v>311.62599999999998</v>
      </c>
      <c r="CD12" s="147">
        <v>0.71299999999999997</v>
      </c>
      <c r="CE12" s="147">
        <v>0</v>
      </c>
      <c r="CF12" s="147">
        <v>0</v>
      </c>
      <c r="CG12" s="147">
        <v>472.47239999999999</v>
      </c>
      <c r="CH12" s="147">
        <v>73.08</v>
      </c>
      <c r="CI12" s="147">
        <v>153.93</v>
      </c>
      <c r="CJ12" s="147">
        <v>3.75</v>
      </c>
      <c r="CK12" s="147">
        <v>2836.8125</v>
      </c>
      <c r="CL12" s="147">
        <v>5.8125</v>
      </c>
      <c r="CM12" s="147">
        <v>2696</v>
      </c>
      <c r="CN12" s="147">
        <v>8.2200000000000006</v>
      </c>
      <c r="CO12" s="147">
        <v>432.69</v>
      </c>
      <c r="CP12" s="147">
        <v>0</v>
      </c>
      <c r="CQ12" s="147">
        <v>0</v>
      </c>
      <c r="CR12" s="147">
        <v>0</v>
      </c>
      <c r="CS12" s="147">
        <v>14655.875</v>
      </c>
      <c r="CT12" s="147">
        <v>12691</v>
      </c>
      <c r="CU12" s="147">
        <v>0</v>
      </c>
      <c r="CV12" s="147">
        <v>0</v>
      </c>
      <c r="CW12" s="147">
        <v>1721.742</v>
      </c>
      <c r="CX12" s="147">
        <v>0</v>
      </c>
      <c r="CY12" s="147">
        <v>1762.721</v>
      </c>
      <c r="CZ12" s="147">
        <v>0</v>
      </c>
      <c r="DA12" s="147">
        <v>18243.875</v>
      </c>
      <c r="DB12" s="147">
        <v>13931.5417</v>
      </c>
      <c r="DC12" s="147">
        <v>0</v>
      </c>
      <c r="DD12" s="147">
        <v>0</v>
      </c>
      <c r="DE12" s="147">
        <v>14625.8177</v>
      </c>
      <c r="DF12" s="147">
        <v>0</v>
      </c>
      <c r="DG12" s="147">
        <v>1668.6251999999999</v>
      </c>
      <c r="DH12" s="147">
        <v>0</v>
      </c>
      <c r="DI12" s="147">
        <v>1717.3489</v>
      </c>
      <c r="DJ12" s="147">
        <v>5.1908000000000003</v>
      </c>
      <c r="DK12" s="147">
        <v>0</v>
      </c>
      <c r="DL12" s="147">
        <v>0</v>
      </c>
      <c r="DM12" s="147">
        <v>0</v>
      </c>
      <c r="DN12" s="147">
        <v>2.1017999999999999</v>
      </c>
      <c r="DO12" s="147">
        <v>1.7549999999999999</v>
      </c>
      <c r="DP12" s="147">
        <v>0</v>
      </c>
      <c r="DQ12" s="147">
        <v>0.73299999999999998</v>
      </c>
      <c r="DR12" s="147">
        <v>0</v>
      </c>
      <c r="DS12" s="147">
        <v>8.5000000000000006E-2</v>
      </c>
      <c r="DT12" s="147">
        <v>0</v>
      </c>
      <c r="DU12" s="147">
        <v>0.35</v>
      </c>
      <c r="DV12" s="147">
        <v>0</v>
      </c>
      <c r="DW12" s="147">
        <v>0.124</v>
      </c>
      <c r="DX12" s="147">
        <v>0</v>
      </c>
      <c r="DY12" s="147">
        <v>2.3039999999999998</v>
      </c>
      <c r="DZ12" s="147">
        <v>2E-3</v>
      </c>
      <c r="EA12" s="147">
        <v>0</v>
      </c>
      <c r="EB12" s="147">
        <v>0</v>
      </c>
      <c r="EC12" s="147">
        <v>0</v>
      </c>
      <c r="ED12" s="147">
        <v>0</v>
      </c>
      <c r="EE12" s="147">
        <v>5.8999999999999997E-2</v>
      </c>
      <c r="EF12" s="147">
        <v>0.85399999999999998</v>
      </c>
      <c r="EG12" s="147">
        <v>0.28699999999999998</v>
      </c>
      <c r="EH12" s="147">
        <v>16.658999999999999</v>
      </c>
      <c r="EI12" s="147">
        <v>2.3717000000000001</v>
      </c>
      <c r="EJ12" s="147">
        <v>652.23530000000005</v>
      </c>
      <c r="EK12" s="147">
        <v>0</v>
      </c>
      <c r="EL12" s="147">
        <v>1080.4100000000001</v>
      </c>
      <c r="EM12" s="147">
        <v>0</v>
      </c>
      <c r="EN12" s="147">
        <v>1111.9359999999999</v>
      </c>
      <c r="EO12" s="147">
        <v>0</v>
      </c>
      <c r="EP12" s="147">
        <v>6.34</v>
      </c>
      <c r="EQ12" s="147">
        <v>0</v>
      </c>
      <c r="ER12" s="147">
        <v>867.06799999999998</v>
      </c>
      <c r="ES12" s="147">
        <v>0.3</v>
      </c>
      <c r="ET12" s="147">
        <v>598</v>
      </c>
      <c r="EU12" s="147">
        <v>0</v>
      </c>
      <c r="EV12" s="147">
        <v>142.18700000000001</v>
      </c>
      <c r="EW12" s="147">
        <v>0</v>
      </c>
      <c r="EX12" s="147">
        <v>949.90700000000004</v>
      </c>
      <c r="EY12" s="147">
        <v>0.05</v>
      </c>
      <c r="EZ12" s="147">
        <v>222.77099999999999</v>
      </c>
      <c r="FA12" s="147">
        <v>5.3999999999999999E-2</v>
      </c>
      <c r="FB12" s="147">
        <v>125.28</v>
      </c>
      <c r="FC12" s="147">
        <v>0</v>
      </c>
      <c r="FD12" s="147">
        <v>1185.5999999999999</v>
      </c>
      <c r="FE12" s="147"/>
      <c r="FF12" s="148">
        <v>109655.93220000002</v>
      </c>
    </row>
    <row r="13" spans="2:455" x14ac:dyDescent="0.2">
      <c r="B13" s="152">
        <v>41916</v>
      </c>
      <c r="C13" s="146">
        <v>0</v>
      </c>
      <c r="D13" s="147">
        <v>0</v>
      </c>
      <c r="E13" s="147">
        <v>3.827</v>
      </c>
      <c r="F13" s="147">
        <v>0</v>
      </c>
      <c r="G13" s="147">
        <v>0</v>
      </c>
      <c r="H13" s="147">
        <v>0</v>
      </c>
      <c r="I13" s="147">
        <v>0</v>
      </c>
      <c r="J13" s="147">
        <v>0</v>
      </c>
      <c r="K13" s="147">
        <v>3.3000000000000002E-2</v>
      </c>
      <c r="L13" s="147">
        <v>0</v>
      </c>
      <c r="M13" s="147">
        <v>0</v>
      </c>
      <c r="N13" s="147">
        <v>0</v>
      </c>
      <c r="O13" s="147">
        <v>44.348399999999998</v>
      </c>
      <c r="P13" s="147">
        <v>0</v>
      </c>
      <c r="Q13" s="147">
        <v>0</v>
      </c>
      <c r="R13" s="147">
        <v>0</v>
      </c>
      <c r="S13" s="147">
        <v>4.7300000000000002E-2</v>
      </c>
      <c r="T13" s="147">
        <v>0</v>
      </c>
      <c r="U13" s="147">
        <v>3.4369999999999998</v>
      </c>
      <c r="V13" s="147">
        <v>0</v>
      </c>
      <c r="W13" s="147">
        <v>0</v>
      </c>
      <c r="X13" s="147">
        <v>0</v>
      </c>
      <c r="Y13" s="147">
        <v>3.6886999999999999</v>
      </c>
      <c r="Z13" s="147">
        <v>0</v>
      </c>
      <c r="AA13" s="147">
        <v>0</v>
      </c>
      <c r="AB13" s="147">
        <v>0</v>
      </c>
      <c r="AC13" s="147">
        <v>0</v>
      </c>
      <c r="AD13" s="147">
        <v>2616.5250000000001</v>
      </c>
      <c r="AE13" s="147">
        <v>0</v>
      </c>
      <c r="AF13" s="147">
        <v>2615.2316999999998</v>
      </c>
      <c r="AG13" s="147">
        <v>0</v>
      </c>
      <c r="AH13" s="147">
        <v>2631.7125000000001</v>
      </c>
      <c r="AI13" s="147">
        <v>0</v>
      </c>
      <c r="AJ13" s="147">
        <v>831.92399999999998</v>
      </c>
      <c r="AK13" s="147">
        <v>0</v>
      </c>
      <c r="AL13" s="147">
        <v>822.50160000000005</v>
      </c>
      <c r="AM13" s="147">
        <v>0</v>
      </c>
      <c r="AN13" s="147">
        <v>815.99400000000003</v>
      </c>
      <c r="AO13" s="147">
        <v>0</v>
      </c>
      <c r="AP13" s="147">
        <v>827.09040000000005</v>
      </c>
      <c r="AQ13" s="147">
        <v>0</v>
      </c>
      <c r="AR13" s="147">
        <v>592.09249999999997</v>
      </c>
      <c r="AS13" s="147">
        <v>0</v>
      </c>
      <c r="AT13" s="147">
        <v>794.35990000000004</v>
      </c>
      <c r="AU13" s="147">
        <v>0</v>
      </c>
      <c r="AV13" s="147">
        <v>785.86509999999998</v>
      </c>
      <c r="AW13" s="147">
        <v>0</v>
      </c>
      <c r="AX13" s="147">
        <v>0</v>
      </c>
      <c r="AY13" s="147"/>
      <c r="AZ13" s="147">
        <v>0</v>
      </c>
      <c r="BA13" s="147">
        <v>3.0960000000000001</v>
      </c>
      <c r="BB13" s="147">
        <v>1.3759999999999999</v>
      </c>
      <c r="BC13" s="147">
        <v>1.2230000000000001</v>
      </c>
      <c r="BD13" s="147">
        <v>0.183</v>
      </c>
      <c r="BE13" s="147">
        <v>32.316000000000003</v>
      </c>
      <c r="BF13" s="147">
        <v>1E-3</v>
      </c>
      <c r="BG13" s="147">
        <v>49.13</v>
      </c>
      <c r="BH13" s="147">
        <v>0.38300000000000001</v>
      </c>
      <c r="BI13" s="147">
        <v>0</v>
      </c>
      <c r="BJ13" s="147">
        <v>0</v>
      </c>
      <c r="BK13" s="147">
        <v>75.5</v>
      </c>
      <c r="BL13" s="147">
        <v>0</v>
      </c>
      <c r="BM13" s="147">
        <v>94.879000000000005</v>
      </c>
      <c r="BN13" s="147">
        <v>4.3650000000000002</v>
      </c>
      <c r="BO13" s="147">
        <v>18.419</v>
      </c>
      <c r="BP13" s="147">
        <v>0</v>
      </c>
      <c r="BQ13" s="147">
        <v>236.08260000000001</v>
      </c>
      <c r="BR13" s="147">
        <v>5.6599999999999998E-2</v>
      </c>
      <c r="BS13" s="147">
        <v>174.7062</v>
      </c>
      <c r="BT13" s="147">
        <v>0</v>
      </c>
      <c r="BU13" s="147">
        <v>14.2776</v>
      </c>
      <c r="BV13" s="147">
        <v>0</v>
      </c>
      <c r="BW13" s="147">
        <v>211.858</v>
      </c>
      <c r="BX13" s="147">
        <v>0</v>
      </c>
      <c r="BY13" s="147">
        <v>182.6387</v>
      </c>
      <c r="BZ13" s="147">
        <v>4.51</v>
      </c>
      <c r="CA13" s="147">
        <v>113.232</v>
      </c>
      <c r="CB13" s="147">
        <v>2.8000000000000001E-2</v>
      </c>
      <c r="CC13" s="147">
        <v>357.452</v>
      </c>
      <c r="CD13" s="147">
        <v>0.60099999999999998</v>
      </c>
      <c r="CE13" s="147">
        <v>0</v>
      </c>
      <c r="CF13" s="147">
        <v>0</v>
      </c>
      <c r="CG13" s="147">
        <v>439.34399999999999</v>
      </c>
      <c r="CH13" s="147">
        <v>74.144999999999996</v>
      </c>
      <c r="CI13" s="147">
        <v>129.6525</v>
      </c>
      <c r="CJ13" s="147">
        <v>158.875</v>
      </c>
      <c r="CK13" s="147">
        <v>1792.25</v>
      </c>
      <c r="CL13" s="147">
        <v>164.75</v>
      </c>
      <c r="CM13" s="147">
        <v>1696.5625</v>
      </c>
      <c r="CN13" s="147">
        <v>74.099999999999994</v>
      </c>
      <c r="CO13" s="147">
        <v>345.40499999999997</v>
      </c>
      <c r="CP13" s="147">
        <v>0</v>
      </c>
      <c r="CQ13" s="147">
        <v>0</v>
      </c>
      <c r="CR13" s="147">
        <v>0</v>
      </c>
      <c r="CS13" s="147">
        <v>14847.25</v>
      </c>
      <c r="CT13" s="147">
        <v>12429.25</v>
      </c>
      <c r="CU13" s="147">
        <v>0</v>
      </c>
      <c r="CV13" s="147">
        <v>0</v>
      </c>
      <c r="CW13" s="147">
        <v>1614.954</v>
      </c>
      <c r="CX13" s="147">
        <v>0</v>
      </c>
      <c r="CY13" s="147">
        <v>1655.1828</v>
      </c>
      <c r="CZ13" s="147">
        <v>0</v>
      </c>
      <c r="DA13" s="147">
        <v>18594.75</v>
      </c>
      <c r="DB13" s="147">
        <v>13617.089400000001</v>
      </c>
      <c r="DC13" s="147">
        <v>0</v>
      </c>
      <c r="DD13" s="147">
        <v>0</v>
      </c>
      <c r="DE13" s="147">
        <v>15384.5209</v>
      </c>
      <c r="DF13" s="147">
        <v>0</v>
      </c>
      <c r="DG13" s="147">
        <v>1495.626</v>
      </c>
      <c r="DH13" s="147">
        <v>0</v>
      </c>
      <c r="DI13" s="147">
        <v>1535.2570000000001</v>
      </c>
      <c r="DJ13" s="147">
        <v>5.6590999999999996</v>
      </c>
      <c r="DK13" s="147">
        <v>0</v>
      </c>
      <c r="DL13" s="147">
        <v>0</v>
      </c>
      <c r="DM13" s="147">
        <v>0</v>
      </c>
      <c r="DN13" s="147">
        <v>2.1004</v>
      </c>
      <c r="DO13" s="147">
        <v>1.774</v>
      </c>
      <c r="DP13" s="147">
        <v>0</v>
      </c>
      <c r="DQ13" s="147">
        <v>0.64</v>
      </c>
      <c r="DR13" s="147">
        <v>0</v>
      </c>
      <c r="DS13" s="147">
        <v>9.6000000000000002E-2</v>
      </c>
      <c r="DT13" s="147">
        <v>0</v>
      </c>
      <c r="DU13" s="147">
        <v>0.32</v>
      </c>
      <c r="DV13" s="147">
        <v>0</v>
      </c>
      <c r="DW13" s="147">
        <v>0.11600000000000001</v>
      </c>
      <c r="DX13" s="147">
        <v>0</v>
      </c>
      <c r="DY13" s="147">
        <v>1.9950000000000001</v>
      </c>
      <c r="DZ13" s="147">
        <v>0</v>
      </c>
      <c r="EA13" s="147">
        <v>0</v>
      </c>
      <c r="EB13" s="147">
        <v>0</v>
      </c>
      <c r="EC13" s="147">
        <v>0</v>
      </c>
      <c r="ED13" s="147">
        <v>0</v>
      </c>
      <c r="EE13" s="147">
        <v>5.3999999999999999E-2</v>
      </c>
      <c r="EF13" s="147">
        <v>1.5389999999999999</v>
      </c>
      <c r="EG13" s="147">
        <v>0</v>
      </c>
      <c r="EH13" s="147">
        <v>21.254999999999999</v>
      </c>
      <c r="EI13" s="147">
        <v>0</v>
      </c>
      <c r="EJ13" s="147">
        <v>1125.7943</v>
      </c>
      <c r="EK13" s="147">
        <v>0</v>
      </c>
      <c r="EL13" s="147">
        <v>1097.74</v>
      </c>
      <c r="EM13" s="147">
        <v>5.2999999999999999E-2</v>
      </c>
      <c r="EN13" s="147">
        <v>983.77300000000002</v>
      </c>
      <c r="EO13" s="147">
        <v>0</v>
      </c>
      <c r="EP13" s="147">
        <v>10.244</v>
      </c>
      <c r="EQ13" s="147">
        <v>0</v>
      </c>
      <c r="ER13" s="147">
        <v>767.34500000000003</v>
      </c>
      <c r="ES13" s="147">
        <v>0</v>
      </c>
      <c r="ET13" s="147">
        <v>1096.9000000000001</v>
      </c>
      <c r="EU13" s="147">
        <v>0</v>
      </c>
      <c r="EV13" s="147">
        <v>135.21100000000001</v>
      </c>
      <c r="EW13" s="147">
        <v>1.9E-2</v>
      </c>
      <c r="EX13" s="147">
        <v>807.45600000000002</v>
      </c>
      <c r="EY13" s="147">
        <v>0</v>
      </c>
      <c r="EZ13" s="147">
        <v>415.17099999999999</v>
      </c>
      <c r="FA13" s="147">
        <v>0</v>
      </c>
      <c r="FB13" s="147">
        <v>281.08600000000001</v>
      </c>
      <c r="FC13" s="147">
        <v>0</v>
      </c>
      <c r="FD13" s="147">
        <v>1215.96</v>
      </c>
      <c r="FE13" s="147"/>
      <c r="FF13" s="148">
        <v>108986.25670000003</v>
      </c>
    </row>
    <row r="14" spans="2:455" x14ac:dyDescent="0.2">
      <c r="B14" s="152">
        <v>41917</v>
      </c>
      <c r="C14" s="146">
        <v>0</v>
      </c>
      <c r="D14" s="147">
        <v>0</v>
      </c>
      <c r="E14" s="147">
        <v>3.6903000000000001</v>
      </c>
      <c r="F14" s="147">
        <v>0</v>
      </c>
      <c r="G14" s="147">
        <v>0</v>
      </c>
      <c r="H14" s="147">
        <v>0</v>
      </c>
      <c r="I14" s="147">
        <v>0</v>
      </c>
      <c r="J14" s="147">
        <v>0</v>
      </c>
      <c r="K14" s="147">
        <v>0.20250000000000001</v>
      </c>
      <c r="L14" s="147">
        <v>2.3624999999999998</v>
      </c>
      <c r="M14" s="147">
        <v>0</v>
      </c>
      <c r="N14" s="147">
        <v>0</v>
      </c>
      <c r="O14" s="147">
        <v>42.321599999999997</v>
      </c>
      <c r="P14" s="147">
        <v>0</v>
      </c>
      <c r="Q14" s="147">
        <v>0</v>
      </c>
      <c r="R14" s="147">
        <v>0</v>
      </c>
      <c r="S14" s="147">
        <v>4.7000000000000002E-3</v>
      </c>
      <c r="T14" s="147">
        <v>0</v>
      </c>
      <c r="U14" s="147">
        <v>3.2604000000000002</v>
      </c>
      <c r="V14" s="147">
        <v>0</v>
      </c>
      <c r="W14" s="147">
        <v>0</v>
      </c>
      <c r="X14" s="147">
        <v>0</v>
      </c>
      <c r="Y14" s="147">
        <v>3.7115</v>
      </c>
      <c r="Z14" s="147">
        <v>0</v>
      </c>
      <c r="AA14" s="147">
        <v>0</v>
      </c>
      <c r="AB14" s="147">
        <v>0</v>
      </c>
      <c r="AC14" s="147">
        <v>0</v>
      </c>
      <c r="AD14" s="147">
        <v>2513.25</v>
      </c>
      <c r="AE14" s="147">
        <v>0</v>
      </c>
      <c r="AF14" s="147">
        <v>2511.1125000000002</v>
      </c>
      <c r="AG14" s="147">
        <v>0</v>
      </c>
      <c r="AH14" s="147">
        <v>2529</v>
      </c>
      <c r="AI14" s="147">
        <v>0</v>
      </c>
      <c r="AJ14" s="147">
        <v>810.7296</v>
      </c>
      <c r="AK14" s="147">
        <v>0</v>
      </c>
      <c r="AL14" s="147">
        <v>802.57439999999997</v>
      </c>
      <c r="AM14" s="147">
        <v>0</v>
      </c>
      <c r="AN14" s="147">
        <v>797.44560000000001</v>
      </c>
      <c r="AO14" s="147">
        <v>0</v>
      </c>
      <c r="AP14" s="147">
        <v>793.26</v>
      </c>
      <c r="AQ14" s="147">
        <v>0</v>
      </c>
      <c r="AR14" s="147">
        <v>547.21759999999995</v>
      </c>
      <c r="AS14" s="147">
        <v>0</v>
      </c>
      <c r="AT14" s="147">
        <v>764.05510000000004</v>
      </c>
      <c r="AU14" s="147">
        <v>0</v>
      </c>
      <c r="AV14" s="147">
        <v>755.80370000000005</v>
      </c>
      <c r="AW14" s="147">
        <v>0</v>
      </c>
      <c r="AX14" s="147">
        <v>0</v>
      </c>
      <c r="AY14" s="147"/>
      <c r="AZ14" s="147">
        <v>0</v>
      </c>
      <c r="BA14" s="147">
        <v>1.994</v>
      </c>
      <c r="BB14" s="147">
        <v>0.63900000000000001</v>
      </c>
      <c r="BC14" s="147">
        <v>1.6659999999999999</v>
      </c>
      <c r="BD14" s="147">
        <v>0.02</v>
      </c>
      <c r="BE14" s="147">
        <v>33.851999999999997</v>
      </c>
      <c r="BF14" s="147">
        <v>5.0000000000000001E-3</v>
      </c>
      <c r="BG14" s="147">
        <v>63.530999999999999</v>
      </c>
      <c r="BH14" s="147">
        <v>0.35699999999999998</v>
      </c>
      <c r="BI14" s="147">
        <v>0</v>
      </c>
      <c r="BJ14" s="147">
        <v>1.7000000000000001E-2</v>
      </c>
      <c r="BK14" s="147">
        <v>64.685000000000002</v>
      </c>
      <c r="BL14" s="147">
        <v>0</v>
      </c>
      <c r="BM14" s="147">
        <v>90.855999999999995</v>
      </c>
      <c r="BN14" s="147">
        <v>0.25900000000000001</v>
      </c>
      <c r="BO14" s="147">
        <v>23.794</v>
      </c>
      <c r="BP14" s="147">
        <v>0</v>
      </c>
      <c r="BQ14" s="147">
        <v>206.98480000000001</v>
      </c>
      <c r="BR14" s="147">
        <v>0</v>
      </c>
      <c r="BS14" s="147">
        <v>166.47659999999999</v>
      </c>
      <c r="BT14" s="147">
        <v>5.4999999999999997E-3</v>
      </c>
      <c r="BU14" s="147">
        <v>11.448</v>
      </c>
      <c r="BV14" s="147">
        <v>0</v>
      </c>
      <c r="BW14" s="147">
        <v>203.22499999999999</v>
      </c>
      <c r="BX14" s="147">
        <v>0</v>
      </c>
      <c r="BY14" s="147">
        <v>194.63759999999999</v>
      </c>
      <c r="BZ14" s="147">
        <v>6.1929999999999996</v>
      </c>
      <c r="CA14" s="147">
        <v>0</v>
      </c>
      <c r="CB14" s="147">
        <v>0.11799999999999999</v>
      </c>
      <c r="CC14" s="147">
        <v>249.54400000000001</v>
      </c>
      <c r="CD14" s="147">
        <v>0.52500000000000002</v>
      </c>
      <c r="CE14" s="147">
        <v>0</v>
      </c>
      <c r="CF14" s="147">
        <v>0</v>
      </c>
      <c r="CG14" s="147">
        <v>418.14960000000002</v>
      </c>
      <c r="CH14" s="147">
        <v>121.92</v>
      </c>
      <c r="CI14" s="147">
        <v>95.737499999999997</v>
      </c>
      <c r="CJ14" s="147">
        <v>326</v>
      </c>
      <c r="CK14" s="147">
        <v>1151.125</v>
      </c>
      <c r="CL14" s="147">
        <v>328.3125</v>
      </c>
      <c r="CM14" s="147">
        <v>1082.3125</v>
      </c>
      <c r="CN14" s="147">
        <v>29.4</v>
      </c>
      <c r="CO14" s="147">
        <v>409.875</v>
      </c>
      <c r="CP14" s="147">
        <v>0</v>
      </c>
      <c r="CQ14" s="147">
        <v>0</v>
      </c>
      <c r="CR14" s="147">
        <v>0</v>
      </c>
      <c r="CS14" s="147">
        <v>12459.75</v>
      </c>
      <c r="CT14" s="147">
        <v>13286.75</v>
      </c>
      <c r="CU14" s="147">
        <v>0</v>
      </c>
      <c r="CV14" s="147">
        <v>0</v>
      </c>
      <c r="CW14" s="147">
        <v>1408.9944</v>
      </c>
      <c r="CX14" s="147">
        <v>0</v>
      </c>
      <c r="CY14" s="147">
        <v>1452.0715</v>
      </c>
      <c r="CZ14" s="147">
        <v>0</v>
      </c>
      <c r="DA14" s="147">
        <v>19660.5</v>
      </c>
      <c r="DB14" s="147">
        <v>14385.7598</v>
      </c>
      <c r="DC14" s="147">
        <v>0</v>
      </c>
      <c r="DD14" s="147">
        <v>0</v>
      </c>
      <c r="DE14" s="147">
        <v>17089.338299999999</v>
      </c>
      <c r="DF14" s="147">
        <v>0</v>
      </c>
      <c r="DG14" s="147">
        <v>1147.1196</v>
      </c>
      <c r="DH14" s="147">
        <v>0</v>
      </c>
      <c r="DI14" s="147">
        <v>1178.8652</v>
      </c>
      <c r="DJ14" s="147">
        <v>5.6596000000000002</v>
      </c>
      <c r="DK14" s="147">
        <v>0</v>
      </c>
      <c r="DL14" s="147">
        <v>0</v>
      </c>
      <c r="DM14" s="147">
        <v>0</v>
      </c>
      <c r="DN14" s="147">
        <v>2.0139999999999998</v>
      </c>
      <c r="DO14" s="147">
        <v>1.698</v>
      </c>
      <c r="DP14" s="147">
        <v>0</v>
      </c>
      <c r="DQ14" s="147">
        <v>0.60199999999999998</v>
      </c>
      <c r="DR14" s="147">
        <v>0</v>
      </c>
      <c r="DS14" s="147">
        <v>9.1999999999999998E-2</v>
      </c>
      <c r="DT14" s="147">
        <v>0</v>
      </c>
      <c r="DU14" s="147">
        <v>0.308</v>
      </c>
      <c r="DV14" s="147">
        <v>0</v>
      </c>
      <c r="DW14" s="147">
        <v>0.13100000000000001</v>
      </c>
      <c r="DX14" s="147">
        <v>0</v>
      </c>
      <c r="DY14" s="147">
        <v>1.7889999999999999</v>
      </c>
      <c r="DZ14" s="147">
        <v>1E-3</v>
      </c>
      <c r="EA14" s="147">
        <v>0</v>
      </c>
      <c r="EB14" s="147">
        <v>0</v>
      </c>
      <c r="EC14" s="147">
        <v>0</v>
      </c>
      <c r="ED14" s="147">
        <v>0</v>
      </c>
      <c r="EE14" s="147">
        <v>7.0000000000000007E-2</v>
      </c>
      <c r="EF14" s="147">
        <v>0.23799999999999999</v>
      </c>
      <c r="EG14" s="147">
        <v>0.06</v>
      </c>
      <c r="EH14" s="147">
        <v>18.024999999999999</v>
      </c>
      <c r="EI14" s="147">
        <v>0</v>
      </c>
      <c r="EJ14" s="147">
        <v>979.69309999999996</v>
      </c>
      <c r="EK14" s="147">
        <v>0</v>
      </c>
      <c r="EL14" s="147">
        <v>880.83</v>
      </c>
      <c r="EM14" s="147">
        <v>0</v>
      </c>
      <c r="EN14" s="147">
        <v>799.43</v>
      </c>
      <c r="EO14" s="147">
        <v>8.9999999999999993E-3</v>
      </c>
      <c r="EP14" s="147">
        <v>8.5649999999999995</v>
      </c>
      <c r="EQ14" s="147">
        <v>0</v>
      </c>
      <c r="ER14" s="147">
        <v>819.18299999999999</v>
      </c>
      <c r="ES14" s="147">
        <v>0.2</v>
      </c>
      <c r="ET14" s="147">
        <v>836.5</v>
      </c>
      <c r="EU14" s="147">
        <v>1.0999999999999999E-2</v>
      </c>
      <c r="EV14" s="147">
        <v>119.79</v>
      </c>
      <c r="EW14" s="147">
        <v>0.214</v>
      </c>
      <c r="EX14" s="147">
        <v>653.05999999999995</v>
      </c>
      <c r="EY14" s="147">
        <v>3.3000000000000002E-2</v>
      </c>
      <c r="EZ14" s="147">
        <v>329.82</v>
      </c>
      <c r="FA14" s="147">
        <v>4.1000000000000002E-2</v>
      </c>
      <c r="FB14" s="147">
        <v>263.11900000000003</v>
      </c>
      <c r="FC14" s="147">
        <v>0.12</v>
      </c>
      <c r="FD14" s="147">
        <v>849.84</v>
      </c>
      <c r="FE14" s="147"/>
      <c r="FF14" s="148">
        <v>106803.96110000001</v>
      </c>
    </row>
    <row r="15" spans="2:455" x14ac:dyDescent="0.2">
      <c r="B15" s="152">
        <v>41918</v>
      </c>
      <c r="C15" s="146">
        <v>0</v>
      </c>
      <c r="D15" s="147">
        <v>0</v>
      </c>
      <c r="E15" s="147">
        <v>3.7928999999999999</v>
      </c>
      <c r="F15" s="147">
        <v>0</v>
      </c>
      <c r="G15" s="147">
        <v>0</v>
      </c>
      <c r="H15" s="147">
        <v>0</v>
      </c>
      <c r="I15" s="147">
        <v>0</v>
      </c>
      <c r="J15" s="147">
        <v>0</v>
      </c>
      <c r="K15" s="147">
        <v>0.77700000000000002</v>
      </c>
      <c r="L15" s="147">
        <v>149.81549999999999</v>
      </c>
      <c r="M15" s="147">
        <v>0</v>
      </c>
      <c r="N15" s="147">
        <v>0</v>
      </c>
      <c r="O15" s="147">
        <v>40.217399999999998</v>
      </c>
      <c r="P15" s="147">
        <v>0</v>
      </c>
      <c r="Q15" s="147">
        <v>0</v>
      </c>
      <c r="R15" s="147">
        <v>2.1840000000000002</v>
      </c>
      <c r="S15" s="147">
        <v>1.5448</v>
      </c>
      <c r="T15" s="147">
        <v>0</v>
      </c>
      <c r="U15" s="147">
        <v>3.8462999999999998</v>
      </c>
      <c r="V15" s="147">
        <v>9.9109999999999996</v>
      </c>
      <c r="W15" s="147">
        <v>0</v>
      </c>
      <c r="X15" s="147">
        <v>0</v>
      </c>
      <c r="Y15" s="147">
        <v>3.7827000000000002</v>
      </c>
      <c r="Z15" s="147">
        <v>68.7119</v>
      </c>
      <c r="AA15" s="147">
        <v>0</v>
      </c>
      <c r="AB15" s="147">
        <v>0</v>
      </c>
      <c r="AC15" s="147">
        <v>0</v>
      </c>
      <c r="AD15" s="147">
        <v>2622.6</v>
      </c>
      <c r="AE15" s="147">
        <v>0</v>
      </c>
      <c r="AF15" s="147">
        <v>2621.3625000000002</v>
      </c>
      <c r="AG15" s="147">
        <v>0</v>
      </c>
      <c r="AH15" s="147">
        <v>2640.2624999999998</v>
      </c>
      <c r="AI15" s="147">
        <v>0</v>
      </c>
      <c r="AJ15" s="147">
        <v>847.04399999999998</v>
      </c>
      <c r="AK15" s="147">
        <v>0</v>
      </c>
      <c r="AL15" s="147">
        <v>838.05359999999996</v>
      </c>
      <c r="AM15" s="147">
        <v>0</v>
      </c>
      <c r="AN15" s="147">
        <v>831.89639999999997</v>
      </c>
      <c r="AO15" s="147">
        <v>0</v>
      </c>
      <c r="AP15" s="147">
        <v>827.82</v>
      </c>
      <c r="AQ15" s="147">
        <v>0</v>
      </c>
      <c r="AR15" s="147">
        <v>605.45759999999996</v>
      </c>
      <c r="AS15" s="147">
        <v>0</v>
      </c>
      <c r="AT15" s="147">
        <v>797.84209999999996</v>
      </c>
      <c r="AU15" s="147">
        <v>0</v>
      </c>
      <c r="AV15" s="147">
        <v>789.45920000000001</v>
      </c>
      <c r="AW15" s="147">
        <v>0</v>
      </c>
      <c r="AX15" s="147">
        <v>0</v>
      </c>
      <c r="AY15" s="147"/>
      <c r="AZ15" s="147">
        <v>0</v>
      </c>
      <c r="BA15" s="147">
        <v>4.4390000000000001</v>
      </c>
      <c r="BB15" s="147">
        <v>4.952</v>
      </c>
      <c r="BC15" s="147">
        <v>1.4999999999999999E-2</v>
      </c>
      <c r="BD15" s="147">
        <v>6.5000000000000002E-2</v>
      </c>
      <c r="BE15" s="147">
        <v>28.254000000000001</v>
      </c>
      <c r="BF15" s="147">
        <v>0.159</v>
      </c>
      <c r="BG15" s="147">
        <v>22.68</v>
      </c>
      <c r="BH15" s="147">
        <v>0.36399999999999999</v>
      </c>
      <c r="BI15" s="147">
        <v>0</v>
      </c>
      <c r="BJ15" s="147">
        <v>1E-3</v>
      </c>
      <c r="BK15" s="147">
        <v>49.296999999999997</v>
      </c>
      <c r="BL15" s="147">
        <v>0.67800000000000005</v>
      </c>
      <c r="BM15" s="147">
        <v>68.296000000000006</v>
      </c>
      <c r="BN15" s="147">
        <v>2.097</v>
      </c>
      <c r="BO15" s="147">
        <v>8.8930000000000007</v>
      </c>
      <c r="BP15" s="147">
        <v>0.25119999999999998</v>
      </c>
      <c r="BQ15" s="147">
        <v>114.7526</v>
      </c>
      <c r="BR15" s="147">
        <v>0.23219999999999999</v>
      </c>
      <c r="BS15" s="147">
        <v>91.7136</v>
      </c>
      <c r="BT15" s="147">
        <v>0.19439999999999999</v>
      </c>
      <c r="BU15" s="147">
        <v>8.8992000000000004</v>
      </c>
      <c r="BV15" s="147">
        <v>1.1830000000000001</v>
      </c>
      <c r="BW15" s="147">
        <v>163.636</v>
      </c>
      <c r="BX15" s="147">
        <v>0</v>
      </c>
      <c r="BY15" s="147">
        <v>207.0658</v>
      </c>
      <c r="BZ15" s="147">
        <v>5.8390000000000004</v>
      </c>
      <c r="CA15" s="147">
        <v>0</v>
      </c>
      <c r="CB15" s="147">
        <v>0</v>
      </c>
      <c r="CC15" s="147">
        <v>155.54300000000001</v>
      </c>
      <c r="CD15" s="147">
        <v>0.67800000000000005</v>
      </c>
      <c r="CE15" s="147">
        <v>0</v>
      </c>
      <c r="CF15" s="147">
        <v>0</v>
      </c>
      <c r="CG15" s="147">
        <v>414.072</v>
      </c>
      <c r="CH15" s="147">
        <v>4.9124999999999996</v>
      </c>
      <c r="CI15" s="147">
        <v>312.3</v>
      </c>
      <c r="CJ15" s="147">
        <v>17.4375</v>
      </c>
      <c r="CK15" s="147">
        <v>3154.25</v>
      </c>
      <c r="CL15" s="147">
        <v>20.875</v>
      </c>
      <c r="CM15" s="147">
        <v>3004.9375</v>
      </c>
      <c r="CN15" s="147">
        <v>0</v>
      </c>
      <c r="CO15" s="147">
        <v>1189.74</v>
      </c>
      <c r="CP15" s="147">
        <v>0</v>
      </c>
      <c r="CQ15" s="147">
        <v>0</v>
      </c>
      <c r="CR15" s="147">
        <v>0</v>
      </c>
      <c r="CS15" s="147">
        <v>11659</v>
      </c>
      <c r="CT15" s="147">
        <v>14030.25</v>
      </c>
      <c r="CU15" s="147">
        <v>0</v>
      </c>
      <c r="CV15" s="147">
        <v>0</v>
      </c>
      <c r="CW15" s="147">
        <v>1685.2704000000001</v>
      </c>
      <c r="CX15" s="147">
        <v>0</v>
      </c>
      <c r="CY15" s="147">
        <v>1725.9304999999999</v>
      </c>
      <c r="CZ15" s="147">
        <v>0</v>
      </c>
      <c r="DA15" s="147">
        <v>17753.5</v>
      </c>
      <c r="DB15" s="147">
        <v>14872.6114</v>
      </c>
      <c r="DC15" s="147">
        <v>0</v>
      </c>
      <c r="DD15" s="147">
        <v>0</v>
      </c>
      <c r="DE15" s="147">
        <v>14308.3321</v>
      </c>
      <c r="DF15" s="147">
        <v>0</v>
      </c>
      <c r="DG15" s="147">
        <v>1568.8068000000001</v>
      </c>
      <c r="DH15" s="147">
        <v>0</v>
      </c>
      <c r="DI15" s="147">
        <v>1613.634</v>
      </c>
      <c r="DJ15" s="147">
        <v>5.1508000000000003</v>
      </c>
      <c r="DK15" s="147">
        <v>0</v>
      </c>
      <c r="DL15" s="147">
        <v>0</v>
      </c>
      <c r="DM15" s="147">
        <v>0</v>
      </c>
      <c r="DN15" s="147">
        <v>2.1086</v>
      </c>
      <c r="DO15" s="147">
        <v>1.829</v>
      </c>
      <c r="DP15" s="147">
        <v>0</v>
      </c>
      <c r="DQ15" s="147">
        <v>0.65500000000000003</v>
      </c>
      <c r="DR15" s="147">
        <v>0</v>
      </c>
      <c r="DS15" s="147">
        <v>9.8000000000000004E-2</v>
      </c>
      <c r="DT15" s="147">
        <v>0</v>
      </c>
      <c r="DU15" s="147">
        <v>0.35099999999999998</v>
      </c>
      <c r="DV15" s="147">
        <v>0</v>
      </c>
      <c r="DW15" s="147">
        <v>0.14299999999999999</v>
      </c>
      <c r="DX15" s="147">
        <v>0</v>
      </c>
      <c r="DY15" s="147">
        <v>2.0649999999999999</v>
      </c>
      <c r="DZ15" s="147">
        <v>0</v>
      </c>
      <c r="EA15" s="147">
        <v>0</v>
      </c>
      <c r="EB15" s="147">
        <v>0</v>
      </c>
      <c r="EC15" s="147">
        <v>0</v>
      </c>
      <c r="ED15" s="147">
        <v>0</v>
      </c>
      <c r="EE15" s="147">
        <v>5.1999999999999998E-2</v>
      </c>
      <c r="EF15" s="147">
        <v>2.7629999999999999</v>
      </c>
      <c r="EG15" s="147">
        <v>2.851</v>
      </c>
      <c r="EH15" s="147">
        <v>5.6980000000000004</v>
      </c>
      <c r="EI15" s="147">
        <v>0</v>
      </c>
      <c r="EJ15" s="147">
        <v>900.04039999999998</v>
      </c>
      <c r="EK15" s="147">
        <v>0</v>
      </c>
      <c r="EL15" s="147">
        <v>644.77</v>
      </c>
      <c r="EM15" s="147">
        <v>0</v>
      </c>
      <c r="EN15" s="147">
        <v>391.73700000000002</v>
      </c>
      <c r="EO15" s="147">
        <v>0</v>
      </c>
      <c r="EP15" s="147">
        <v>4.4560000000000004</v>
      </c>
      <c r="EQ15" s="147">
        <v>0</v>
      </c>
      <c r="ER15" s="147">
        <v>471.01499999999999</v>
      </c>
      <c r="ES15" s="147">
        <v>0</v>
      </c>
      <c r="ET15" s="147">
        <v>639.20000000000005</v>
      </c>
      <c r="EU15" s="147">
        <v>0</v>
      </c>
      <c r="EV15" s="147">
        <v>81.718999999999994</v>
      </c>
      <c r="EW15" s="147">
        <v>0</v>
      </c>
      <c r="EX15" s="147">
        <v>550.93499999999995</v>
      </c>
      <c r="EY15" s="147">
        <v>0</v>
      </c>
      <c r="EZ15" s="147">
        <v>260.52600000000001</v>
      </c>
      <c r="FA15" s="147">
        <v>0</v>
      </c>
      <c r="FB15" s="147">
        <v>208.79400000000001</v>
      </c>
      <c r="FC15" s="147">
        <v>0</v>
      </c>
      <c r="FD15" s="147">
        <v>353.04</v>
      </c>
      <c r="FE15" s="147"/>
      <c r="FF15" s="148">
        <v>106512.41589999998</v>
      </c>
    </row>
    <row r="16" spans="2:455" s="399" customFormat="1" x14ac:dyDescent="0.2">
      <c r="B16" s="152">
        <v>41919</v>
      </c>
      <c r="C16" s="146">
        <v>0</v>
      </c>
      <c r="D16" s="147">
        <v>0</v>
      </c>
      <c r="E16" s="147">
        <v>3.7755000000000001</v>
      </c>
      <c r="F16" s="147">
        <v>0</v>
      </c>
      <c r="G16" s="147">
        <v>0</v>
      </c>
      <c r="H16" s="147">
        <v>0</v>
      </c>
      <c r="I16" s="147">
        <v>0</v>
      </c>
      <c r="J16" s="147">
        <v>0</v>
      </c>
      <c r="K16" s="147">
        <v>7.1550000000000002</v>
      </c>
      <c r="L16" s="147">
        <v>194.232</v>
      </c>
      <c r="M16" s="147">
        <v>0</v>
      </c>
      <c r="N16" s="147">
        <v>0</v>
      </c>
      <c r="O16" s="147">
        <v>40.620600000000003</v>
      </c>
      <c r="P16" s="147">
        <v>0</v>
      </c>
      <c r="Q16" s="147">
        <v>0</v>
      </c>
      <c r="R16" s="147">
        <v>83.374799999999993</v>
      </c>
      <c r="S16" s="147">
        <v>4.6460999999999997</v>
      </c>
      <c r="T16" s="147">
        <v>83.797600000000003</v>
      </c>
      <c r="U16" s="147">
        <v>3.2963</v>
      </c>
      <c r="V16" s="147">
        <v>63.247399999999999</v>
      </c>
      <c r="W16" s="147">
        <v>3.8800000000000001E-2</v>
      </c>
      <c r="X16" s="147">
        <v>0</v>
      </c>
      <c r="Y16" s="147">
        <v>3.3115000000000001</v>
      </c>
      <c r="Z16" s="147">
        <v>54.067</v>
      </c>
      <c r="AA16" s="147">
        <v>2.1000000000000001E-2</v>
      </c>
      <c r="AB16" s="147">
        <v>0</v>
      </c>
      <c r="AC16" s="147">
        <v>0</v>
      </c>
      <c r="AD16" s="147">
        <v>2621.3625000000002</v>
      </c>
      <c r="AE16" s="147">
        <v>0</v>
      </c>
      <c r="AF16" s="147">
        <v>2620.1808000000001</v>
      </c>
      <c r="AG16" s="147">
        <v>0</v>
      </c>
      <c r="AH16" s="147">
        <v>2637.8442</v>
      </c>
      <c r="AI16" s="147">
        <v>0</v>
      </c>
      <c r="AJ16" s="147">
        <v>846.80039999999997</v>
      </c>
      <c r="AK16" s="147">
        <v>0</v>
      </c>
      <c r="AL16" s="147">
        <v>837.8904</v>
      </c>
      <c r="AM16" s="147">
        <v>0</v>
      </c>
      <c r="AN16" s="147">
        <v>831.51959999999997</v>
      </c>
      <c r="AO16" s="147">
        <v>0</v>
      </c>
      <c r="AP16" s="147">
        <v>827.90160000000003</v>
      </c>
      <c r="AQ16" s="147">
        <v>0</v>
      </c>
      <c r="AR16" s="147">
        <v>597.17420000000004</v>
      </c>
      <c r="AS16" s="147">
        <v>0</v>
      </c>
      <c r="AT16" s="147">
        <v>806.84299999999996</v>
      </c>
      <c r="AU16" s="147">
        <v>0</v>
      </c>
      <c r="AV16" s="147">
        <v>798.33860000000004</v>
      </c>
      <c r="AW16" s="147">
        <v>0</v>
      </c>
      <c r="AX16" s="147">
        <v>0</v>
      </c>
      <c r="AY16" s="147"/>
      <c r="AZ16" s="147">
        <v>0</v>
      </c>
      <c r="BA16" s="147">
        <v>3.2240000000000002</v>
      </c>
      <c r="BB16" s="147">
        <v>5.8029999999999999</v>
      </c>
      <c r="BC16" s="147">
        <v>0</v>
      </c>
      <c r="BD16" s="147">
        <v>0.312</v>
      </c>
      <c r="BE16" s="147">
        <v>2.641</v>
      </c>
      <c r="BF16" s="147">
        <v>5.31</v>
      </c>
      <c r="BG16" s="147">
        <v>36.143000000000001</v>
      </c>
      <c r="BH16" s="147">
        <v>0.39700000000000002</v>
      </c>
      <c r="BI16" s="147">
        <v>0</v>
      </c>
      <c r="BJ16" s="147">
        <v>1.5920000000000001</v>
      </c>
      <c r="BK16" s="147">
        <v>46.503</v>
      </c>
      <c r="BL16" s="147">
        <v>3.6139999999999999</v>
      </c>
      <c r="BM16" s="147">
        <v>62.2</v>
      </c>
      <c r="BN16" s="147">
        <v>8.7430000000000003</v>
      </c>
      <c r="BO16" s="147">
        <v>0.29499999999999998</v>
      </c>
      <c r="BP16" s="147">
        <v>0.15379999999999999</v>
      </c>
      <c r="BQ16" s="147">
        <v>38.348199999999999</v>
      </c>
      <c r="BR16" s="147">
        <v>0.18640000000000001</v>
      </c>
      <c r="BS16" s="147">
        <v>23.525200000000002</v>
      </c>
      <c r="BT16" s="147">
        <v>1.0691999999999999</v>
      </c>
      <c r="BU16" s="147">
        <v>1.4688000000000001</v>
      </c>
      <c r="BV16" s="147">
        <v>0</v>
      </c>
      <c r="BW16" s="147">
        <v>208.08600000000001</v>
      </c>
      <c r="BX16" s="147">
        <v>0.19700000000000001</v>
      </c>
      <c r="BY16" s="147">
        <v>194.2406</v>
      </c>
      <c r="BZ16" s="147">
        <v>1.7609999999999999</v>
      </c>
      <c r="CA16" s="147">
        <v>205.48</v>
      </c>
      <c r="CB16" s="147">
        <v>0.77900000000000003</v>
      </c>
      <c r="CC16" s="147">
        <v>46.694000000000003</v>
      </c>
      <c r="CD16" s="147">
        <v>0.66600000000000004</v>
      </c>
      <c r="CE16" s="147">
        <v>0</v>
      </c>
      <c r="CF16" s="147">
        <v>0</v>
      </c>
      <c r="CG16" s="147">
        <v>441.1524</v>
      </c>
      <c r="CH16" s="147">
        <v>0</v>
      </c>
      <c r="CI16" s="147">
        <v>462.08249999999998</v>
      </c>
      <c r="CJ16" s="147">
        <v>0</v>
      </c>
      <c r="CK16" s="147">
        <v>4380.125</v>
      </c>
      <c r="CL16" s="147">
        <v>0</v>
      </c>
      <c r="CM16" s="147">
        <v>4185.25</v>
      </c>
      <c r="CN16" s="147">
        <v>0</v>
      </c>
      <c r="CO16" s="147">
        <v>1572.69</v>
      </c>
      <c r="CP16" s="147">
        <v>0</v>
      </c>
      <c r="CQ16" s="147">
        <v>0</v>
      </c>
      <c r="CR16" s="147">
        <v>0</v>
      </c>
      <c r="CS16" s="147">
        <v>11854</v>
      </c>
      <c r="CT16" s="147">
        <v>14025.5</v>
      </c>
      <c r="CU16" s="147">
        <v>0</v>
      </c>
      <c r="CV16" s="147">
        <v>0</v>
      </c>
      <c r="CW16" s="147">
        <v>1637.1035999999999</v>
      </c>
      <c r="CX16" s="147">
        <v>0</v>
      </c>
      <c r="CY16" s="147">
        <v>1673.3489</v>
      </c>
      <c r="CZ16" s="147">
        <v>0</v>
      </c>
      <c r="DA16" s="147">
        <v>14945.5</v>
      </c>
      <c r="DB16" s="147">
        <v>13738.648800000001</v>
      </c>
      <c r="DC16" s="147">
        <v>43.4178</v>
      </c>
      <c r="DD16" s="147">
        <v>0</v>
      </c>
      <c r="DE16" s="147">
        <v>11369.1288</v>
      </c>
      <c r="DF16" s="147">
        <v>0</v>
      </c>
      <c r="DG16" s="147">
        <v>1628.6027999999999</v>
      </c>
      <c r="DH16" s="147">
        <v>0</v>
      </c>
      <c r="DI16" s="147">
        <v>1672.3746000000001</v>
      </c>
      <c r="DJ16" s="147">
        <v>5.5035999999999996</v>
      </c>
      <c r="DK16" s="147">
        <v>0</v>
      </c>
      <c r="DL16" s="147">
        <v>0</v>
      </c>
      <c r="DM16" s="147">
        <v>0</v>
      </c>
      <c r="DN16" s="147">
        <v>2.1488</v>
      </c>
      <c r="DO16" s="147">
        <v>1.8680000000000001</v>
      </c>
      <c r="DP16" s="147">
        <v>0</v>
      </c>
      <c r="DQ16" s="147">
        <v>0.66700000000000004</v>
      </c>
      <c r="DR16" s="147">
        <v>0</v>
      </c>
      <c r="DS16" s="147">
        <v>9.9000000000000005E-2</v>
      </c>
      <c r="DT16" s="147">
        <v>0</v>
      </c>
      <c r="DU16" s="147">
        <v>0.35099999999999998</v>
      </c>
      <c r="DV16" s="147">
        <v>9.1999999999999998E-2</v>
      </c>
      <c r="DW16" s="147">
        <v>0.124</v>
      </c>
      <c r="DX16" s="147">
        <v>0</v>
      </c>
      <c r="DY16" s="147">
        <v>2.0529999999999999</v>
      </c>
      <c r="DZ16" s="147">
        <v>0</v>
      </c>
      <c r="EA16" s="147">
        <v>0</v>
      </c>
      <c r="EB16" s="147">
        <v>0</v>
      </c>
      <c r="EC16" s="147">
        <v>0</v>
      </c>
      <c r="ED16" s="147">
        <v>0</v>
      </c>
      <c r="EE16" s="147">
        <v>5.2999999999999999E-2</v>
      </c>
      <c r="EF16" s="147">
        <v>2.5760000000000001</v>
      </c>
      <c r="EG16" s="147">
        <v>9.5169999999999995</v>
      </c>
      <c r="EH16" s="147">
        <v>0.14299999999999999</v>
      </c>
      <c r="EI16" s="147">
        <v>0.95530000000000004</v>
      </c>
      <c r="EJ16" s="147">
        <v>861.00609999999995</v>
      </c>
      <c r="EK16" s="147">
        <v>0.1</v>
      </c>
      <c r="EL16" s="147">
        <v>158.86000000000001</v>
      </c>
      <c r="EM16" s="147">
        <v>0.98299999999999998</v>
      </c>
      <c r="EN16" s="147">
        <v>53.744</v>
      </c>
      <c r="EO16" s="147">
        <v>0</v>
      </c>
      <c r="EP16" s="147">
        <v>5.1589999999999998</v>
      </c>
      <c r="EQ16" s="147">
        <v>6.0000000000000001E-3</v>
      </c>
      <c r="ER16" s="147">
        <v>87.84</v>
      </c>
      <c r="ES16" s="147">
        <v>1.3</v>
      </c>
      <c r="ET16" s="147">
        <v>82.8</v>
      </c>
      <c r="EU16" s="147">
        <v>1.7999999999999999E-2</v>
      </c>
      <c r="EV16" s="147">
        <v>36.957999999999998</v>
      </c>
      <c r="EW16" s="147">
        <v>0.53700000000000003</v>
      </c>
      <c r="EX16" s="147">
        <v>82.992999999999995</v>
      </c>
      <c r="EY16" s="147">
        <v>4.0000000000000001E-3</v>
      </c>
      <c r="EZ16" s="147">
        <v>18.611000000000001</v>
      </c>
      <c r="FA16" s="147">
        <v>0.35199999999999998</v>
      </c>
      <c r="FB16" s="147">
        <v>16.257999999999999</v>
      </c>
      <c r="FC16" s="147">
        <v>2.2799999999999998</v>
      </c>
      <c r="FD16" s="147">
        <v>53.76</v>
      </c>
      <c r="FE16" s="147"/>
      <c r="FF16" s="148">
        <v>99985.516099999979</v>
      </c>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row>
    <row r="17" spans="2:162" x14ac:dyDescent="0.2">
      <c r="B17" s="152">
        <v>41920</v>
      </c>
      <c r="C17" s="146">
        <v>0</v>
      </c>
      <c r="D17" s="147">
        <v>0</v>
      </c>
      <c r="E17" s="147">
        <v>3.8262999999999998</v>
      </c>
      <c r="F17" s="147">
        <v>0</v>
      </c>
      <c r="G17" s="147">
        <v>0</v>
      </c>
      <c r="H17" s="147">
        <v>0</v>
      </c>
      <c r="I17" s="147">
        <v>0</v>
      </c>
      <c r="J17" s="147">
        <v>0</v>
      </c>
      <c r="K17" s="147">
        <v>6.0075000000000003</v>
      </c>
      <c r="L17" s="147">
        <v>11.372999999999999</v>
      </c>
      <c r="M17" s="147">
        <v>0</v>
      </c>
      <c r="N17" s="147">
        <v>0</v>
      </c>
      <c r="O17" s="147">
        <v>43.253999999999998</v>
      </c>
      <c r="P17" s="147">
        <v>0</v>
      </c>
      <c r="Q17" s="147">
        <v>0</v>
      </c>
      <c r="R17" s="147">
        <v>0</v>
      </c>
      <c r="S17" s="147">
        <v>0.3322</v>
      </c>
      <c r="T17" s="147">
        <v>0</v>
      </c>
      <c r="U17" s="147">
        <v>1.5376000000000001</v>
      </c>
      <c r="V17" s="147">
        <v>0</v>
      </c>
      <c r="W17" s="147">
        <v>0</v>
      </c>
      <c r="X17" s="147">
        <v>0</v>
      </c>
      <c r="Y17" s="147">
        <v>1.9717</v>
      </c>
      <c r="Z17" s="147">
        <v>0</v>
      </c>
      <c r="AA17" s="147">
        <v>0</v>
      </c>
      <c r="AB17" s="147">
        <v>0</v>
      </c>
      <c r="AC17" s="147">
        <v>0</v>
      </c>
      <c r="AD17" s="147">
        <v>2621.1374999999998</v>
      </c>
      <c r="AE17" s="147">
        <v>0</v>
      </c>
      <c r="AF17" s="147">
        <v>2620.0124999999998</v>
      </c>
      <c r="AG17" s="147">
        <v>0</v>
      </c>
      <c r="AH17" s="147">
        <v>2637.0558000000001</v>
      </c>
      <c r="AI17" s="147">
        <v>0</v>
      </c>
      <c r="AJ17" s="147">
        <v>839.7</v>
      </c>
      <c r="AK17" s="147">
        <v>0</v>
      </c>
      <c r="AL17" s="147">
        <v>830.92560000000003</v>
      </c>
      <c r="AM17" s="147">
        <v>0</v>
      </c>
      <c r="AN17" s="147">
        <v>823.74239999999998</v>
      </c>
      <c r="AO17" s="147">
        <v>0</v>
      </c>
      <c r="AP17" s="147">
        <v>827.44200000000001</v>
      </c>
      <c r="AQ17" s="147">
        <v>0</v>
      </c>
      <c r="AR17" s="147">
        <v>599.72659999999996</v>
      </c>
      <c r="AS17" s="147">
        <v>0</v>
      </c>
      <c r="AT17" s="147">
        <v>792.23320000000001</v>
      </c>
      <c r="AU17" s="147">
        <v>0</v>
      </c>
      <c r="AV17" s="147">
        <v>784.1431</v>
      </c>
      <c r="AW17" s="147">
        <v>0</v>
      </c>
      <c r="AX17" s="147">
        <v>0</v>
      </c>
      <c r="AY17" s="147"/>
      <c r="AZ17" s="147">
        <v>0</v>
      </c>
      <c r="BA17" s="147">
        <v>3.141</v>
      </c>
      <c r="BB17" s="147">
        <v>6.2359999999999998</v>
      </c>
      <c r="BC17" s="147">
        <v>0</v>
      </c>
      <c r="BD17" s="147">
        <v>0.253</v>
      </c>
      <c r="BE17" s="147">
        <v>10.691000000000001</v>
      </c>
      <c r="BF17" s="147">
        <v>2.1999999999999999E-2</v>
      </c>
      <c r="BG17" s="147">
        <v>43.021999999999998</v>
      </c>
      <c r="BH17" s="147">
        <v>0.40300000000000002</v>
      </c>
      <c r="BI17" s="147">
        <v>0</v>
      </c>
      <c r="BJ17" s="147">
        <v>0.29499999999999998</v>
      </c>
      <c r="BK17" s="147">
        <v>67.213999999999999</v>
      </c>
      <c r="BL17" s="147">
        <v>0</v>
      </c>
      <c r="BM17" s="147">
        <v>90.760999999999996</v>
      </c>
      <c r="BN17" s="147">
        <v>6.6689999999999996</v>
      </c>
      <c r="BO17" s="147">
        <v>1.8660000000000001</v>
      </c>
      <c r="BP17" s="147">
        <v>4.0599999999999997E-2</v>
      </c>
      <c r="BQ17" s="147">
        <v>60.728400000000001</v>
      </c>
      <c r="BR17" s="147">
        <v>7.2800000000000004E-2</v>
      </c>
      <c r="BS17" s="147">
        <v>45.605600000000003</v>
      </c>
      <c r="BT17" s="147">
        <v>1.026</v>
      </c>
      <c r="BU17" s="147">
        <v>20.444400000000002</v>
      </c>
      <c r="BV17" s="147">
        <v>0</v>
      </c>
      <c r="BW17" s="147">
        <v>210.696</v>
      </c>
      <c r="BX17" s="147">
        <v>0</v>
      </c>
      <c r="BY17" s="147">
        <v>218.74860000000001</v>
      </c>
      <c r="BZ17" s="147">
        <v>0</v>
      </c>
      <c r="CA17" s="147">
        <v>237.464</v>
      </c>
      <c r="CB17" s="147">
        <v>0.27600000000000002</v>
      </c>
      <c r="CC17" s="147">
        <v>82.432000000000002</v>
      </c>
      <c r="CD17" s="147">
        <v>0.66</v>
      </c>
      <c r="CE17" s="147">
        <v>0</v>
      </c>
      <c r="CF17" s="147">
        <v>0</v>
      </c>
      <c r="CG17" s="147">
        <v>438.53399999999999</v>
      </c>
      <c r="CH17" s="147">
        <v>4.5449999999999999</v>
      </c>
      <c r="CI17" s="147">
        <v>356.77499999999998</v>
      </c>
      <c r="CJ17" s="147">
        <v>0</v>
      </c>
      <c r="CK17" s="147">
        <v>3867.125</v>
      </c>
      <c r="CL17" s="147">
        <v>0</v>
      </c>
      <c r="CM17" s="147">
        <v>3689.6875</v>
      </c>
      <c r="CN17" s="147">
        <v>0</v>
      </c>
      <c r="CO17" s="147">
        <v>1108.4849999999999</v>
      </c>
      <c r="CP17" s="147">
        <v>0</v>
      </c>
      <c r="CQ17" s="147">
        <v>0</v>
      </c>
      <c r="CR17" s="147">
        <v>0</v>
      </c>
      <c r="CS17" s="147">
        <v>12340.875</v>
      </c>
      <c r="CT17" s="147">
        <v>11574.5</v>
      </c>
      <c r="CU17" s="147">
        <v>0</v>
      </c>
      <c r="CV17" s="147">
        <v>0</v>
      </c>
      <c r="CW17" s="147">
        <v>1725.2267999999999</v>
      </c>
      <c r="CX17" s="147">
        <v>0</v>
      </c>
      <c r="CY17" s="147">
        <v>1770.7528</v>
      </c>
      <c r="CZ17" s="147">
        <v>0</v>
      </c>
      <c r="DA17" s="147">
        <v>14498.375</v>
      </c>
      <c r="DB17" s="147">
        <v>13453.2446</v>
      </c>
      <c r="DC17" s="147">
        <v>0</v>
      </c>
      <c r="DD17" s="147">
        <v>0</v>
      </c>
      <c r="DE17" s="147">
        <v>10765.1461</v>
      </c>
      <c r="DF17" s="147">
        <v>0</v>
      </c>
      <c r="DG17" s="147">
        <v>1639.836</v>
      </c>
      <c r="DH17" s="147">
        <v>0</v>
      </c>
      <c r="DI17" s="147">
        <v>1692.7209</v>
      </c>
      <c r="DJ17" s="147">
        <v>3.9182000000000001</v>
      </c>
      <c r="DK17" s="147">
        <v>0</v>
      </c>
      <c r="DL17" s="147">
        <v>0</v>
      </c>
      <c r="DM17" s="147">
        <v>0</v>
      </c>
      <c r="DN17" s="147">
        <v>2.2410000000000001</v>
      </c>
      <c r="DO17" s="147">
        <v>1.86</v>
      </c>
      <c r="DP17" s="147">
        <v>0</v>
      </c>
      <c r="DQ17" s="147">
        <v>0.71399999999999997</v>
      </c>
      <c r="DR17" s="147">
        <v>0</v>
      </c>
      <c r="DS17" s="147">
        <v>0.105</v>
      </c>
      <c r="DT17" s="147">
        <v>0</v>
      </c>
      <c r="DU17" s="147">
        <v>0.36399999999999999</v>
      </c>
      <c r="DV17" s="147">
        <v>0</v>
      </c>
      <c r="DW17" s="147">
        <v>0.14599999999999999</v>
      </c>
      <c r="DX17" s="147">
        <v>0</v>
      </c>
      <c r="DY17" s="147">
        <v>2.2810000000000001</v>
      </c>
      <c r="DZ17" s="147">
        <v>0</v>
      </c>
      <c r="EA17" s="147">
        <v>0</v>
      </c>
      <c r="EB17" s="147">
        <v>0</v>
      </c>
      <c r="EC17" s="147">
        <v>0</v>
      </c>
      <c r="ED17" s="147">
        <v>0</v>
      </c>
      <c r="EE17" s="147">
        <v>5.3999999999999999E-2</v>
      </c>
      <c r="EF17" s="147">
        <v>2.722</v>
      </c>
      <c r="EG17" s="147">
        <v>6.9509999999999996</v>
      </c>
      <c r="EH17" s="147">
        <v>1.1539999999999999</v>
      </c>
      <c r="EI17" s="147">
        <v>0</v>
      </c>
      <c r="EJ17" s="147">
        <v>1022.9882</v>
      </c>
      <c r="EK17" s="147">
        <v>0</v>
      </c>
      <c r="EL17" s="147">
        <v>384.56</v>
      </c>
      <c r="EM17" s="147">
        <v>0</v>
      </c>
      <c r="EN17" s="147">
        <v>360.892</v>
      </c>
      <c r="EO17" s="147">
        <v>0</v>
      </c>
      <c r="EP17" s="147">
        <v>5.8949999999999996</v>
      </c>
      <c r="EQ17" s="147">
        <v>0</v>
      </c>
      <c r="ER17" s="147">
        <v>307.16899999999998</v>
      </c>
      <c r="ES17" s="147">
        <v>0</v>
      </c>
      <c r="ET17" s="147">
        <v>310.7</v>
      </c>
      <c r="EU17" s="147">
        <v>0</v>
      </c>
      <c r="EV17" s="147">
        <v>49.83</v>
      </c>
      <c r="EW17" s="147">
        <v>0</v>
      </c>
      <c r="EX17" s="147">
        <v>347.93700000000001</v>
      </c>
      <c r="EY17" s="147">
        <v>8.0000000000000002E-3</v>
      </c>
      <c r="EZ17" s="147">
        <v>150.19200000000001</v>
      </c>
      <c r="FA17" s="147">
        <v>8.9999999999999993E-3</v>
      </c>
      <c r="FB17" s="147">
        <v>87.673000000000002</v>
      </c>
      <c r="FC17" s="147">
        <v>0</v>
      </c>
      <c r="FD17" s="147">
        <v>502.32</v>
      </c>
      <c r="FE17" s="147"/>
      <c r="FF17" s="148">
        <v>97031.700500000021</v>
      </c>
    </row>
    <row r="18" spans="2:162" x14ac:dyDescent="0.2">
      <c r="B18" s="152">
        <v>41921</v>
      </c>
      <c r="C18" s="146">
        <v>0</v>
      </c>
      <c r="D18" s="147">
        <v>0</v>
      </c>
      <c r="E18" s="147">
        <v>3.7928999999999999</v>
      </c>
      <c r="F18" s="147">
        <v>0</v>
      </c>
      <c r="G18" s="147">
        <v>0</v>
      </c>
      <c r="H18" s="147">
        <v>0</v>
      </c>
      <c r="I18" s="147">
        <v>0</v>
      </c>
      <c r="J18" s="147">
        <v>0</v>
      </c>
      <c r="K18" s="147">
        <v>1.4850000000000001</v>
      </c>
      <c r="L18" s="147">
        <v>0</v>
      </c>
      <c r="M18" s="147">
        <v>0</v>
      </c>
      <c r="N18" s="147">
        <v>0</v>
      </c>
      <c r="O18" s="147">
        <v>42.1614</v>
      </c>
      <c r="P18" s="147">
        <v>0</v>
      </c>
      <c r="Q18" s="147">
        <v>0</v>
      </c>
      <c r="R18" s="147">
        <v>0</v>
      </c>
      <c r="S18" s="147">
        <v>0.23419999999999999</v>
      </c>
      <c r="T18" s="147">
        <v>0</v>
      </c>
      <c r="U18" s="147">
        <v>1.8528</v>
      </c>
      <c r="V18" s="147">
        <v>0</v>
      </c>
      <c r="W18" s="147">
        <v>0</v>
      </c>
      <c r="X18" s="147">
        <v>18.625</v>
      </c>
      <c r="Y18" s="147">
        <v>1.839</v>
      </c>
      <c r="Z18" s="147">
        <v>0</v>
      </c>
      <c r="AA18" s="147">
        <v>0</v>
      </c>
      <c r="AB18" s="147">
        <v>0</v>
      </c>
      <c r="AC18" s="147">
        <v>0</v>
      </c>
      <c r="AD18" s="147">
        <v>2616.8067000000001</v>
      </c>
      <c r="AE18" s="147">
        <v>0</v>
      </c>
      <c r="AF18" s="147">
        <v>2620.7442000000001</v>
      </c>
      <c r="AG18" s="147">
        <v>0</v>
      </c>
      <c r="AH18" s="147">
        <v>2639.7</v>
      </c>
      <c r="AI18" s="147">
        <v>0</v>
      </c>
      <c r="AJ18" s="147">
        <v>842.72400000000005</v>
      </c>
      <c r="AK18" s="147">
        <v>0</v>
      </c>
      <c r="AL18" s="147">
        <v>833.38199999999995</v>
      </c>
      <c r="AM18" s="147">
        <v>0</v>
      </c>
      <c r="AN18" s="147">
        <v>826.55160000000001</v>
      </c>
      <c r="AO18" s="147">
        <v>0</v>
      </c>
      <c r="AP18" s="147">
        <v>827.55</v>
      </c>
      <c r="AQ18" s="147">
        <v>0</v>
      </c>
      <c r="AR18" s="147">
        <v>589.85429999999997</v>
      </c>
      <c r="AS18" s="147">
        <v>0</v>
      </c>
      <c r="AT18" s="147">
        <v>779.7183</v>
      </c>
      <c r="AU18" s="147">
        <v>0</v>
      </c>
      <c r="AV18" s="147">
        <v>772.10440000000006</v>
      </c>
      <c r="AW18" s="147">
        <v>0</v>
      </c>
      <c r="AX18" s="147">
        <v>0</v>
      </c>
      <c r="AY18" s="147"/>
      <c r="AZ18" s="147">
        <v>0</v>
      </c>
      <c r="BA18" s="147">
        <v>3.6619999999999999</v>
      </c>
      <c r="BB18" s="147">
        <v>4</v>
      </c>
      <c r="BC18" s="147">
        <v>0.155</v>
      </c>
      <c r="BD18" s="147">
        <v>0.08</v>
      </c>
      <c r="BE18" s="147">
        <v>28.779</v>
      </c>
      <c r="BF18" s="147">
        <v>9.2999999999999999E-2</v>
      </c>
      <c r="BG18" s="147">
        <v>17.565000000000001</v>
      </c>
      <c r="BH18" s="147">
        <v>0.40200000000000002</v>
      </c>
      <c r="BI18" s="147">
        <v>0</v>
      </c>
      <c r="BJ18" s="147">
        <v>0.129</v>
      </c>
      <c r="BK18" s="147">
        <v>50.381</v>
      </c>
      <c r="BL18" s="147">
        <v>8.9999999999999993E-3</v>
      </c>
      <c r="BM18" s="147">
        <v>64.132999999999996</v>
      </c>
      <c r="BN18" s="147">
        <v>5.4379999999999997</v>
      </c>
      <c r="BO18" s="147">
        <v>19.776</v>
      </c>
      <c r="BP18" s="147">
        <v>2.5999999999999999E-3</v>
      </c>
      <c r="BQ18" s="147">
        <v>192.0968</v>
      </c>
      <c r="BR18" s="147">
        <v>0</v>
      </c>
      <c r="BS18" s="147">
        <v>153.72720000000001</v>
      </c>
      <c r="BT18" s="147">
        <v>0.40489999999999998</v>
      </c>
      <c r="BU18" s="147">
        <v>19.3644</v>
      </c>
      <c r="BV18" s="147">
        <v>2E-3</v>
      </c>
      <c r="BW18" s="147">
        <v>190.81800000000001</v>
      </c>
      <c r="BX18" s="147">
        <v>0.36730000000000002</v>
      </c>
      <c r="BY18" s="147">
        <v>194.22460000000001</v>
      </c>
      <c r="BZ18" s="147">
        <v>0</v>
      </c>
      <c r="CA18" s="147">
        <v>241.327</v>
      </c>
      <c r="CB18" s="147">
        <v>9.8000000000000004E-2</v>
      </c>
      <c r="CC18" s="147">
        <v>227.755</v>
      </c>
      <c r="CD18" s="147">
        <v>0.65900000000000003</v>
      </c>
      <c r="CE18" s="147">
        <v>0</v>
      </c>
      <c r="CF18" s="147">
        <v>0</v>
      </c>
      <c r="CG18" s="147">
        <v>449.60399999999998</v>
      </c>
      <c r="CH18" s="147">
        <v>10.4625</v>
      </c>
      <c r="CI18" s="147">
        <v>269.8125</v>
      </c>
      <c r="CJ18" s="147">
        <v>18.875</v>
      </c>
      <c r="CK18" s="147">
        <v>2823.1875</v>
      </c>
      <c r="CL18" s="147">
        <v>21.75</v>
      </c>
      <c r="CM18" s="147">
        <v>2685.5</v>
      </c>
      <c r="CN18" s="147">
        <v>0</v>
      </c>
      <c r="CO18" s="147">
        <v>777.82500000000005</v>
      </c>
      <c r="CP18" s="147">
        <v>0</v>
      </c>
      <c r="CQ18" s="147">
        <v>0</v>
      </c>
      <c r="CR18" s="147">
        <v>0</v>
      </c>
      <c r="CS18" s="147">
        <v>12995.5</v>
      </c>
      <c r="CT18" s="147">
        <v>10565.625</v>
      </c>
      <c r="CU18" s="147">
        <v>0</v>
      </c>
      <c r="CV18" s="147">
        <v>0</v>
      </c>
      <c r="CW18" s="147">
        <v>1809.588</v>
      </c>
      <c r="CX18" s="147">
        <v>0</v>
      </c>
      <c r="CY18" s="147">
        <v>1851.1034</v>
      </c>
      <c r="CZ18" s="147">
        <v>0</v>
      </c>
      <c r="DA18" s="147">
        <v>14685.25</v>
      </c>
      <c r="DB18" s="147">
        <v>11628.5746</v>
      </c>
      <c r="DC18" s="147">
        <v>2.8199999999999999E-2</v>
      </c>
      <c r="DD18" s="147">
        <v>0</v>
      </c>
      <c r="DE18" s="147">
        <v>10845.861000000001</v>
      </c>
      <c r="DF18" s="147">
        <v>0</v>
      </c>
      <c r="DG18" s="147">
        <v>1668.6780000000001</v>
      </c>
      <c r="DH18" s="147">
        <v>0</v>
      </c>
      <c r="DI18" s="147">
        <v>1716.0962</v>
      </c>
      <c r="DJ18" s="147">
        <v>4.0553999999999997</v>
      </c>
      <c r="DK18" s="147">
        <v>0</v>
      </c>
      <c r="DL18" s="147">
        <v>0</v>
      </c>
      <c r="DM18" s="147">
        <v>0</v>
      </c>
      <c r="DN18" s="147">
        <v>2.2115</v>
      </c>
      <c r="DO18" s="147">
        <v>1.839</v>
      </c>
      <c r="DP18" s="147">
        <v>0</v>
      </c>
      <c r="DQ18" s="147">
        <v>0.60899999999999999</v>
      </c>
      <c r="DR18" s="147">
        <v>0</v>
      </c>
      <c r="DS18" s="147">
        <v>0.1</v>
      </c>
      <c r="DT18" s="147">
        <v>0</v>
      </c>
      <c r="DU18" s="147">
        <v>0.38</v>
      </c>
      <c r="DV18" s="147">
        <v>0</v>
      </c>
      <c r="DW18" s="147">
        <v>0.14000000000000001</v>
      </c>
      <c r="DX18" s="147">
        <v>0</v>
      </c>
      <c r="DY18" s="147">
        <v>2.242</v>
      </c>
      <c r="DZ18" s="147">
        <v>0</v>
      </c>
      <c r="EA18" s="147">
        <v>0</v>
      </c>
      <c r="EB18" s="147">
        <v>0</v>
      </c>
      <c r="EC18" s="147">
        <v>0</v>
      </c>
      <c r="ED18" s="147">
        <v>0</v>
      </c>
      <c r="EE18" s="147">
        <v>6.6000000000000003E-2</v>
      </c>
      <c r="EF18" s="147">
        <v>1.712</v>
      </c>
      <c r="EG18" s="147">
        <v>1.8839999999999999</v>
      </c>
      <c r="EH18" s="147">
        <v>11.208</v>
      </c>
      <c r="EI18" s="147">
        <v>0</v>
      </c>
      <c r="EJ18" s="147">
        <v>994.11599999999999</v>
      </c>
      <c r="EK18" s="147">
        <v>0</v>
      </c>
      <c r="EL18" s="147">
        <v>947.58</v>
      </c>
      <c r="EM18" s="147">
        <v>0</v>
      </c>
      <c r="EN18" s="147">
        <v>668.36699999999996</v>
      </c>
      <c r="EO18" s="147">
        <v>0</v>
      </c>
      <c r="EP18" s="147">
        <v>6.3710000000000004</v>
      </c>
      <c r="EQ18" s="147">
        <v>0</v>
      </c>
      <c r="ER18" s="147">
        <v>747.09699999999998</v>
      </c>
      <c r="ES18" s="147">
        <v>0.2</v>
      </c>
      <c r="ET18" s="147">
        <v>486.8</v>
      </c>
      <c r="EU18" s="147">
        <v>3.5000000000000003E-2</v>
      </c>
      <c r="EV18" s="147">
        <v>17.797000000000001</v>
      </c>
      <c r="EW18" s="147">
        <v>0</v>
      </c>
      <c r="EX18" s="147">
        <v>728.79600000000005</v>
      </c>
      <c r="EY18" s="147">
        <v>4.1000000000000002E-2</v>
      </c>
      <c r="EZ18" s="147">
        <v>323.77300000000002</v>
      </c>
      <c r="FA18" s="147">
        <v>0.11799999999999999</v>
      </c>
      <c r="FB18" s="147">
        <v>250.44900000000001</v>
      </c>
      <c r="FC18" s="147">
        <v>0</v>
      </c>
      <c r="FD18" s="147">
        <v>856.8</v>
      </c>
      <c r="FE18" s="147"/>
      <c r="FF18" s="148">
        <v>95712.68240000002</v>
      </c>
    </row>
    <row r="19" spans="2:162" x14ac:dyDescent="0.2">
      <c r="B19" s="152">
        <v>41922</v>
      </c>
      <c r="C19" s="146">
        <v>0</v>
      </c>
      <c r="D19" s="147">
        <v>0</v>
      </c>
      <c r="E19" s="147">
        <v>3.7921999999999998</v>
      </c>
      <c r="F19" s="147">
        <v>0</v>
      </c>
      <c r="G19" s="147">
        <v>0</v>
      </c>
      <c r="H19" s="147">
        <v>0</v>
      </c>
      <c r="I19" s="147">
        <v>0</v>
      </c>
      <c r="J19" s="147">
        <v>0</v>
      </c>
      <c r="K19" s="147">
        <v>0.91049999999999998</v>
      </c>
      <c r="L19" s="147">
        <v>0</v>
      </c>
      <c r="M19" s="147">
        <v>0</v>
      </c>
      <c r="N19" s="147">
        <v>0</v>
      </c>
      <c r="O19" s="147">
        <v>41.795999999999999</v>
      </c>
      <c r="P19" s="147">
        <v>0.16200000000000001</v>
      </c>
      <c r="Q19" s="147">
        <v>0</v>
      </c>
      <c r="R19" s="147">
        <v>0</v>
      </c>
      <c r="S19" s="147">
        <v>1E-4</v>
      </c>
      <c r="T19" s="147">
        <v>0</v>
      </c>
      <c r="U19" s="147">
        <v>1.4429000000000001</v>
      </c>
      <c r="V19" s="147">
        <v>0</v>
      </c>
      <c r="W19" s="147">
        <v>0</v>
      </c>
      <c r="X19" s="147">
        <v>0</v>
      </c>
      <c r="Y19" s="147">
        <v>1.7070000000000001</v>
      </c>
      <c r="Z19" s="147">
        <v>0</v>
      </c>
      <c r="AA19" s="147">
        <v>0</v>
      </c>
      <c r="AB19" s="147">
        <v>0</v>
      </c>
      <c r="AC19" s="147">
        <v>0</v>
      </c>
      <c r="AD19" s="147">
        <v>2626.4807999999998</v>
      </c>
      <c r="AE19" s="147">
        <v>0</v>
      </c>
      <c r="AF19" s="147">
        <v>2622.8249999999998</v>
      </c>
      <c r="AG19" s="147">
        <v>0</v>
      </c>
      <c r="AH19" s="147">
        <v>2641.8375000000001</v>
      </c>
      <c r="AI19" s="147">
        <v>0</v>
      </c>
      <c r="AJ19" s="147">
        <v>835.24559999999997</v>
      </c>
      <c r="AK19" s="147">
        <v>0</v>
      </c>
      <c r="AL19" s="147">
        <v>826.87440000000004</v>
      </c>
      <c r="AM19" s="147">
        <v>0</v>
      </c>
      <c r="AN19" s="147">
        <v>821.63639999999998</v>
      </c>
      <c r="AO19" s="147">
        <v>0</v>
      </c>
      <c r="AP19" s="147">
        <v>827.65800000000002</v>
      </c>
      <c r="AQ19" s="147">
        <v>0</v>
      </c>
      <c r="AR19" s="147">
        <v>582.70740000000001</v>
      </c>
      <c r="AS19" s="147">
        <v>0</v>
      </c>
      <c r="AT19" s="147">
        <v>748.87789999999995</v>
      </c>
      <c r="AU19" s="147">
        <v>0</v>
      </c>
      <c r="AV19" s="147">
        <v>740.95979999999997</v>
      </c>
      <c r="AW19" s="147">
        <v>0</v>
      </c>
      <c r="AX19" s="147">
        <v>0</v>
      </c>
      <c r="AY19" s="147"/>
      <c r="AZ19" s="147">
        <v>0</v>
      </c>
      <c r="BA19" s="147">
        <v>3.141</v>
      </c>
      <c r="BB19" s="147">
        <v>2.0939999999999999</v>
      </c>
      <c r="BC19" s="147">
        <v>0.34300000000000003</v>
      </c>
      <c r="BD19" s="147">
        <v>0</v>
      </c>
      <c r="BE19" s="147">
        <v>26.78</v>
      </c>
      <c r="BF19" s="147">
        <v>3.4000000000000002E-2</v>
      </c>
      <c r="BG19" s="147">
        <v>7.6929999999999996</v>
      </c>
      <c r="BH19" s="147">
        <v>0.36699999999999999</v>
      </c>
      <c r="BI19" s="147">
        <v>0</v>
      </c>
      <c r="BJ19" s="147">
        <v>0.106</v>
      </c>
      <c r="BK19" s="147">
        <v>40.191000000000003</v>
      </c>
      <c r="BL19" s="147">
        <v>0.85199999999999998</v>
      </c>
      <c r="BM19" s="147">
        <v>56.793999999999997</v>
      </c>
      <c r="BN19" s="147">
        <v>3.0990000000000002</v>
      </c>
      <c r="BO19" s="147">
        <v>33.625999999999998</v>
      </c>
      <c r="BP19" s="147">
        <v>0</v>
      </c>
      <c r="BQ19" s="147">
        <v>167.65379999999999</v>
      </c>
      <c r="BR19" s="147">
        <v>0</v>
      </c>
      <c r="BS19" s="147">
        <v>124.6806</v>
      </c>
      <c r="BT19" s="147">
        <v>0.54530000000000001</v>
      </c>
      <c r="BU19" s="147">
        <v>10.4381</v>
      </c>
      <c r="BV19" s="147">
        <v>3.0000000000000001E-3</v>
      </c>
      <c r="BW19" s="147">
        <v>207.352</v>
      </c>
      <c r="BX19" s="147">
        <v>0</v>
      </c>
      <c r="BY19" s="147">
        <v>217.01240000000001</v>
      </c>
      <c r="BZ19" s="147">
        <v>7.0999999999999994E-2</v>
      </c>
      <c r="CA19" s="147">
        <v>239.934</v>
      </c>
      <c r="CB19" s="147">
        <v>0</v>
      </c>
      <c r="CC19" s="147">
        <v>278.447</v>
      </c>
      <c r="CD19" s="147">
        <v>0.68200000000000005</v>
      </c>
      <c r="CE19" s="147">
        <v>0</v>
      </c>
      <c r="CF19" s="147">
        <v>0</v>
      </c>
      <c r="CG19" s="147">
        <v>560.38559999999995</v>
      </c>
      <c r="CH19" s="147">
        <v>46.604999999999997</v>
      </c>
      <c r="CI19" s="147">
        <v>214.49250000000001</v>
      </c>
      <c r="CJ19" s="147">
        <v>121.75</v>
      </c>
      <c r="CK19" s="147">
        <v>2730.8125</v>
      </c>
      <c r="CL19" s="147">
        <v>124.5</v>
      </c>
      <c r="CM19" s="147">
        <v>2599.75</v>
      </c>
      <c r="CN19" s="147">
        <v>1.62</v>
      </c>
      <c r="CO19" s="147">
        <v>874.90499999999997</v>
      </c>
      <c r="CP19" s="147">
        <v>0</v>
      </c>
      <c r="CQ19" s="147">
        <v>0</v>
      </c>
      <c r="CR19" s="147">
        <v>0</v>
      </c>
      <c r="CS19" s="147">
        <v>10497.375</v>
      </c>
      <c r="CT19" s="147">
        <v>11667.5</v>
      </c>
      <c r="CU19" s="147">
        <v>0</v>
      </c>
      <c r="CV19" s="147">
        <v>0</v>
      </c>
      <c r="CW19" s="147">
        <v>1699.8432</v>
      </c>
      <c r="CX19" s="147">
        <v>0</v>
      </c>
      <c r="CY19" s="147">
        <v>1733.2681</v>
      </c>
      <c r="CZ19" s="147">
        <v>0</v>
      </c>
      <c r="DA19" s="147">
        <v>18590.25</v>
      </c>
      <c r="DB19" s="147">
        <v>13818.107099999999</v>
      </c>
      <c r="DC19" s="147">
        <v>0</v>
      </c>
      <c r="DD19" s="147">
        <v>0</v>
      </c>
      <c r="DE19" s="147">
        <v>14893.0798</v>
      </c>
      <c r="DF19" s="147">
        <v>0</v>
      </c>
      <c r="DG19" s="147">
        <v>1484.9472000000001</v>
      </c>
      <c r="DH19" s="147">
        <v>0</v>
      </c>
      <c r="DI19" s="147">
        <v>1525.3888999999999</v>
      </c>
      <c r="DJ19" s="147">
        <v>4.3886000000000003</v>
      </c>
      <c r="DK19" s="147">
        <v>0</v>
      </c>
      <c r="DL19" s="147">
        <v>0</v>
      </c>
      <c r="DM19" s="147">
        <v>0</v>
      </c>
      <c r="DN19" s="147">
        <v>2.0939000000000001</v>
      </c>
      <c r="DO19" s="147">
        <v>1.7869999999999999</v>
      </c>
      <c r="DP19" s="147">
        <v>0</v>
      </c>
      <c r="DQ19" s="147">
        <v>1.19</v>
      </c>
      <c r="DR19" s="147">
        <v>0</v>
      </c>
      <c r="DS19" s="147">
        <v>9.0999999999999998E-2</v>
      </c>
      <c r="DT19" s="147">
        <v>0</v>
      </c>
      <c r="DU19" s="147">
        <v>0.35499999999999998</v>
      </c>
      <c r="DV19" s="147">
        <v>0</v>
      </c>
      <c r="DW19" s="147">
        <v>0.107</v>
      </c>
      <c r="DX19" s="147">
        <v>0</v>
      </c>
      <c r="DY19" s="147">
        <v>2.2469999999999999</v>
      </c>
      <c r="DZ19" s="147">
        <v>0</v>
      </c>
      <c r="EA19" s="147">
        <v>0</v>
      </c>
      <c r="EB19" s="147">
        <v>0</v>
      </c>
      <c r="EC19" s="147">
        <v>0</v>
      </c>
      <c r="ED19" s="147">
        <v>0</v>
      </c>
      <c r="EE19" s="147">
        <v>5.7000000000000002E-2</v>
      </c>
      <c r="EF19" s="147">
        <v>0.629</v>
      </c>
      <c r="EG19" s="147">
        <v>0.68200000000000005</v>
      </c>
      <c r="EH19" s="147">
        <v>13.856999999999999</v>
      </c>
      <c r="EI19" s="147">
        <v>80.549000000000007</v>
      </c>
      <c r="EJ19" s="147">
        <v>935.37869999999998</v>
      </c>
      <c r="EK19" s="147">
        <v>0</v>
      </c>
      <c r="EL19" s="147">
        <v>845.04</v>
      </c>
      <c r="EM19" s="147">
        <v>0</v>
      </c>
      <c r="EN19" s="147">
        <v>660.12400000000002</v>
      </c>
      <c r="EO19" s="147">
        <v>0</v>
      </c>
      <c r="EP19" s="147">
        <v>8.6910000000000007</v>
      </c>
      <c r="EQ19" s="147">
        <v>0</v>
      </c>
      <c r="ER19" s="147">
        <v>728.68799999999999</v>
      </c>
      <c r="ES19" s="147">
        <v>0</v>
      </c>
      <c r="ET19" s="147">
        <v>838.5</v>
      </c>
      <c r="EU19" s="147">
        <v>0</v>
      </c>
      <c r="EV19" s="147">
        <v>41.908999999999999</v>
      </c>
      <c r="EW19" s="147">
        <v>0</v>
      </c>
      <c r="EX19" s="147">
        <v>655.86800000000005</v>
      </c>
      <c r="EY19" s="147">
        <v>0</v>
      </c>
      <c r="EZ19" s="147">
        <v>361.54</v>
      </c>
      <c r="FA19" s="147">
        <v>0</v>
      </c>
      <c r="FB19" s="147">
        <v>252.92</v>
      </c>
      <c r="FC19" s="147">
        <v>1.56</v>
      </c>
      <c r="FD19" s="147">
        <v>671.4</v>
      </c>
      <c r="FE19" s="147"/>
      <c r="FF19" s="148">
        <v>104041.08479999998</v>
      </c>
    </row>
    <row r="20" spans="2:162" x14ac:dyDescent="0.2">
      <c r="B20" s="152">
        <v>41923</v>
      </c>
      <c r="C20" s="146">
        <v>0</v>
      </c>
      <c r="D20" s="147">
        <v>0</v>
      </c>
      <c r="E20" s="147">
        <v>3.7246999999999999</v>
      </c>
      <c r="F20" s="147">
        <v>0</v>
      </c>
      <c r="G20" s="147">
        <v>0</v>
      </c>
      <c r="H20" s="147">
        <v>0</v>
      </c>
      <c r="I20" s="147">
        <v>0</v>
      </c>
      <c r="J20" s="147">
        <v>0</v>
      </c>
      <c r="K20" s="147">
        <v>0.91200000000000003</v>
      </c>
      <c r="L20" s="147">
        <v>0</v>
      </c>
      <c r="M20" s="147">
        <v>0</v>
      </c>
      <c r="N20" s="147">
        <v>0</v>
      </c>
      <c r="O20" s="147">
        <v>44.994599999999998</v>
      </c>
      <c r="P20" s="147">
        <v>0</v>
      </c>
      <c r="Q20" s="147">
        <v>0</v>
      </c>
      <c r="R20" s="147">
        <v>0</v>
      </c>
      <c r="S20" s="147">
        <v>0</v>
      </c>
      <c r="T20" s="147">
        <v>0</v>
      </c>
      <c r="U20" s="147">
        <v>1.4286000000000001</v>
      </c>
      <c r="V20" s="147">
        <v>0</v>
      </c>
      <c r="W20" s="147">
        <v>0</v>
      </c>
      <c r="X20" s="147">
        <v>0</v>
      </c>
      <c r="Y20" s="147">
        <v>1.8378000000000001</v>
      </c>
      <c r="Z20" s="147">
        <v>0</v>
      </c>
      <c r="AA20" s="147">
        <v>0</v>
      </c>
      <c r="AB20" s="147">
        <v>0</v>
      </c>
      <c r="AC20" s="147">
        <v>0</v>
      </c>
      <c r="AD20" s="147">
        <v>2624.9625000000001</v>
      </c>
      <c r="AE20" s="147">
        <v>0</v>
      </c>
      <c r="AF20" s="147">
        <v>2622.2058000000002</v>
      </c>
      <c r="AG20" s="147">
        <v>0</v>
      </c>
      <c r="AH20" s="147">
        <v>2640.0374999999999</v>
      </c>
      <c r="AI20" s="147">
        <v>0</v>
      </c>
      <c r="AJ20" s="147">
        <v>839.10599999999999</v>
      </c>
      <c r="AK20" s="147">
        <v>0</v>
      </c>
      <c r="AL20" s="147">
        <v>830.60159999999996</v>
      </c>
      <c r="AM20" s="147">
        <v>0</v>
      </c>
      <c r="AN20" s="147">
        <v>824.36400000000003</v>
      </c>
      <c r="AO20" s="147">
        <v>0</v>
      </c>
      <c r="AP20" s="147">
        <v>827.90039999999999</v>
      </c>
      <c r="AQ20" s="147">
        <v>0</v>
      </c>
      <c r="AR20" s="147">
        <v>592.22389999999996</v>
      </c>
      <c r="AS20" s="147">
        <v>0</v>
      </c>
      <c r="AT20" s="147">
        <v>725.97540000000004</v>
      </c>
      <c r="AU20" s="147">
        <v>0</v>
      </c>
      <c r="AV20" s="147">
        <v>718.16890000000001</v>
      </c>
      <c r="AW20" s="147">
        <v>0</v>
      </c>
      <c r="AX20" s="147">
        <v>0</v>
      </c>
      <c r="AY20" s="147"/>
      <c r="AZ20" s="147">
        <v>0</v>
      </c>
      <c r="BA20" s="147">
        <v>3.4359999999999999</v>
      </c>
      <c r="BB20" s="147">
        <v>4.1449999999999996</v>
      </c>
      <c r="BC20" s="147">
        <v>1E-3</v>
      </c>
      <c r="BD20" s="147">
        <v>6.0000000000000001E-3</v>
      </c>
      <c r="BE20" s="147">
        <v>8.8650000000000002</v>
      </c>
      <c r="BF20" s="147">
        <v>1.591</v>
      </c>
      <c r="BG20" s="147">
        <v>25.890999999999998</v>
      </c>
      <c r="BH20" s="147">
        <v>0.38200000000000001</v>
      </c>
      <c r="BI20" s="147">
        <v>0</v>
      </c>
      <c r="BJ20" s="147">
        <v>0</v>
      </c>
      <c r="BK20" s="147">
        <v>66.804000000000002</v>
      </c>
      <c r="BL20" s="147">
        <v>0</v>
      </c>
      <c r="BM20" s="147">
        <v>78.936999999999998</v>
      </c>
      <c r="BN20" s="147">
        <v>5.6769999999999996</v>
      </c>
      <c r="BO20" s="147">
        <v>2.2200000000000002</v>
      </c>
      <c r="BP20" s="147">
        <v>0</v>
      </c>
      <c r="BQ20" s="147">
        <v>57.404800000000002</v>
      </c>
      <c r="BR20" s="147">
        <v>0</v>
      </c>
      <c r="BS20" s="147">
        <v>45.300600000000003</v>
      </c>
      <c r="BT20" s="147">
        <v>0.41460000000000002</v>
      </c>
      <c r="BU20" s="147">
        <v>3.024</v>
      </c>
      <c r="BV20" s="147">
        <v>0</v>
      </c>
      <c r="BW20" s="147">
        <v>205.86199999999999</v>
      </c>
      <c r="BX20" s="147">
        <v>0.3024</v>
      </c>
      <c r="BY20" s="147">
        <v>184.3776</v>
      </c>
      <c r="BZ20" s="147">
        <v>0</v>
      </c>
      <c r="CA20" s="147">
        <v>227.53800000000001</v>
      </c>
      <c r="CB20" s="147">
        <v>1.4E-2</v>
      </c>
      <c r="CC20" s="147">
        <v>110.479</v>
      </c>
      <c r="CD20" s="147">
        <v>0.63600000000000001</v>
      </c>
      <c r="CE20" s="147">
        <v>0</v>
      </c>
      <c r="CF20" s="147">
        <v>0</v>
      </c>
      <c r="CG20" s="147">
        <v>734.83199999999999</v>
      </c>
      <c r="CH20" s="147">
        <v>10.38</v>
      </c>
      <c r="CI20" s="147">
        <v>164.7</v>
      </c>
      <c r="CJ20" s="147">
        <v>0</v>
      </c>
      <c r="CK20" s="147">
        <v>3390.625</v>
      </c>
      <c r="CL20" s="147">
        <v>0</v>
      </c>
      <c r="CM20" s="147">
        <v>3229.25</v>
      </c>
      <c r="CN20" s="147">
        <v>0</v>
      </c>
      <c r="CO20" s="147">
        <v>1472.67</v>
      </c>
      <c r="CP20" s="147">
        <v>0</v>
      </c>
      <c r="CQ20" s="147">
        <v>0</v>
      </c>
      <c r="CR20" s="147">
        <v>0</v>
      </c>
      <c r="CS20" s="147">
        <v>12708.25</v>
      </c>
      <c r="CT20" s="147">
        <v>13164.25</v>
      </c>
      <c r="CU20" s="147">
        <v>0</v>
      </c>
      <c r="CV20" s="147">
        <v>0</v>
      </c>
      <c r="CW20" s="147">
        <v>1673.1</v>
      </c>
      <c r="CX20" s="147">
        <v>0</v>
      </c>
      <c r="CY20" s="147">
        <v>1713.5917999999999</v>
      </c>
      <c r="CZ20" s="147">
        <v>0</v>
      </c>
      <c r="DA20" s="147">
        <v>18289.375</v>
      </c>
      <c r="DB20" s="147">
        <v>14439.4725</v>
      </c>
      <c r="DC20" s="147">
        <v>0</v>
      </c>
      <c r="DD20" s="147">
        <v>0</v>
      </c>
      <c r="DE20" s="147">
        <v>14675.042600000001</v>
      </c>
      <c r="DF20" s="147">
        <v>0</v>
      </c>
      <c r="DG20" s="147">
        <v>1662.5003999999999</v>
      </c>
      <c r="DH20" s="147">
        <v>0</v>
      </c>
      <c r="DI20" s="147">
        <v>1713.7031999999999</v>
      </c>
      <c r="DJ20" s="147">
        <v>5.3272000000000004</v>
      </c>
      <c r="DK20" s="147">
        <v>0</v>
      </c>
      <c r="DL20" s="147">
        <v>0</v>
      </c>
      <c r="DM20" s="147">
        <v>0</v>
      </c>
      <c r="DN20" s="147">
        <v>2.0425</v>
      </c>
      <c r="DO20" s="147">
        <v>1.802</v>
      </c>
      <c r="DP20" s="147">
        <v>0</v>
      </c>
      <c r="DQ20" s="147">
        <v>0.64100000000000001</v>
      </c>
      <c r="DR20" s="147">
        <v>0</v>
      </c>
      <c r="DS20" s="147">
        <v>8.6999999999999994E-2</v>
      </c>
      <c r="DT20" s="147">
        <v>0</v>
      </c>
      <c r="DU20" s="147">
        <v>0.36</v>
      </c>
      <c r="DV20" s="147">
        <v>0</v>
      </c>
      <c r="DW20" s="147">
        <v>0.105</v>
      </c>
      <c r="DX20" s="147">
        <v>0</v>
      </c>
      <c r="DY20" s="147">
        <v>1.913</v>
      </c>
      <c r="DZ20" s="147">
        <v>0</v>
      </c>
      <c r="EA20" s="147">
        <v>0</v>
      </c>
      <c r="EB20" s="147">
        <v>0</v>
      </c>
      <c r="EC20" s="147">
        <v>0</v>
      </c>
      <c r="ED20" s="147">
        <v>0</v>
      </c>
      <c r="EE20" s="147">
        <v>5.0999999999999997E-2</v>
      </c>
      <c r="EF20" s="147">
        <v>2.262</v>
      </c>
      <c r="EG20" s="147">
        <v>7.556</v>
      </c>
      <c r="EH20" s="147">
        <v>5.4189999999999996</v>
      </c>
      <c r="EI20" s="147">
        <v>0</v>
      </c>
      <c r="EJ20" s="147">
        <v>1094.0002999999999</v>
      </c>
      <c r="EK20" s="147">
        <v>0.04</v>
      </c>
      <c r="EL20" s="147">
        <v>241.32</v>
      </c>
      <c r="EM20" s="147">
        <v>8.9999999999999993E-3</v>
      </c>
      <c r="EN20" s="147">
        <v>206.18299999999999</v>
      </c>
      <c r="EO20" s="147">
        <v>0</v>
      </c>
      <c r="EP20" s="147">
        <v>6.6210000000000004</v>
      </c>
      <c r="EQ20" s="147">
        <v>2.8000000000000001E-2</v>
      </c>
      <c r="ER20" s="147">
        <v>204.65299999999999</v>
      </c>
      <c r="ES20" s="147">
        <v>0</v>
      </c>
      <c r="ET20" s="147">
        <v>161.4</v>
      </c>
      <c r="EU20" s="147">
        <v>0.02</v>
      </c>
      <c r="EV20" s="147">
        <v>33.14</v>
      </c>
      <c r="EW20" s="147">
        <v>5.8999999999999997E-2</v>
      </c>
      <c r="EX20" s="147">
        <v>167.13900000000001</v>
      </c>
      <c r="EY20" s="147">
        <v>6.0000000000000001E-3</v>
      </c>
      <c r="EZ20" s="147">
        <v>68.039000000000001</v>
      </c>
      <c r="FA20" s="147">
        <v>1.4999999999999999E-2</v>
      </c>
      <c r="FB20" s="147">
        <v>36.948999999999998</v>
      </c>
      <c r="FC20" s="147">
        <v>5.52</v>
      </c>
      <c r="FD20" s="147">
        <v>0</v>
      </c>
      <c r="FE20" s="147"/>
      <c r="FF20" s="148">
        <v>105626.2012</v>
      </c>
    </row>
    <row r="21" spans="2:162" x14ac:dyDescent="0.2">
      <c r="B21" s="152">
        <v>41924</v>
      </c>
      <c r="C21" s="146">
        <v>0</v>
      </c>
      <c r="D21" s="147">
        <v>0</v>
      </c>
      <c r="E21" s="147">
        <v>3.7755000000000001</v>
      </c>
      <c r="F21" s="147">
        <v>0</v>
      </c>
      <c r="G21" s="147">
        <v>0</v>
      </c>
      <c r="H21" s="147">
        <v>0</v>
      </c>
      <c r="I21" s="147">
        <v>0</v>
      </c>
      <c r="J21" s="147">
        <v>0</v>
      </c>
      <c r="K21" s="147">
        <v>0.16800000000000001</v>
      </c>
      <c r="L21" s="147">
        <v>0</v>
      </c>
      <c r="M21" s="147">
        <v>0</v>
      </c>
      <c r="N21" s="147">
        <v>0</v>
      </c>
      <c r="O21" s="147">
        <v>49.329000000000001</v>
      </c>
      <c r="P21" s="147">
        <v>0</v>
      </c>
      <c r="Q21" s="147">
        <v>0</v>
      </c>
      <c r="R21" s="147">
        <v>0</v>
      </c>
      <c r="S21" s="147">
        <v>0</v>
      </c>
      <c r="T21" s="147">
        <v>0</v>
      </c>
      <c r="U21" s="147">
        <v>1.4185000000000001</v>
      </c>
      <c r="V21" s="147">
        <v>0</v>
      </c>
      <c r="W21" s="147">
        <v>0</v>
      </c>
      <c r="X21" s="147">
        <v>0</v>
      </c>
      <c r="Y21" s="147">
        <v>1.647</v>
      </c>
      <c r="Z21" s="147">
        <v>0</v>
      </c>
      <c r="AA21" s="147">
        <v>0</v>
      </c>
      <c r="AB21" s="147">
        <v>0</v>
      </c>
      <c r="AC21" s="147">
        <v>0</v>
      </c>
      <c r="AD21" s="147">
        <v>2623.1624999999999</v>
      </c>
      <c r="AE21" s="147">
        <v>0</v>
      </c>
      <c r="AF21" s="147">
        <v>2624.7375000000002</v>
      </c>
      <c r="AG21" s="147">
        <v>0</v>
      </c>
      <c r="AH21" s="147">
        <v>2637.1691999999998</v>
      </c>
      <c r="AI21" s="147">
        <v>0</v>
      </c>
      <c r="AJ21" s="147">
        <v>833.08439999999996</v>
      </c>
      <c r="AK21" s="147">
        <v>0</v>
      </c>
      <c r="AL21" s="147">
        <v>823.93200000000002</v>
      </c>
      <c r="AM21" s="147">
        <v>0</v>
      </c>
      <c r="AN21" s="147">
        <v>816.45360000000005</v>
      </c>
      <c r="AO21" s="147">
        <v>0</v>
      </c>
      <c r="AP21" s="147">
        <v>827.41560000000004</v>
      </c>
      <c r="AQ21" s="147">
        <v>0</v>
      </c>
      <c r="AR21" s="147">
        <v>587.83010000000002</v>
      </c>
      <c r="AS21" s="147">
        <v>0</v>
      </c>
      <c r="AT21" s="147">
        <v>761.99980000000005</v>
      </c>
      <c r="AU21" s="147">
        <v>0</v>
      </c>
      <c r="AV21" s="147">
        <v>755.09479999999996</v>
      </c>
      <c r="AW21" s="147">
        <v>0</v>
      </c>
      <c r="AX21" s="147">
        <v>0</v>
      </c>
      <c r="AY21" s="147"/>
      <c r="AZ21" s="147">
        <v>0</v>
      </c>
      <c r="BA21" s="147">
        <v>2.2090000000000001</v>
      </c>
      <c r="BB21" s="147">
        <v>4.2089999999999996</v>
      </c>
      <c r="BC21" s="147">
        <v>0</v>
      </c>
      <c r="BD21" s="147">
        <v>0.442</v>
      </c>
      <c r="BE21" s="147">
        <v>1.635</v>
      </c>
      <c r="BF21" s="147">
        <v>45.198</v>
      </c>
      <c r="BG21" s="147">
        <v>19.536999999999999</v>
      </c>
      <c r="BH21" s="147">
        <v>0.38</v>
      </c>
      <c r="BI21" s="147">
        <v>0</v>
      </c>
      <c r="BJ21" s="147">
        <v>0</v>
      </c>
      <c r="BK21" s="147">
        <v>37.875</v>
      </c>
      <c r="BL21" s="147">
        <v>0</v>
      </c>
      <c r="BM21" s="147">
        <v>64.415000000000006</v>
      </c>
      <c r="BN21" s="147">
        <v>0.93799999999999994</v>
      </c>
      <c r="BO21" s="147">
        <v>6.8940000000000001</v>
      </c>
      <c r="BP21" s="147">
        <v>0.14860000000000001</v>
      </c>
      <c r="BQ21" s="147">
        <v>23.916599999999999</v>
      </c>
      <c r="BR21" s="147">
        <v>0.23760000000000001</v>
      </c>
      <c r="BS21" s="147">
        <v>16.2622</v>
      </c>
      <c r="BT21" s="147">
        <v>1.3985000000000001</v>
      </c>
      <c r="BU21" s="147">
        <v>5.3999999999999999E-2</v>
      </c>
      <c r="BV21" s="147">
        <v>0</v>
      </c>
      <c r="BW21" s="147">
        <v>175.97900000000001</v>
      </c>
      <c r="BX21" s="147">
        <v>0</v>
      </c>
      <c r="BY21" s="147">
        <v>189.50219999999999</v>
      </c>
      <c r="BZ21" s="147">
        <v>0</v>
      </c>
      <c r="CA21" s="147">
        <v>227.923</v>
      </c>
      <c r="CB21" s="147">
        <v>1.532</v>
      </c>
      <c r="CC21" s="147">
        <v>34.344000000000001</v>
      </c>
      <c r="CD21" s="147">
        <v>0.56999999999999995</v>
      </c>
      <c r="CE21" s="147">
        <v>0</v>
      </c>
      <c r="CF21" s="147">
        <v>0.378</v>
      </c>
      <c r="CG21" s="147">
        <v>565.65</v>
      </c>
      <c r="CH21" s="147">
        <v>20.857500000000002</v>
      </c>
      <c r="CI21" s="147">
        <v>183.94499999999999</v>
      </c>
      <c r="CJ21" s="147">
        <v>0</v>
      </c>
      <c r="CK21" s="147">
        <v>2648</v>
      </c>
      <c r="CL21" s="147">
        <v>0</v>
      </c>
      <c r="CM21" s="147">
        <v>2512</v>
      </c>
      <c r="CN21" s="147">
        <v>0</v>
      </c>
      <c r="CO21" s="147">
        <v>1401.165</v>
      </c>
      <c r="CP21" s="147">
        <v>0</v>
      </c>
      <c r="CQ21" s="147">
        <v>0</v>
      </c>
      <c r="CR21" s="147">
        <v>0</v>
      </c>
      <c r="CS21" s="147">
        <v>13821.375</v>
      </c>
      <c r="CT21" s="147">
        <v>12675.875</v>
      </c>
      <c r="CU21" s="147">
        <v>0</v>
      </c>
      <c r="CV21" s="147">
        <v>0</v>
      </c>
      <c r="CW21" s="147">
        <v>1521.0360000000001</v>
      </c>
      <c r="CX21" s="147">
        <v>0</v>
      </c>
      <c r="CY21" s="147">
        <v>1552.1353999999999</v>
      </c>
      <c r="CZ21" s="147">
        <v>0</v>
      </c>
      <c r="DA21" s="147">
        <v>19882.5</v>
      </c>
      <c r="DB21" s="147">
        <v>14274.2703</v>
      </c>
      <c r="DC21" s="147">
        <v>0</v>
      </c>
      <c r="DD21" s="147">
        <v>0</v>
      </c>
      <c r="DE21" s="147">
        <v>16547.393700000001</v>
      </c>
      <c r="DF21" s="147">
        <v>0</v>
      </c>
      <c r="DG21" s="147">
        <v>1239.2028</v>
      </c>
      <c r="DH21" s="147">
        <v>0</v>
      </c>
      <c r="DI21" s="147">
        <v>1273.4376999999999</v>
      </c>
      <c r="DJ21" s="147">
        <v>5.9527999999999999</v>
      </c>
      <c r="DK21" s="147">
        <v>0</v>
      </c>
      <c r="DL21" s="147">
        <v>0</v>
      </c>
      <c r="DM21" s="147">
        <v>0</v>
      </c>
      <c r="DN21" s="147">
        <v>2.0819999999999999</v>
      </c>
      <c r="DO21" s="147">
        <v>1.8480000000000001</v>
      </c>
      <c r="DP21" s="147">
        <v>0</v>
      </c>
      <c r="DQ21" s="147">
        <v>0.61399999999999999</v>
      </c>
      <c r="DR21" s="147">
        <v>0</v>
      </c>
      <c r="DS21" s="147">
        <v>9.0999999999999998E-2</v>
      </c>
      <c r="DT21" s="147">
        <v>0</v>
      </c>
      <c r="DU21" s="147">
        <v>0.31</v>
      </c>
      <c r="DV21" s="147">
        <v>0</v>
      </c>
      <c r="DW21" s="147">
        <v>0.104</v>
      </c>
      <c r="DX21" s="147">
        <v>0</v>
      </c>
      <c r="DY21" s="147">
        <v>1.869</v>
      </c>
      <c r="DZ21" s="147">
        <v>0</v>
      </c>
      <c r="EA21" s="147">
        <v>0</v>
      </c>
      <c r="EB21" s="147">
        <v>0</v>
      </c>
      <c r="EC21" s="147">
        <v>0</v>
      </c>
      <c r="ED21" s="147">
        <v>0</v>
      </c>
      <c r="EE21" s="147">
        <v>5.1999999999999998E-2</v>
      </c>
      <c r="EF21" s="147">
        <v>0.98099999999999998</v>
      </c>
      <c r="EG21" s="147">
        <v>1.839</v>
      </c>
      <c r="EH21" s="147">
        <v>3.1949999999999998</v>
      </c>
      <c r="EI21" s="147">
        <v>0</v>
      </c>
      <c r="EJ21" s="147">
        <v>793.97149999999999</v>
      </c>
      <c r="EK21" s="147">
        <v>0.43</v>
      </c>
      <c r="EL21" s="147">
        <v>113.59</v>
      </c>
      <c r="EM21" s="147">
        <v>2.8319999999999999</v>
      </c>
      <c r="EN21" s="147">
        <v>114.315</v>
      </c>
      <c r="EO21" s="147">
        <v>8.4000000000000005E-2</v>
      </c>
      <c r="EP21" s="147">
        <v>2.2189999999999999</v>
      </c>
      <c r="EQ21" s="147">
        <v>1.1819999999999999</v>
      </c>
      <c r="ER21" s="147">
        <v>171.864</v>
      </c>
      <c r="ES21" s="147">
        <v>0.9</v>
      </c>
      <c r="ET21" s="147">
        <v>121</v>
      </c>
      <c r="EU21" s="147">
        <v>2.3E-2</v>
      </c>
      <c r="EV21" s="147">
        <v>14.494</v>
      </c>
      <c r="EW21" s="147">
        <v>1.0409999999999999</v>
      </c>
      <c r="EX21" s="147">
        <v>134.09399999999999</v>
      </c>
      <c r="EY21" s="147">
        <v>0.67200000000000004</v>
      </c>
      <c r="EZ21" s="147">
        <v>49.052</v>
      </c>
      <c r="FA21" s="147">
        <v>0.21299999999999999</v>
      </c>
      <c r="FB21" s="147">
        <v>31.617999999999999</v>
      </c>
      <c r="FC21" s="147">
        <v>5.2439999999999998</v>
      </c>
      <c r="FD21" s="147">
        <v>0</v>
      </c>
      <c r="FE21" s="147"/>
      <c r="FF21" s="148">
        <v>105899.81490000001</v>
      </c>
    </row>
    <row r="22" spans="2:162" x14ac:dyDescent="0.2">
      <c r="B22" s="152">
        <v>41925</v>
      </c>
      <c r="C22" s="146">
        <v>0</v>
      </c>
      <c r="D22" s="147">
        <v>0</v>
      </c>
      <c r="E22" s="147">
        <v>3.7414000000000001</v>
      </c>
      <c r="F22" s="147">
        <v>0</v>
      </c>
      <c r="G22" s="147">
        <v>0</v>
      </c>
      <c r="H22" s="147">
        <v>0</v>
      </c>
      <c r="I22" s="147">
        <v>0</v>
      </c>
      <c r="J22" s="147">
        <v>0</v>
      </c>
      <c r="K22" s="147">
        <v>0.77700000000000002</v>
      </c>
      <c r="L22" s="147">
        <v>0</v>
      </c>
      <c r="M22" s="147">
        <v>0</v>
      </c>
      <c r="N22" s="147">
        <v>0</v>
      </c>
      <c r="O22" s="147">
        <v>23.327999999999999</v>
      </c>
      <c r="P22" s="147">
        <v>0</v>
      </c>
      <c r="Q22" s="147">
        <v>0</v>
      </c>
      <c r="R22" s="147">
        <v>0</v>
      </c>
      <c r="S22" s="147">
        <v>1.2777000000000001</v>
      </c>
      <c r="T22" s="147">
        <v>0</v>
      </c>
      <c r="U22" s="147">
        <v>1.3913</v>
      </c>
      <c r="V22" s="147">
        <v>0</v>
      </c>
      <c r="W22" s="147">
        <v>0</v>
      </c>
      <c r="X22" s="147">
        <v>0</v>
      </c>
      <c r="Y22" s="147">
        <v>1.6969000000000001</v>
      </c>
      <c r="Z22" s="147">
        <v>0</v>
      </c>
      <c r="AA22" s="147">
        <v>0</v>
      </c>
      <c r="AB22" s="147">
        <v>0</v>
      </c>
      <c r="AC22" s="147">
        <v>0</v>
      </c>
      <c r="AD22" s="147">
        <v>2622.0374999999999</v>
      </c>
      <c r="AE22" s="147">
        <v>0</v>
      </c>
      <c r="AF22" s="147">
        <v>2624.4567000000002</v>
      </c>
      <c r="AG22" s="147">
        <v>0</v>
      </c>
      <c r="AH22" s="147">
        <v>2634.2433000000001</v>
      </c>
      <c r="AI22" s="147">
        <v>0</v>
      </c>
      <c r="AJ22" s="147">
        <v>825.76800000000003</v>
      </c>
      <c r="AK22" s="147">
        <v>0</v>
      </c>
      <c r="AL22" s="147">
        <v>816.2364</v>
      </c>
      <c r="AM22" s="147">
        <v>0</v>
      </c>
      <c r="AN22" s="147">
        <v>222.66839999999999</v>
      </c>
      <c r="AO22" s="147">
        <v>0</v>
      </c>
      <c r="AP22" s="147">
        <v>826.95600000000002</v>
      </c>
      <c r="AQ22" s="147">
        <v>0</v>
      </c>
      <c r="AR22" s="147">
        <v>577.39110000000005</v>
      </c>
      <c r="AS22" s="147">
        <v>0</v>
      </c>
      <c r="AT22" s="147">
        <v>795.06730000000005</v>
      </c>
      <c r="AU22" s="147">
        <v>0</v>
      </c>
      <c r="AV22" s="147">
        <v>787.74770000000001</v>
      </c>
      <c r="AW22" s="147">
        <v>0</v>
      </c>
      <c r="AX22" s="147">
        <v>0</v>
      </c>
      <c r="AY22" s="147"/>
      <c r="AZ22" s="147">
        <v>0</v>
      </c>
      <c r="BA22" s="147">
        <v>3.1680000000000001</v>
      </c>
      <c r="BB22" s="147">
        <v>6.4740000000000002</v>
      </c>
      <c r="BC22" s="147">
        <v>0</v>
      </c>
      <c r="BD22" s="147">
        <v>0.76200000000000001</v>
      </c>
      <c r="BE22" s="147">
        <v>0.63700000000000001</v>
      </c>
      <c r="BF22" s="147">
        <v>0.10199999999999999</v>
      </c>
      <c r="BG22" s="147">
        <v>43.1</v>
      </c>
      <c r="BH22" s="147">
        <v>0.371</v>
      </c>
      <c r="BI22" s="147">
        <v>0</v>
      </c>
      <c r="BJ22" s="147">
        <v>1E-3</v>
      </c>
      <c r="BK22" s="147">
        <v>41.917999999999999</v>
      </c>
      <c r="BL22" s="147">
        <v>0</v>
      </c>
      <c r="BM22" s="147">
        <v>86.840999999999994</v>
      </c>
      <c r="BN22" s="147">
        <v>8.9450000000000003</v>
      </c>
      <c r="BO22" s="147">
        <v>0.19800000000000001</v>
      </c>
      <c r="BP22" s="147">
        <v>0.78839999999999999</v>
      </c>
      <c r="BQ22" s="147">
        <v>11.102399999999999</v>
      </c>
      <c r="BR22" s="147">
        <v>0.78039999999999998</v>
      </c>
      <c r="BS22" s="147">
        <v>8.2591999999999999</v>
      </c>
      <c r="BT22" s="147">
        <v>1.5283</v>
      </c>
      <c r="BU22" s="147">
        <v>5.9299999999999999E-2</v>
      </c>
      <c r="BV22" s="147">
        <v>0</v>
      </c>
      <c r="BW22" s="147">
        <v>181.36600000000001</v>
      </c>
      <c r="BX22" s="147">
        <v>0.3644</v>
      </c>
      <c r="BY22" s="147">
        <v>134.33320000000001</v>
      </c>
      <c r="BZ22" s="147">
        <v>0</v>
      </c>
      <c r="CA22" s="147">
        <v>240.75200000000001</v>
      </c>
      <c r="CB22" s="147">
        <v>1.355</v>
      </c>
      <c r="CC22" s="147">
        <v>45.280999999999999</v>
      </c>
      <c r="CD22" s="147">
        <v>0.71499999999999997</v>
      </c>
      <c r="CE22" s="147">
        <v>0</v>
      </c>
      <c r="CF22" s="147">
        <v>316.33199999999999</v>
      </c>
      <c r="CG22" s="147">
        <v>19.250399999999999</v>
      </c>
      <c r="CH22" s="147">
        <v>0</v>
      </c>
      <c r="CI22" s="147">
        <v>814.69500000000005</v>
      </c>
      <c r="CJ22" s="147">
        <v>0</v>
      </c>
      <c r="CK22" s="147">
        <v>4825.375</v>
      </c>
      <c r="CL22" s="147">
        <v>0</v>
      </c>
      <c r="CM22" s="147">
        <v>4614.125</v>
      </c>
      <c r="CN22" s="147">
        <v>0</v>
      </c>
      <c r="CO22" s="147">
        <v>1725.09</v>
      </c>
      <c r="CP22" s="147">
        <v>0</v>
      </c>
      <c r="CQ22" s="147">
        <v>0</v>
      </c>
      <c r="CR22" s="147">
        <v>0</v>
      </c>
      <c r="CS22" s="147">
        <v>12467.375</v>
      </c>
      <c r="CT22" s="147">
        <v>11909.5</v>
      </c>
      <c r="CU22" s="147">
        <v>0</v>
      </c>
      <c r="CV22" s="147">
        <v>0</v>
      </c>
      <c r="CW22" s="147">
        <v>1517.6304</v>
      </c>
      <c r="CX22" s="147">
        <v>0</v>
      </c>
      <c r="CY22" s="147">
        <v>1539.4385</v>
      </c>
      <c r="CZ22" s="147">
        <v>0</v>
      </c>
      <c r="DA22" s="147">
        <v>17431</v>
      </c>
      <c r="DB22" s="147">
        <v>13560.2976</v>
      </c>
      <c r="DC22" s="147">
        <v>0</v>
      </c>
      <c r="DD22" s="147">
        <v>0</v>
      </c>
      <c r="DE22" s="147">
        <v>14390.643899999999</v>
      </c>
      <c r="DF22" s="147">
        <v>0</v>
      </c>
      <c r="DG22" s="147">
        <v>1190.7456</v>
      </c>
      <c r="DH22" s="147">
        <v>0</v>
      </c>
      <c r="DI22" s="147">
        <v>1218.4105999999999</v>
      </c>
      <c r="DJ22" s="147">
        <v>4.8780000000000001</v>
      </c>
      <c r="DK22" s="147">
        <v>0</v>
      </c>
      <c r="DL22" s="147">
        <v>0</v>
      </c>
      <c r="DM22" s="147">
        <v>0</v>
      </c>
      <c r="DN22" s="147">
        <v>2.0886999999999998</v>
      </c>
      <c r="DO22" s="147">
        <v>1.7649999999999999</v>
      </c>
      <c r="DP22" s="147">
        <v>0</v>
      </c>
      <c r="DQ22" s="147">
        <v>0.63700000000000001</v>
      </c>
      <c r="DR22" s="147">
        <v>0</v>
      </c>
      <c r="DS22" s="147">
        <v>0.09</v>
      </c>
      <c r="DT22" s="147">
        <v>0</v>
      </c>
      <c r="DU22" s="147">
        <v>0.35399999999999998</v>
      </c>
      <c r="DV22" s="147">
        <v>0</v>
      </c>
      <c r="DW22" s="147">
        <v>0.114</v>
      </c>
      <c r="DX22" s="147">
        <v>0</v>
      </c>
      <c r="DY22" s="147">
        <v>2.198</v>
      </c>
      <c r="DZ22" s="147">
        <v>0</v>
      </c>
      <c r="EA22" s="147">
        <v>0</v>
      </c>
      <c r="EB22" s="147">
        <v>0</v>
      </c>
      <c r="EC22" s="147">
        <v>0</v>
      </c>
      <c r="ED22" s="147">
        <v>0</v>
      </c>
      <c r="EE22" s="147">
        <v>5.0999999999999997E-2</v>
      </c>
      <c r="EF22" s="147">
        <v>3.077</v>
      </c>
      <c r="EG22" s="147">
        <v>13.45</v>
      </c>
      <c r="EH22" s="147">
        <v>0.308</v>
      </c>
      <c r="EI22" s="147">
        <v>0</v>
      </c>
      <c r="EJ22" s="147">
        <v>1052.0306</v>
      </c>
      <c r="EK22" s="147">
        <v>2.93</v>
      </c>
      <c r="EL22" s="147">
        <v>50.62</v>
      </c>
      <c r="EM22" s="147">
        <v>1.1299999999999999</v>
      </c>
      <c r="EN22" s="147">
        <v>54.500999999999998</v>
      </c>
      <c r="EO22" s="147">
        <v>5.5E-2</v>
      </c>
      <c r="EP22" s="147">
        <v>4.6959999999999997</v>
      </c>
      <c r="EQ22" s="147">
        <v>2.9009999999999998</v>
      </c>
      <c r="ER22" s="147">
        <v>9.1630000000000003</v>
      </c>
      <c r="ES22" s="147">
        <v>4.9000000000000004</v>
      </c>
      <c r="ET22" s="147">
        <v>24.4</v>
      </c>
      <c r="EU22" s="147">
        <v>0</v>
      </c>
      <c r="EV22" s="147">
        <v>0</v>
      </c>
      <c r="EW22" s="147">
        <v>1E-3</v>
      </c>
      <c r="EX22" s="147">
        <v>74.92</v>
      </c>
      <c r="EY22" s="147">
        <v>2.1549999999999998</v>
      </c>
      <c r="EZ22" s="147">
        <v>10.019</v>
      </c>
      <c r="FA22" s="147">
        <v>0.75600000000000001</v>
      </c>
      <c r="FB22" s="147">
        <v>6.0119999999999996</v>
      </c>
      <c r="FC22" s="147">
        <v>4.1639999999999997</v>
      </c>
      <c r="FD22" s="147">
        <v>127.584</v>
      </c>
      <c r="FE22" s="147"/>
      <c r="FF22" s="148">
        <v>102585.84359999999</v>
      </c>
    </row>
    <row r="23" spans="2:162" x14ac:dyDescent="0.2">
      <c r="B23" s="152">
        <v>41926</v>
      </c>
      <c r="C23" s="146">
        <v>0</v>
      </c>
      <c r="D23" s="147">
        <v>0</v>
      </c>
      <c r="E23" s="147">
        <v>3.7755000000000001</v>
      </c>
      <c r="F23" s="147">
        <v>0</v>
      </c>
      <c r="G23" s="147">
        <v>0</v>
      </c>
      <c r="H23" s="147">
        <v>0</v>
      </c>
      <c r="I23" s="147">
        <v>0</v>
      </c>
      <c r="J23" s="147">
        <v>0</v>
      </c>
      <c r="K23" s="147">
        <v>0.74250000000000005</v>
      </c>
      <c r="L23" s="147">
        <v>0</v>
      </c>
      <c r="M23" s="147">
        <v>0</v>
      </c>
      <c r="N23" s="147">
        <v>0</v>
      </c>
      <c r="O23" s="147">
        <v>4.4550000000000001</v>
      </c>
      <c r="P23" s="147">
        <v>0</v>
      </c>
      <c r="Q23" s="147">
        <v>0</v>
      </c>
      <c r="R23" s="147">
        <v>0</v>
      </c>
      <c r="S23" s="147">
        <v>0</v>
      </c>
      <c r="T23" s="147">
        <v>0</v>
      </c>
      <c r="U23" s="147">
        <v>1.4128000000000001</v>
      </c>
      <c r="V23" s="147">
        <v>0</v>
      </c>
      <c r="W23" s="147">
        <v>6.9999999999999999E-4</v>
      </c>
      <c r="X23" s="147">
        <v>0</v>
      </c>
      <c r="Y23" s="147">
        <v>1.6908000000000001</v>
      </c>
      <c r="Z23" s="147">
        <v>0</v>
      </c>
      <c r="AA23" s="147">
        <v>1E-4</v>
      </c>
      <c r="AB23" s="147">
        <v>0</v>
      </c>
      <c r="AC23" s="147">
        <v>0</v>
      </c>
      <c r="AD23" s="147">
        <v>2615.9067</v>
      </c>
      <c r="AE23" s="147">
        <v>0</v>
      </c>
      <c r="AF23" s="147">
        <v>2625.1307999999999</v>
      </c>
      <c r="AG23" s="147">
        <v>0</v>
      </c>
      <c r="AH23" s="147">
        <v>2638.35</v>
      </c>
      <c r="AI23" s="147">
        <v>0</v>
      </c>
      <c r="AJ23" s="147">
        <v>839.16</v>
      </c>
      <c r="AK23" s="147">
        <v>0</v>
      </c>
      <c r="AL23" s="147">
        <v>829.73760000000004</v>
      </c>
      <c r="AM23" s="147">
        <v>0</v>
      </c>
      <c r="AN23" s="147">
        <v>0</v>
      </c>
      <c r="AO23" s="147">
        <v>0</v>
      </c>
      <c r="AP23" s="147">
        <v>827.52239999999995</v>
      </c>
      <c r="AQ23" s="147">
        <v>0</v>
      </c>
      <c r="AR23" s="147">
        <v>589.94529999999997</v>
      </c>
      <c r="AS23" s="147">
        <v>0</v>
      </c>
      <c r="AT23" s="147">
        <v>797.20460000000003</v>
      </c>
      <c r="AU23" s="147">
        <v>0</v>
      </c>
      <c r="AV23" s="147">
        <v>789.41869999999994</v>
      </c>
      <c r="AW23" s="147">
        <v>0</v>
      </c>
      <c r="AX23" s="147">
        <v>0</v>
      </c>
      <c r="AY23" s="147"/>
      <c r="AZ23" s="147">
        <v>0</v>
      </c>
      <c r="BA23" s="147">
        <v>3.1949999999999998</v>
      </c>
      <c r="BB23" s="147">
        <v>6.4210000000000003</v>
      </c>
      <c r="BC23" s="147">
        <v>0</v>
      </c>
      <c r="BD23" s="147">
        <v>0.47</v>
      </c>
      <c r="BE23" s="147">
        <v>4.4009999999999998</v>
      </c>
      <c r="BF23" s="147">
        <v>0.22800000000000001</v>
      </c>
      <c r="BG23" s="147">
        <v>28.846</v>
      </c>
      <c r="BH23" s="147">
        <v>0.37</v>
      </c>
      <c r="BI23" s="147">
        <v>0</v>
      </c>
      <c r="BJ23" s="147">
        <v>0.22900000000000001</v>
      </c>
      <c r="BK23" s="147">
        <v>72.840999999999994</v>
      </c>
      <c r="BL23" s="147">
        <v>0</v>
      </c>
      <c r="BM23" s="147">
        <v>87.090999999999994</v>
      </c>
      <c r="BN23" s="147">
        <v>8.2769999999999992</v>
      </c>
      <c r="BO23" s="147">
        <v>0.40799999999999997</v>
      </c>
      <c r="BP23" s="147">
        <v>0.20519999999999999</v>
      </c>
      <c r="BQ23" s="147">
        <v>22.1022</v>
      </c>
      <c r="BR23" s="147">
        <v>0.2268</v>
      </c>
      <c r="BS23" s="147">
        <v>16.623999999999999</v>
      </c>
      <c r="BT23" s="147">
        <v>0.89959999999999996</v>
      </c>
      <c r="BU23" s="147">
        <v>3.88</v>
      </c>
      <c r="BV23" s="147">
        <v>0</v>
      </c>
      <c r="BW23" s="147">
        <v>199.464</v>
      </c>
      <c r="BX23" s="147">
        <v>0</v>
      </c>
      <c r="BY23" s="147">
        <v>203.26140000000001</v>
      </c>
      <c r="BZ23" s="147">
        <v>0</v>
      </c>
      <c r="CA23" s="147">
        <v>234.75299999999999</v>
      </c>
      <c r="CB23" s="147">
        <v>0.66600000000000004</v>
      </c>
      <c r="CC23" s="147">
        <v>67.501999999999995</v>
      </c>
      <c r="CD23" s="147">
        <v>0.68200000000000005</v>
      </c>
      <c r="CE23" s="147">
        <v>0</v>
      </c>
      <c r="CF23" s="147">
        <v>247.15799999999999</v>
      </c>
      <c r="CG23" s="147">
        <v>0</v>
      </c>
      <c r="CH23" s="147">
        <v>0</v>
      </c>
      <c r="CI23" s="147">
        <v>769.81500000000005</v>
      </c>
      <c r="CJ23" s="147">
        <v>0</v>
      </c>
      <c r="CK23" s="147">
        <v>4648.625</v>
      </c>
      <c r="CL23" s="147">
        <v>0</v>
      </c>
      <c r="CM23" s="147">
        <v>4443.4375</v>
      </c>
      <c r="CN23" s="147">
        <v>0</v>
      </c>
      <c r="CO23" s="147">
        <v>1260.9449999999999</v>
      </c>
      <c r="CP23" s="147">
        <v>0</v>
      </c>
      <c r="CQ23" s="147">
        <v>0</v>
      </c>
      <c r="CR23" s="147">
        <v>0</v>
      </c>
      <c r="CS23" s="147">
        <v>12786.375</v>
      </c>
      <c r="CT23" s="147">
        <v>10696.625</v>
      </c>
      <c r="CU23" s="147">
        <v>0</v>
      </c>
      <c r="CV23" s="147">
        <v>0</v>
      </c>
      <c r="CW23" s="147">
        <v>1716.6071999999999</v>
      </c>
      <c r="CX23" s="147">
        <v>0</v>
      </c>
      <c r="CY23" s="147">
        <v>1749.7889</v>
      </c>
      <c r="CZ23" s="147">
        <v>0</v>
      </c>
      <c r="DA23" s="147">
        <v>16035.5</v>
      </c>
      <c r="DB23" s="147">
        <v>12299.108700000001</v>
      </c>
      <c r="DC23" s="147">
        <v>0</v>
      </c>
      <c r="DD23" s="147">
        <v>0</v>
      </c>
      <c r="DE23" s="147">
        <v>12523.822200000001</v>
      </c>
      <c r="DF23" s="147">
        <v>0</v>
      </c>
      <c r="DG23" s="147">
        <v>1538.0244</v>
      </c>
      <c r="DH23" s="147">
        <v>0</v>
      </c>
      <c r="DI23" s="147">
        <v>1571.9937</v>
      </c>
      <c r="DJ23" s="147">
        <v>5.2290000000000001</v>
      </c>
      <c r="DK23" s="147">
        <v>0</v>
      </c>
      <c r="DL23" s="147">
        <v>0</v>
      </c>
      <c r="DM23" s="147">
        <v>0</v>
      </c>
      <c r="DN23" s="147">
        <v>2.1404999999999998</v>
      </c>
      <c r="DO23" s="147">
        <v>1.712</v>
      </c>
      <c r="DP23" s="147">
        <v>178.32499999999999</v>
      </c>
      <c r="DQ23" s="147">
        <v>0.67900000000000005</v>
      </c>
      <c r="DR23" s="147">
        <v>0</v>
      </c>
      <c r="DS23" s="147">
        <v>0.10100000000000001</v>
      </c>
      <c r="DT23" s="147">
        <v>0</v>
      </c>
      <c r="DU23" s="147">
        <v>0.36</v>
      </c>
      <c r="DV23" s="147">
        <v>0</v>
      </c>
      <c r="DW23" s="147">
        <v>0.13100000000000001</v>
      </c>
      <c r="DX23" s="147">
        <v>0</v>
      </c>
      <c r="DY23" s="147">
        <v>2.1139999999999999</v>
      </c>
      <c r="DZ23" s="147">
        <v>0</v>
      </c>
      <c r="EA23" s="147">
        <v>0</v>
      </c>
      <c r="EB23" s="147">
        <v>0</v>
      </c>
      <c r="EC23" s="147">
        <v>0</v>
      </c>
      <c r="ED23" s="147">
        <v>0</v>
      </c>
      <c r="EE23" s="147">
        <v>5.1999999999999998E-2</v>
      </c>
      <c r="EF23" s="147">
        <v>2.96</v>
      </c>
      <c r="EG23" s="147">
        <v>11.23</v>
      </c>
      <c r="EH23" s="147">
        <v>0.98599999999999999</v>
      </c>
      <c r="EI23" s="147">
        <v>0</v>
      </c>
      <c r="EJ23" s="147">
        <v>1133.2762</v>
      </c>
      <c r="EK23" s="147">
        <v>0.48</v>
      </c>
      <c r="EL23" s="147">
        <v>139.05000000000001</v>
      </c>
      <c r="EM23" s="147">
        <v>0.60299999999999998</v>
      </c>
      <c r="EN23" s="147">
        <v>281.517</v>
      </c>
      <c r="EO23" s="147">
        <v>0</v>
      </c>
      <c r="EP23" s="147">
        <v>8.2279999999999998</v>
      </c>
      <c r="EQ23" s="147">
        <v>0.44700000000000001</v>
      </c>
      <c r="ER23" s="147">
        <v>61.856999999999999</v>
      </c>
      <c r="ES23" s="147">
        <v>2.1</v>
      </c>
      <c r="ET23" s="147">
        <v>80.2</v>
      </c>
      <c r="EU23" s="147">
        <v>4.4999999999999998E-2</v>
      </c>
      <c r="EV23" s="147">
        <v>9.5109999999999992</v>
      </c>
      <c r="EW23" s="147">
        <v>0.03</v>
      </c>
      <c r="EX23" s="147">
        <v>65.536000000000001</v>
      </c>
      <c r="EY23" s="147">
        <v>0.32100000000000001</v>
      </c>
      <c r="EZ23" s="147">
        <v>39.536000000000001</v>
      </c>
      <c r="FA23" s="147">
        <v>0.44900000000000001</v>
      </c>
      <c r="FB23" s="147">
        <v>23.099</v>
      </c>
      <c r="FC23" s="147">
        <v>0</v>
      </c>
      <c r="FD23" s="147">
        <v>607.12800000000004</v>
      </c>
      <c r="FE23" s="147"/>
      <c r="FF23" s="148">
        <v>98474.754999999976</v>
      </c>
    </row>
    <row r="24" spans="2:162" x14ac:dyDescent="0.2">
      <c r="B24" s="152">
        <v>41927</v>
      </c>
      <c r="C24" s="146">
        <v>0</v>
      </c>
      <c r="D24" s="147">
        <v>0</v>
      </c>
      <c r="E24" s="147">
        <v>3.8262999999999998</v>
      </c>
      <c r="F24" s="147">
        <v>0</v>
      </c>
      <c r="G24" s="147">
        <v>0</v>
      </c>
      <c r="H24" s="147">
        <v>0</v>
      </c>
      <c r="I24" s="147">
        <v>0</v>
      </c>
      <c r="J24" s="147">
        <v>0</v>
      </c>
      <c r="K24" s="147">
        <v>3.5775000000000001</v>
      </c>
      <c r="L24" s="147">
        <v>0</v>
      </c>
      <c r="M24" s="147">
        <v>0</v>
      </c>
      <c r="N24" s="147">
        <v>0</v>
      </c>
      <c r="O24" s="147">
        <v>3.8879999999999999</v>
      </c>
      <c r="P24" s="147">
        <v>0</v>
      </c>
      <c r="Q24" s="147">
        <v>0</v>
      </c>
      <c r="R24" s="147">
        <v>0</v>
      </c>
      <c r="S24" s="147">
        <v>0</v>
      </c>
      <c r="T24" s="147">
        <v>0</v>
      </c>
      <c r="U24" s="147">
        <v>0.57630000000000003</v>
      </c>
      <c r="V24" s="147">
        <v>0</v>
      </c>
      <c r="W24" s="147">
        <v>0.79559999999999997</v>
      </c>
      <c r="X24" s="147">
        <v>0</v>
      </c>
      <c r="Y24" s="147">
        <v>1.9937</v>
      </c>
      <c r="Z24" s="147">
        <v>0</v>
      </c>
      <c r="AA24" s="147">
        <v>0</v>
      </c>
      <c r="AB24" s="147">
        <v>11.8172</v>
      </c>
      <c r="AC24" s="147">
        <v>0</v>
      </c>
      <c r="AD24" s="147">
        <v>2619.2808</v>
      </c>
      <c r="AE24" s="147">
        <v>0</v>
      </c>
      <c r="AF24" s="147">
        <v>2622.4317000000001</v>
      </c>
      <c r="AG24" s="147">
        <v>0</v>
      </c>
      <c r="AH24" s="147">
        <v>2635.3692000000001</v>
      </c>
      <c r="AI24" s="147">
        <v>0</v>
      </c>
      <c r="AJ24" s="147">
        <v>824.87760000000003</v>
      </c>
      <c r="AK24" s="147">
        <v>0</v>
      </c>
      <c r="AL24" s="147">
        <v>825.60599999999999</v>
      </c>
      <c r="AM24" s="147">
        <v>0</v>
      </c>
      <c r="AN24" s="147">
        <v>0</v>
      </c>
      <c r="AO24" s="147">
        <v>0</v>
      </c>
      <c r="AP24" s="147">
        <v>827.28</v>
      </c>
      <c r="AQ24" s="147">
        <v>0</v>
      </c>
      <c r="AR24" s="147">
        <v>564.07629999999995</v>
      </c>
      <c r="AS24" s="147">
        <v>0</v>
      </c>
      <c r="AT24" s="147">
        <v>815.90570000000002</v>
      </c>
      <c r="AU24" s="147">
        <v>0</v>
      </c>
      <c r="AV24" s="147">
        <v>804.87869999999998</v>
      </c>
      <c r="AW24" s="147">
        <v>0</v>
      </c>
      <c r="AX24" s="147">
        <v>0</v>
      </c>
      <c r="AY24" s="147"/>
      <c r="AZ24" s="147">
        <v>0</v>
      </c>
      <c r="BA24" s="147">
        <v>3.387</v>
      </c>
      <c r="BB24" s="147">
        <v>3.3929999999999998</v>
      </c>
      <c r="BC24" s="147">
        <v>0.24199999999999999</v>
      </c>
      <c r="BD24" s="147">
        <v>4.0000000000000001E-3</v>
      </c>
      <c r="BE24" s="147">
        <v>27.594000000000001</v>
      </c>
      <c r="BF24" s="147">
        <v>0.628</v>
      </c>
      <c r="BG24" s="147">
        <v>30.097000000000001</v>
      </c>
      <c r="BH24" s="147">
        <v>0.36399999999999999</v>
      </c>
      <c r="BI24" s="147">
        <v>0</v>
      </c>
      <c r="BJ24" s="147">
        <v>13.773999999999999</v>
      </c>
      <c r="BK24" s="147">
        <v>22.295999999999999</v>
      </c>
      <c r="BL24" s="147">
        <v>0</v>
      </c>
      <c r="BM24" s="147">
        <v>84.385000000000005</v>
      </c>
      <c r="BN24" s="147">
        <v>3.4000000000000002E-2</v>
      </c>
      <c r="BO24" s="147">
        <v>41.14</v>
      </c>
      <c r="BP24" s="147">
        <v>0</v>
      </c>
      <c r="BQ24" s="147">
        <v>163.19880000000001</v>
      </c>
      <c r="BR24" s="147">
        <v>0</v>
      </c>
      <c r="BS24" s="147">
        <v>127.2158</v>
      </c>
      <c r="BT24" s="147">
        <v>0.1512</v>
      </c>
      <c r="BU24" s="147">
        <v>13.824</v>
      </c>
      <c r="BV24" s="147">
        <v>0</v>
      </c>
      <c r="BW24" s="147">
        <v>206.62899999999999</v>
      </c>
      <c r="BX24" s="147">
        <v>0</v>
      </c>
      <c r="BY24" s="147">
        <v>217.0882</v>
      </c>
      <c r="BZ24" s="147">
        <v>0</v>
      </c>
      <c r="CA24" s="147">
        <v>238.51599999999999</v>
      </c>
      <c r="CB24" s="147">
        <v>0</v>
      </c>
      <c r="CC24" s="147">
        <v>206.15899999999999</v>
      </c>
      <c r="CD24" s="147">
        <v>0.63500000000000001</v>
      </c>
      <c r="CE24" s="147">
        <v>0</v>
      </c>
      <c r="CF24" s="147">
        <v>168.91200000000001</v>
      </c>
      <c r="CG24" s="147">
        <v>0</v>
      </c>
      <c r="CH24" s="147">
        <v>0</v>
      </c>
      <c r="CI24" s="147">
        <v>518.25750000000005</v>
      </c>
      <c r="CJ24" s="147">
        <v>80.125</v>
      </c>
      <c r="CK24" s="147">
        <v>2523.6875</v>
      </c>
      <c r="CL24" s="147">
        <v>84.3125</v>
      </c>
      <c r="CM24" s="147">
        <v>2398.9375</v>
      </c>
      <c r="CN24" s="147">
        <v>0</v>
      </c>
      <c r="CO24" s="147">
        <v>768.85500000000002</v>
      </c>
      <c r="CP24" s="147">
        <v>0</v>
      </c>
      <c r="CQ24" s="147">
        <v>0</v>
      </c>
      <c r="CR24" s="147">
        <v>0</v>
      </c>
      <c r="CS24" s="147">
        <v>13239.5</v>
      </c>
      <c r="CT24" s="147">
        <v>9609.125</v>
      </c>
      <c r="CU24" s="147">
        <v>0</v>
      </c>
      <c r="CV24" s="147">
        <v>0</v>
      </c>
      <c r="CW24" s="147">
        <v>1744.4724000000001</v>
      </c>
      <c r="CX24" s="147">
        <v>0</v>
      </c>
      <c r="CY24" s="147">
        <v>1788.857</v>
      </c>
      <c r="CZ24" s="147">
        <v>0</v>
      </c>
      <c r="DA24" s="147">
        <v>16759.625</v>
      </c>
      <c r="DB24" s="147">
        <v>11284.582700000001</v>
      </c>
      <c r="DC24" s="147">
        <v>0</v>
      </c>
      <c r="DD24" s="147">
        <v>0</v>
      </c>
      <c r="DE24" s="147">
        <v>13138.505999999999</v>
      </c>
      <c r="DF24" s="147">
        <v>0</v>
      </c>
      <c r="DG24" s="147">
        <v>1495.9692</v>
      </c>
      <c r="DH24" s="147">
        <v>0</v>
      </c>
      <c r="DI24" s="147">
        <v>1527.4540999999999</v>
      </c>
      <c r="DJ24" s="147">
        <v>5.2881</v>
      </c>
      <c r="DK24" s="147">
        <v>0</v>
      </c>
      <c r="DL24" s="147">
        <v>0</v>
      </c>
      <c r="DM24" s="147">
        <v>0</v>
      </c>
      <c r="DN24" s="147">
        <v>2.1675</v>
      </c>
      <c r="DO24" s="147">
        <v>1.857</v>
      </c>
      <c r="DP24" s="147">
        <v>0</v>
      </c>
      <c r="DQ24" s="147">
        <v>0.70399999999999996</v>
      </c>
      <c r="DR24" s="147">
        <v>19.279</v>
      </c>
      <c r="DS24" s="147">
        <v>0.107</v>
      </c>
      <c r="DT24" s="147">
        <v>7.0090000000000003</v>
      </c>
      <c r="DU24" s="147">
        <v>0.35499999999999998</v>
      </c>
      <c r="DV24" s="147">
        <v>18.858000000000001</v>
      </c>
      <c r="DW24" s="147">
        <v>0.14099999999999999</v>
      </c>
      <c r="DX24" s="147">
        <v>7.2610000000000001</v>
      </c>
      <c r="DY24" s="147">
        <v>1.9490000000000001</v>
      </c>
      <c r="DZ24" s="147">
        <v>0</v>
      </c>
      <c r="EA24" s="147">
        <v>0</v>
      </c>
      <c r="EB24" s="147">
        <v>0</v>
      </c>
      <c r="EC24" s="147">
        <v>0</v>
      </c>
      <c r="ED24" s="147">
        <v>0</v>
      </c>
      <c r="EE24" s="147">
        <v>5.2999999999999999E-2</v>
      </c>
      <c r="EF24" s="147">
        <v>1.8</v>
      </c>
      <c r="EG24" s="147">
        <v>1.2569999999999999</v>
      </c>
      <c r="EH24" s="147">
        <v>10.319000000000001</v>
      </c>
      <c r="EI24" s="147">
        <v>0</v>
      </c>
      <c r="EJ24" s="147">
        <v>1129.4536000000001</v>
      </c>
      <c r="EK24" s="147">
        <v>0</v>
      </c>
      <c r="EL24" s="147">
        <v>835.57</v>
      </c>
      <c r="EM24" s="147">
        <v>0</v>
      </c>
      <c r="EN24" s="147">
        <v>952.31500000000005</v>
      </c>
      <c r="EO24" s="147">
        <v>2.1000000000000001E-2</v>
      </c>
      <c r="EP24" s="147">
        <v>9.43</v>
      </c>
      <c r="EQ24" s="147">
        <v>0</v>
      </c>
      <c r="ER24" s="147">
        <v>775.27200000000005</v>
      </c>
      <c r="ES24" s="147">
        <v>0</v>
      </c>
      <c r="ET24" s="147">
        <v>963.2</v>
      </c>
      <c r="EU24" s="147">
        <v>0</v>
      </c>
      <c r="EV24" s="147">
        <v>113.13</v>
      </c>
      <c r="EW24" s="147">
        <v>0</v>
      </c>
      <c r="EX24" s="147">
        <v>754.58199999999999</v>
      </c>
      <c r="EY24" s="147">
        <v>1.4999999999999999E-2</v>
      </c>
      <c r="EZ24" s="147">
        <v>407.63600000000002</v>
      </c>
      <c r="FA24" s="147">
        <v>0</v>
      </c>
      <c r="FB24" s="147">
        <v>293.33</v>
      </c>
      <c r="FC24" s="147">
        <v>0</v>
      </c>
      <c r="FD24" s="147">
        <v>973.15200000000004</v>
      </c>
      <c r="FE24" s="147"/>
      <c r="FF24" s="148">
        <v>98383.62519999998</v>
      </c>
    </row>
    <row r="25" spans="2:162" x14ac:dyDescent="0.2">
      <c r="B25" s="152">
        <v>41928</v>
      </c>
      <c r="C25" s="146">
        <v>0</v>
      </c>
      <c r="D25" s="147">
        <v>0</v>
      </c>
      <c r="E25" s="147">
        <v>3.827</v>
      </c>
      <c r="F25" s="147">
        <v>0</v>
      </c>
      <c r="G25" s="147">
        <v>0</v>
      </c>
      <c r="H25" s="147">
        <v>0</v>
      </c>
      <c r="I25" s="147">
        <v>0</v>
      </c>
      <c r="J25" s="147">
        <v>0</v>
      </c>
      <c r="K25" s="147">
        <v>3.51</v>
      </c>
      <c r="L25" s="147">
        <v>15.087</v>
      </c>
      <c r="M25" s="147">
        <v>0.89100000000000001</v>
      </c>
      <c r="N25" s="147">
        <v>0</v>
      </c>
      <c r="O25" s="147">
        <v>5.4683999999999999</v>
      </c>
      <c r="P25" s="147">
        <v>0</v>
      </c>
      <c r="Q25" s="147">
        <v>0</v>
      </c>
      <c r="R25" s="147">
        <v>0</v>
      </c>
      <c r="S25" s="147">
        <v>1.0891</v>
      </c>
      <c r="T25" s="147">
        <v>0</v>
      </c>
      <c r="U25" s="147">
        <v>7.7000000000000002E-3</v>
      </c>
      <c r="V25" s="147">
        <v>0</v>
      </c>
      <c r="W25" s="147">
        <v>1.3331</v>
      </c>
      <c r="X25" s="147">
        <v>0</v>
      </c>
      <c r="Y25" s="147">
        <v>1.5628</v>
      </c>
      <c r="Z25" s="147">
        <v>0</v>
      </c>
      <c r="AA25" s="147">
        <v>5.8999999999999999E-3</v>
      </c>
      <c r="AB25" s="147">
        <v>0</v>
      </c>
      <c r="AC25" s="147">
        <v>0</v>
      </c>
      <c r="AD25" s="147">
        <v>2615.85</v>
      </c>
      <c r="AE25" s="147">
        <v>0</v>
      </c>
      <c r="AF25" s="147">
        <v>2622.7125000000001</v>
      </c>
      <c r="AG25" s="147">
        <v>0</v>
      </c>
      <c r="AH25" s="147">
        <v>2637.0558000000001</v>
      </c>
      <c r="AI25" s="147">
        <v>0</v>
      </c>
      <c r="AJ25" s="147">
        <v>809.24400000000003</v>
      </c>
      <c r="AK25" s="147">
        <v>0</v>
      </c>
      <c r="AL25" s="147">
        <v>824.58</v>
      </c>
      <c r="AM25" s="147">
        <v>0</v>
      </c>
      <c r="AN25" s="147">
        <v>0</v>
      </c>
      <c r="AO25" s="147">
        <v>0</v>
      </c>
      <c r="AP25" s="147">
        <v>826.92960000000005</v>
      </c>
      <c r="AQ25" s="147">
        <v>0</v>
      </c>
      <c r="AR25" s="147">
        <v>597.40800000000002</v>
      </c>
      <c r="AS25" s="147">
        <v>0</v>
      </c>
      <c r="AT25" s="147">
        <v>709.08630000000005</v>
      </c>
      <c r="AU25" s="147">
        <v>0</v>
      </c>
      <c r="AV25" s="147">
        <v>702.39440000000002</v>
      </c>
      <c r="AW25" s="147">
        <v>0</v>
      </c>
      <c r="AX25" s="147">
        <v>0</v>
      </c>
      <c r="AY25" s="147"/>
      <c r="AZ25" s="147">
        <v>0</v>
      </c>
      <c r="BA25" s="147">
        <v>3.4609999999999999</v>
      </c>
      <c r="BB25" s="147">
        <v>4.76</v>
      </c>
      <c r="BC25" s="147">
        <v>0.17100000000000001</v>
      </c>
      <c r="BD25" s="147">
        <v>4.2000000000000003E-2</v>
      </c>
      <c r="BE25" s="147">
        <v>20.164999999999999</v>
      </c>
      <c r="BF25" s="147">
        <v>0.215</v>
      </c>
      <c r="BG25" s="147">
        <v>29.318000000000001</v>
      </c>
      <c r="BH25" s="147">
        <v>0.36499999999999999</v>
      </c>
      <c r="BI25" s="147">
        <v>0</v>
      </c>
      <c r="BJ25" s="147">
        <v>10.436999999999999</v>
      </c>
      <c r="BK25" s="147">
        <v>35.685000000000002</v>
      </c>
      <c r="BL25" s="147">
        <v>0</v>
      </c>
      <c r="BM25" s="147">
        <v>98.436999999999998</v>
      </c>
      <c r="BN25" s="147">
        <v>4.0890000000000004</v>
      </c>
      <c r="BO25" s="147">
        <v>7.7610000000000001</v>
      </c>
      <c r="BP25" s="147">
        <v>1.34E-2</v>
      </c>
      <c r="BQ25" s="147">
        <v>68.029200000000003</v>
      </c>
      <c r="BR25" s="147">
        <v>7.0199999999999999E-2</v>
      </c>
      <c r="BS25" s="147">
        <v>69.581800000000001</v>
      </c>
      <c r="BT25" s="147">
        <v>0.2213</v>
      </c>
      <c r="BU25" s="147">
        <v>4.9157999999999999</v>
      </c>
      <c r="BV25" s="147">
        <v>0</v>
      </c>
      <c r="BW25" s="147">
        <v>208.38</v>
      </c>
      <c r="BX25" s="147">
        <v>0</v>
      </c>
      <c r="BY25" s="147">
        <v>202.27860000000001</v>
      </c>
      <c r="BZ25" s="147">
        <v>3.0000000000000001E-3</v>
      </c>
      <c r="CA25" s="147">
        <v>238.721</v>
      </c>
      <c r="CB25" s="147">
        <v>0.36499999999999999</v>
      </c>
      <c r="CC25" s="147">
        <v>120.914</v>
      </c>
      <c r="CD25" s="147">
        <v>0.63200000000000001</v>
      </c>
      <c r="CE25" s="147">
        <v>0</v>
      </c>
      <c r="CF25" s="147">
        <v>129.6</v>
      </c>
      <c r="CG25" s="147">
        <v>0</v>
      </c>
      <c r="CH25" s="147">
        <v>0</v>
      </c>
      <c r="CI25" s="147">
        <v>699.17250000000001</v>
      </c>
      <c r="CJ25" s="147">
        <v>17.375</v>
      </c>
      <c r="CK25" s="147">
        <v>4153.1875</v>
      </c>
      <c r="CL25" s="147">
        <v>20.125</v>
      </c>
      <c r="CM25" s="147">
        <v>3969.25</v>
      </c>
      <c r="CN25" s="147">
        <v>0</v>
      </c>
      <c r="CO25" s="147">
        <v>1230.3150000000001</v>
      </c>
      <c r="CP25" s="147">
        <v>0</v>
      </c>
      <c r="CQ25" s="147">
        <v>0</v>
      </c>
      <c r="CR25" s="147">
        <v>0</v>
      </c>
      <c r="CS25" s="147">
        <v>11419</v>
      </c>
      <c r="CT25" s="147">
        <v>8682.875</v>
      </c>
      <c r="CU25" s="147">
        <v>0</v>
      </c>
      <c r="CV25" s="147">
        <v>0</v>
      </c>
      <c r="CW25" s="147">
        <v>1888.1279999999999</v>
      </c>
      <c r="CX25" s="147">
        <v>0</v>
      </c>
      <c r="CY25" s="147">
        <v>1942.3563999999999</v>
      </c>
      <c r="CZ25" s="147">
        <v>0</v>
      </c>
      <c r="DA25" s="147">
        <v>14921.25</v>
      </c>
      <c r="DB25" s="147">
        <v>10454.8662</v>
      </c>
      <c r="DC25" s="147">
        <v>0</v>
      </c>
      <c r="DD25" s="147">
        <v>0</v>
      </c>
      <c r="DE25" s="147">
        <v>11156.6852</v>
      </c>
      <c r="DF25" s="147">
        <v>0</v>
      </c>
      <c r="DG25" s="147">
        <v>1519.3992000000001</v>
      </c>
      <c r="DH25" s="147">
        <v>0</v>
      </c>
      <c r="DI25" s="147">
        <v>1566.1582000000001</v>
      </c>
      <c r="DJ25" s="147">
        <v>4.9951999999999996</v>
      </c>
      <c r="DK25" s="147">
        <v>0</v>
      </c>
      <c r="DL25" s="147">
        <v>0</v>
      </c>
      <c r="DM25" s="147">
        <v>0</v>
      </c>
      <c r="DN25" s="147">
        <v>2.1789999999999998</v>
      </c>
      <c r="DO25" s="147">
        <v>1.8879999999999999</v>
      </c>
      <c r="DP25" s="147">
        <v>0</v>
      </c>
      <c r="DQ25" s="147">
        <v>0.755</v>
      </c>
      <c r="DR25" s="147">
        <v>0</v>
      </c>
      <c r="DS25" s="147">
        <v>0.11</v>
      </c>
      <c r="DT25" s="147">
        <v>0</v>
      </c>
      <c r="DU25" s="147">
        <v>0.371</v>
      </c>
      <c r="DV25" s="147">
        <v>0</v>
      </c>
      <c r="DW25" s="147">
        <v>0.161</v>
      </c>
      <c r="DX25" s="147">
        <v>0</v>
      </c>
      <c r="DY25" s="147">
        <v>2.141</v>
      </c>
      <c r="DZ25" s="147">
        <v>0</v>
      </c>
      <c r="EA25" s="147">
        <v>0</v>
      </c>
      <c r="EB25" s="147">
        <v>0</v>
      </c>
      <c r="EC25" s="147">
        <v>0</v>
      </c>
      <c r="ED25" s="147">
        <v>0</v>
      </c>
      <c r="EE25" s="147">
        <v>6.2E-2</v>
      </c>
      <c r="EF25" s="147">
        <v>2.1160000000000001</v>
      </c>
      <c r="EG25" s="147">
        <v>5.8360000000000003</v>
      </c>
      <c r="EH25" s="147">
        <v>4.4169999999999998</v>
      </c>
      <c r="EI25" s="147">
        <v>0</v>
      </c>
      <c r="EJ25" s="147">
        <v>1188.7709</v>
      </c>
      <c r="EK25" s="147">
        <v>0.01</v>
      </c>
      <c r="EL25" s="147">
        <v>386.62</v>
      </c>
      <c r="EM25" s="147">
        <v>1.288</v>
      </c>
      <c r="EN25" s="147">
        <v>187.80600000000001</v>
      </c>
      <c r="EO25" s="147">
        <v>1E-3</v>
      </c>
      <c r="EP25" s="147">
        <v>6.766</v>
      </c>
      <c r="EQ25" s="147">
        <v>1.0999999999999999E-2</v>
      </c>
      <c r="ER25" s="147">
        <v>414.60399999999998</v>
      </c>
      <c r="ES25" s="147">
        <v>0.4</v>
      </c>
      <c r="ET25" s="147">
        <v>410.1</v>
      </c>
      <c r="EU25" s="147">
        <v>0</v>
      </c>
      <c r="EV25" s="147">
        <v>41.356000000000002</v>
      </c>
      <c r="EW25" s="147">
        <v>7.0000000000000001E-3</v>
      </c>
      <c r="EX25" s="147">
        <v>334.2</v>
      </c>
      <c r="EY25" s="147">
        <v>0.16200000000000001</v>
      </c>
      <c r="EZ25" s="147">
        <v>182.82900000000001</v>
      </c>
      <c r="FA25" s="147">
        <v>0.13100000000000001</v>
      </c>
      <c r="FB25" s="147">
        <v>128.69200000000001</v>
      </c>
      <c r="FC25" s="147">
        <v>0</v>
      </c>
      <c r="FD25" s="147">
        <v>728.44799999999998</v>
      </c>
      <c r="FE25" s="147"/>
      <c r="FF25" s="148">
        <v>91314.050199999998</v>
      </c>
    </row>
    <row r="26" spans="2:162" x14ac:dyDescent="0.2">
      <c r="B26" s="152">
        <v>41929</v>
      </c>
      <c r="C26" s="146">
        <v>0</v>
      </c>
      <c r="D26" s="147">
        <v>0</v>
      </c>
      <c r="E26" s="147">
        <v>3.8096000000000001</v>
      </c>
      <c r="F26" s="147">
        <v>0</v>
      </c>
      <c r="G26" s="147">
        <v>0</v>
      </c>
      <c r="H26" s="147">
        <v>0</v>
      </c>
      <c r="I26" s="147">
        <v>0</v>
      </c>
      <c r="J26" s="147">
        <v>0</v>
      </c>
      <c r="K26" s="147">
        <v>4.9275000000000002</v>
      </c>
      <c r="L26" s="147">
        <v>0</v>
      </c>
      <c r="M26" s="147">
        <v>1.1339999999999999</v>
      </c>
      <c r="N26" s="147">
        <v>117.126</v>
      </c>
      <c r="O26" s="147">
        <v>5.508</v>
      </c>
      <c r="P26" s="147">
        <v>0</v>
      </c>
      <c r="Q26" s="147">
        <v>0</v>
      </c>
      <c r="R26" s="147">
        <v>0</v>
      </c>
      <c r="S26" s="147">
        <v>6.8500000000000005E-2</v>
      </c>
      <c r="T26" s="147">
        <v>0</v>
      </c>
      <c r="U26" s="147">
        <v>2.92E-2</v>
      </c>
      <c r="V26" s="147">
        <v>0</v>
      </c>
      <c r="W26" s="147">
        <v>1.5004999999999999</v>
      </c>
      <c r="X26" s="147">
        <v>0</v>
      </c>
      <c r="Y26" s="147">
        <v>1.6361000000000001</v>
      </c>
      <c r="Z26" s="147">
        <v>0</v>
      </c>
      <c r="AA26" s="147">
        <v>0</v>
      </c>
      <c r="AB26" s="147">
        <v>0</v>
      </c>
      <c r="AC26" s="147">
        <v>0</v>
      </c>
      <c r="AD26" s="147">
        <v>2617.875</v>
      </c>
      <c r="AE26" s="147">
        <v>0</v>
      </c>
      <c r="AF26" s="147">
        <v>2611.5749999999998</v>
      </c>
      <c r="AG26" s="147">
        <v>0</v>
      </c>
      <c r="AH26" s="147">
        <v>2638.9692</v>
      </c>
      <c r="AI26" s="147">
        <v>0</v>
      </c>
      <c r="AJ26" s="147">
        <v>800.90039999999999</v>
      </c>
      <c r="AK26" s="147">
        <v>0</v>
      </c>
      <c r="AL26" s="147">
        <v>822.52800000000002</v>
      </c>
      <c r="AM26" s="147">
        <v>0</v>
      </c>
      <c r="AN26" s="147">
        <v>0</v>
      </c>
      <c r="AO26" s="147">
        <v>0</v>
      </c>
      <c r="AP26" s="147">
        <v>819.90840000000003</v>
      </c>
      <c r="AQ26" s="147">
        <v>0</v>
      </c>
      <c r="AR26" s="147">
        <v>590.11800000000005</v>
      </c>
      <c r="AS26" s="147">
        <v>0</v>
      </c>
      <c r="AT26" s="147">
        <v>700.90599999999995</v>
      </c>
      <c r="AU26" s="147">
        <v>0</v>
      </c>
      <c r="AV26" s="147">
        <v>701.65549999999996</v>
      </c>
      <c r="AW26" s="147">
        <v>0</v>
      </c>
      <c r="AX26" s="147">
        <v>0</v>
      </c>
      <c r="AY26" s="147"/>
      <c r="AZ26" s="147">
        <v>0</v>
      </c>
      <c r="BA26" s="147">
        <v>3.37</v>
      </c>
      <c r="BB26" s="147">
        <v>4.0019999999999998</v>
      </c>
      <c r="BC26" s="147">
        <v>0</v>
      </c>
      <c r="BD26" s="147">
        <v>0.314</v>
      </c>
      <c r="BE26" s="147">
        <v>5.3639999999999999</v>
      </c>
      <c r="BF26" s="147">
        <v>0.08</v>
      </c>
      <c r="BG26" s="147">
        <v>21.326000000000001</v>
      </c>
      <c r="BH26" s="147">
        <v>0.36199999999999999</v>
      </c>
      <c r="BI26" s="147">
        <v>0</v>
      </c>
      <c r="BJ26" s="147">
        <v>2.246</v>
      </c>
      <c r="BK26" s="147">
        <v>58.195999999999998</v>
      </c>
      <c r="BL26" s="147">
        <v>0</v>
      </c>
      <c r="BM26" s="147">
        <v>100.215</v>
      </c>
      <c r="BN26" s="147">
        <v>3.444</v>
      </c>
      <c r="BO26" s="147">
        <v>16.202000000000002</v>
      </c>
      <c r="BP26" s="147">
        <v>8.2000000000000007E-3</v>
      </c>
      <c r="BQ26" s="147">
        <v>70.132400000000004</v>
      </c>
      <c r="BR26" s="147">
        <v>8.1000000000000003E-2</v>
      </c>
      <c r="BS26" s="147">
        <v>67.961600000000004</v>
      </c>
      <c r="BT26" s="147">
        <v>0.58320000000000005</v>
      </c>
      <c r="BU26" s="147">
        <v>5.7455999999999996</v>
      </c>
      <c r="BV26" s="147">
        <v>2E-3</v>
      </c>
      <c r="BW26" s="147">
        <v>198.28399999999999</v>
      </c>
      <c r="BX26" s="147">
        <v>0</v>
      </c>
      <c r="BY26" s="147">
        <v>216.90180000000001</v>
      </c>
      <c r="BZ26" s="147">
        <v>0</v>
      </c>
      <c r="CA26" s="147">
        <v>238.715</v>
      </c>
      <c r="CB26" s="147">
        <v>5.0000000000000001E-3</v>
      </c>
      <c r="CC26" s="147">
        <v>160.87100000000001</v>
      </c>
      <c r="CD26" s="147">
        <v>0.66200000000000003</v>
      </c>
      <c r="CE26" s="147">
        <v>0</v>
      </c>
      <c r="CF26" s="147">
        <v>153.52199999999999</v>
      </c>
      <c r="CG26" s="147">
        <v>0</v>
      </c>
      <c r="CH26" s="147">
        <v>0</v>
      </c>
      <c r="CI26" s="147">
        <v>598.35</v>
      </c>
      <c r="CJ26" s="147">
        <v>0</v>
      </c>
      <c r="CK26" s="147">
        <v>3479.625</v>
      </c>
      <c r="CL26" s="147">
        <v>0</v>
      </c>
      <c r="CM26" s="147">
        <v>3314.8125</v>
      </c>
      <c r="CN26" s="147">
        <v>0</v>
      </c>
      <c r="CO26" s="147">
        <v>1170.885</v>
      </c>
      <c r="CP26" s="147">
        <v>0</v>
      </c>
      <c r="CQ26" s="147">
        <v>0</v>
      </c>
      <c r="CR26" s="147">
        <v>0</v>
      </c>
      <c r="CS26" s="147">
        <v>14150.625</v>
      </c>
      <c r="CT26" s="147">
        <v>7954.125</v>
      </c>
      <c r="CU26" s="147">
        <v>0</v>
      </c>
      <c r="CV26" s="147">
        <v>0</v>
      </c>
      <c r="CW26" s="147">
        <v>1846.1256000000001</v>
      </c>
      <c r="CX26" s="147">
        <v>0</v>
      </c>
      <c r="CY26" s="147">
        <v>1898.165</v>
      </c>
      <c r="CZ26" s="147">
        <v>0</v>
      </c>
      <c r="DA26" s="147">
        <v>15923.5</v>
      </c>
      <c r="DB26" s="147">
        <v>10101.7482</v>
      </c>
      <c r="DC26" s="147">
        <v>0</v>
      </c>
      <c r="DD26" s="147">
        <v>0</v>
      </c>
      <c r="DE26" s="147">
        <v>12293.636699999999</v>
      </c>
      <c r="DF26" s="147">
        <v>0</v>
      </c>
      <c r="DG26" s="147">
        <v>1546.8288</v>
      </c>
      <c r="DH26" s="147">
        <v>0</v>
      </c>
      <c r="DI26" s="147">
        <v>1594.9166</v>
      </c>
      <c r="DJ26" s="147">
        <v>5.0926</v>
      </c>
      <c r="DK26" s="147">
        <v>0</v>
      </c>
      <c r="DL26" s="147">
        <v>0</v>
      </c>
      <c r="DM26" s="147">
        <v>0</v>
      </c>
      <c r="DN26" s="147">
        <v>2.1671</v>
      </c>
      <c r="DO26" s="147">
        <v>1.859</v>
      </c>
      <c r="DP26" s="147">
        <v>0</v>
      </c>
      <c r="DQ26" s="147">
        <v>0.69799999999999995</v>
      </c>
      <c r="DR26" s="147">
        <v>0</v>
      </c>
      <c r="DS26" s="147">
        <v>9.7000000000000003E-2</v>
      </c>
      <c r="DT26" s="147">
        <v>6.0999999999999999E-2</v>
      </c>
      <c r="DU26" s="147">
        <v>0.38900000000000001</v>
      </c>
      <c r="DV26" s="147">
        <v>0</v>
      </c>
      <c r="DW26" s="147">
        <v>0.13600000000000001</v>
      </c>
      <c r="DX26" s="147">
        <v>0</v>
      </c>
      <c r="DY26" s="147">
        <v>2.1179999999999999</v>
      </c>
      <c r="DZ26" s="147">
        <v>0</v>
      </c>
      <c r="EA26" s="147">
        <v>0</v>
      </c>
      <c r="EB26" s="147">
        <v>0</v>
      </c>
      <c r="EC26" s="147">
        <v>0</v>
      </c>
      <c r="ED26" s="147">
        <v>0</v>
      </c>
      <c r="EE26" s="147">
        <v>5.7000000000000002E-2</v>
      </c>
      <c r="EF26" s="147">
        <v>1.7190000000000001</v>
      </c>
      <c r="EG26" s="147">
        <v>4.9550000000000001</v>
      </c>
      <c r="EH26" s="147">
        <v>6.0529999999999999</v>
      </c>
      <c r="EI26" s="147">
        <v>0</v>
      </c>
      <c r="EJ26" s="147">
        <v>1146.6161999999999</v>
      </c>
      <c r="EK26" s="147">
        <v>0.01</v>
      </c>
      <c r="EL26" s="147">
        <v>295.73</v>
      </c>
      <c r="EM26" s="147">
        <v>0</v>
      </c>
      <c r="EN26" s="147">
        <v>830.16399999999999</v>
      </c>
      <c r="EO26" s="147">
        <v>0</v>
      </c>
      <c r="EP26" s="147">
        <v>3.8479999999999999</v>
      </c>
      <c r="EQ26" s="147">
        <v>0</v>
      </c>
      <c r="ER26" s="147">
        <v>510.68900000000002</v>
      </c>
      <c r="ES26" s="147">
        <v>0</v>
      </c>
      <c r="ET26" s="147">
        <v>608.6</v>
      </c>
      <c r="EU26" s="147">
        <v>2.1999999999999999E-2</v>
      </c>
      <c r="EV26" s="147">
        <v>65.171000000000006</v>
      </c>
      <c r="EW26" s="147">
        <v>0</v>
      </c>
      <c r="EX26" s="147">
        <v>481.40600000000001</v>
      </c>
      <c r="EY26" s="147">
        <v>0</v>
      </c>
      <c r="EZ26" s="147">
        <v>234.209</v>
      </c>
      <c r="FA26" s="147">
        <v>0</v>
      </c>
      <c r="FB26" s="147">
        <v>158.52600000000001</v>
      </c>
      <c r="FC26" s="147">
        <v>0</v>
      </c>
      <c r="FD26" s="147">
        <v>672.12</v>
      </c>
      <c r="FE26" s="147"/>
      <c r="FF26" s="148">
        <v>94674.626999999993</v>
      </c>
    </row>
    <row r="27" spans="2:162" x14ac:dyDescent="0.2">
      <c r="B27" s="152">
        <v>41930</v>
      </c>
      <c r="C27" s="146">
        <v>0</v>
      </c>
      <c r="D27" s="147">
        <v>0</v>
      </c>
      <c r="E27" s="147">
        <v>3.7755000000000001</v>
      </c>
      <c r="F27" s="147">
        <v>0</v>
      </c>
      <c r="G27" s="147">
        <v>0</v>
      </c>
      <c r="H27" s="147">
        <v>0</v>
      </c>
      <c r="I27" s="147">
        <v>0</v>
      </c>
      <c r="J27" s="147">
        <v>0</v>
      </c>
      <c r="K27" s="147">
        <v>0.27</v>
      </c>
      <c r="L27" s="147">
        <v>0</v>
      </c>
      <c r="M27" s="147">
        <v>0</v>
      </c>
      <c r="N27" s="147">
        <v>0</v>
      </c>
      <c r="O27" s="147">
        <v>4.2119999999999997</v>
      </c>
      <c r="P27" s="147">
        <v>0</v>
      </c>
      <c r="Q27" s="147">
        <v>0</v>
      </c>
      <c r="R27" s="147">
        <v>0</v>
      </c>
      <c r="S27" s="147">
        <v>0</v>
      </c>
      <c r="T27" s="147">
        <v>0</v>
      </c>
      <c r="U27" s="147">
        <v>0</v>
      </c>
      <c r="V27" s="147">
        <v>0</v>
      </c>
      <c r="W27" s="147">
        <v>1.4490000000000001</v>
      </c>
      <c r="X27" s="147">
        <v>0</v>
      </c>
      <c r="Y27" s="147">
        <v>1.6861999999999999</v>
      </c>
      <c r="Z27" s="147">
        <v>0</v>
      </c>
      <c r="AA27" s="147">
        <v>3.7199999999999997E-2</v>
      </c>
      <c r="AB27" s="147">
        <v>0</v>
      </c>
      <c r="AC27" s="147">
        <v>0</v>
      </c>
      <c r="AD27" s="147">
        <v>2605.1624999999999</v>
      </c>
      <c r="AE27" s="147">
        <v>0</v>
      </c>
      <c r="AF27" s="147">
        <v>2591.6057999999998</v>
      </c>
      <c r="AG27" s="147">
        <v>0</v>
      </c>
      <c r="AH27" s="147">
        <v>2644.4807999999998</v>
      </c>
      <c r="AI27" s="147">
        <v>0</v>
      </c>
      <c r="AJ27" s="147">
        <v>805.49159999999995</v>
      </c>
      <c r="AK27" s="147">
        <v>0</v>
      </c>
      <c r="AL27" s="147">
        <v>826.22640000000001</v>
      </c>
      <c r="AM27" s="147">
        <v>0</v>
      </c>
      <c r="AN27" s="147">
        <v>0</v>
      </c>
      <c r="AO27" s="147">
        <v>0</v>
      </c>
      <c r="AP27" s="147">
        <v>820.04399999999998</v>
      </c>
      <c r="AQ27" s="147">
        <v>0</v>
      </c>
      <c r="AR27" s="147">
        <v>601.60969999999998</v>
      </c>
      <c r="AS27" s="147">
        <v>0</v>
      </c>
      <c r="AT27" s="147">
        <v>746.79200000000003</v>
      </c>
      <c r="AU27" s="147">
        <v>0</v>
      </c>
      <c r="AV27" s="147">
        <v>747.64210000000003</v>
      </c>
      <c r="AW27" s="147">
        <v>0</v>
      </c>
      <c r="AX27" s="147">
        <v>0</v>
      </c>
      <c r="AY27" s="147"/>
      <c r="AZ27" s="147">
        <v>6.0000000000000001E-3</v>
      </c>
      <c r="BA27" s="147">
        <v>2.7759999999999998</v>
      </c>
      <c r="BB27" s="147">
        <v>3.165</v>
      </c>
      <c r="BC27" s="147">
        <v>5.0000000000000001E-3</v>
      </c>
      <c r="BD27" s="147">
        <v>0.16500000000000001</v>
      </c>
      <c r="BE27" s="147">
        <v>11.772</v>
      </c>
      <c r="BF27" s="147">
        <v>0.06</v>
      </c>
      <c r="BG27" s="147">
        <v>33.159999999999997</v>
      </c>
      <c r="BH27" s="147">
        <v>0.36899999999999999</v>
      </c>
      <c r="BI27" s="147">
        <v>0</v>
      </c>
      <c r="BJ27" s="147">
        <v>20.963999999999999</v>
      </c>
      <c r="BK27" s="147">
        <v>0</v>
      </c>
      <c r="BL27" s="147">
        <v>0</v>
      </c>
      <c r="BM27" s="147">
        <v>98.191000000000003</v>
      </c>
      <c r="BN27" s="147">
        <v>2.948</v>
      </c>
      <c r="BO27" s="147">
        <v>17.385999999999999</v>
      </c>
      <c r="BP27" s="147">
        <v>0.27260000000000001</v>
      </c>
      <c r="BQ27" s="147">
        <v>91.621799999999993</v>
      </c>
      <c r="BR27" s="147">
        <v>0.33479999999999999</v>
      </c>
      <c r="BS27" s="147">
        <v>66.298599999999993</v>
      </c>
      <c r="BT27" s="147">
        <v>0.5887</v>
      </c>
      <c r="BU27" s="147">
        <v>9.5904000000000007</v>
      </c>
      <c r="BV27" s="147">
        <v>0</v>
      </c>
      <c r="BW27" s="147">
        <v>208.39500000000001</v>
      </c>
      <c r="BX27" s="147">
        <v>3.1294</v>
      </c>
      <c r="BY27" s="147">
        <v>118.8296</v>
      </c>
      <c r="BZ27" s="147">
        <v>0</v>
      </c>
      <c r="CA27" s="147">
        <v>242.012</v>
      </c>
      <c r="CB27" s="147">
        <v>0.14199999999999999</v>
      </c>
      <c r="CC27" s="147">
        <v>165.11600000000001</v>
      </c>
      <c r="CD27" s="147">
        <v>0.33800000000000002</v>
      </c>
      <c r="CE27" s="147">
        <v>0</v>
      </c>
      <c r="CF27" s="147">
        <v>172.96199999999999</v>
      </c>
      <c r="CG27" s="147">
        <v>0</v>
      </c>
      <c r="CH27" s="147">
        <v>0</v>
      </c>
      <c r="CI27" s="147">
        <v>595.06500000000005</v>
      </c>
      <c r="CJ27" s="147">
        <v>59.3125</v>
      </c>
      <c r="CK27" s="147">
        <v>3035.875</v>
      </c>
      <c r="CL27" s="147">
        <v>63.5</v>
      </c>
      <c r="CM27" s="147">
        <v>2893.125</v>
      </c>
      <c r="CN27" s="147">
        <v>0</v>
      </c>
      <c r="CO27" s="147">
        <v>1546.56</v>
      </c>
      <c r="CP27" s="147">
        <v>0</v>
      </c>
      <c r="CQ27" s="147">
        <v>0</v>
      </c>
      <c r="CR27" s="147">
        <v>0</v>
      </c>
      <c r="CS27" s="147">
        <v>13739.875</v>
      </c>
      <c r="CT27" s="147">
        <v>9664.5</v>
      </c>
      <c r="CU27" s="147">
        <v>0</v>
      </c>
      <c r="CV27" s="147">
        <v>0</v>
      </c>
      <c r="CW27" s="147">
        <v>1663.9259999999999</v>
      </c>
      <c r="CX27" s="147">
        <v>0</v>
      </c>
      <c r="CY27" s="147">
        <v>1711.3031000000001</v>
      </c>
      <c r="CZ27" s="147">
        <v>0</v>
      </c>
      <c r="DA27" s="147">
        <v>17196.75</v>
      </c>
      <c r="DB27" s="147">
        <v>11755.2932</v>
      </c>
      <c r="DC27" s="147">
        <v>0</v>
      </c>
      <c r="DD27" s="147">
        <v>0</v>
      </c>
      <c r="DE27" s="147">
        <v>14670.918100000001</v>
      </c>
      <c r="DF27" s="147">
        <v>0</v>
      </c>
      <c r="DG27" s="147">
        <v>1499.4803999999999</v>
      </c>
      <c r="DH27" s="147">
        <v>0</v>
      </c>
      <c r="DI27" s="147">
        <v>1536.7538</v>
      </c>
      <c r="DJ27" s="147">
        <v>5.6590999999999996</v>
      </c>
      <c r="DK27" s="147">
        <v>0</v>
      </c>
      <c r="DL27" s="147">
        <v>0</v>
      </c>
      <c r="DM27" s="147">
        <v>0</v>
      </c>
      <c r="DN27" s="147">
        <v>2.1831999999999998</v>
      </c>
      <c r="DO27" s="147">
        <v>1.8580000000000001</v>
      </c>
      <c r="DP27" s="147">
        <v>0</v>
      </c>
      <c r="DQ27" s="147">
        <v>0.72099999999999997</v>
      </c>
      <c r="DR27" s="147">
        <v>0</v>
      </c>
      <c r="DS27" s="147">
        <v>9.2999999999999999E-2</v>
      </c>
      <c r="DT27" s="147">
        <v>0</v>
      </c>
      <c r="DU27" s="147">
        <v>0.35499999999999998</v>
      </c>
      <c r="DV27" s="147">
        <v>0</v>
      </c>
      <c r="DW27" s="147">
        <v>0.15</v>
      </c>
      <c r="DX27" s="147">
        <v>0</v>
      </c>
      <c r="DY27" s="147">
        <v>1.8009999999999999</v>
      </c>
      <c r="DZ27" s="147">
        <v>0</v>
      </c>
      <c r="EA27" s="147">
        <v>0</v>
      </c>
      <c r="EB27" s="147">
        <v>0</v>
      </c>
      <c r="EC27" s="147">
        <v>0</v>
      </c>
      <c r="ED27" s="147">
        <v>0</v>
      </c>
      <c r="EE27" s="147">
        <v>7.9000000000000001E-2</v>
      </c>
      <c r="EF27" s="147">
        <v>0.372</v>
      </c>
      <c r="EG27" s="147">
        <v>4.0010000000000003</v>
      </c>
      <c r="EH27" s="147">
        <v>6.9279999999999999</v>
      </c>
      <c r="EI27" s="147">
        <v>0</v>
      </c>
      <c r="EJ27" s="147">
        <v>1185.5495000000001</v>
      </c>
      <c r="EK27" s="147">
        <v>0.28000000000000003</v>
      </c>
      <c r="EL27" s="147">
        <v>419.4</v>
      </c>
      <c r="EM27" s="147">
        <v>9.7000000000000003E-2</v>
      </c>
      <c r="EN27" s="147">
        <v>435.17200000000003</v>
      </c>
      <c r="EO27" s="147">
        <v>0</v>
      </c>
      <c r="EP27" s="147">
        <v>6.0910000000000002</v>
      </c>
      <c r="EQ27" s="147">
        <v>7.2999999999999995E-2</v>
      </c>
      <c r="ER27" s="147">
        <v>441.04599999999999</v>
      </c>
      <c r="ES27" s="147">
        <v>0.6</v>
      </c>
      <c r="ET27" s="147">
        <v>413.8</v>
      </c>
      <c r="EU27" s="147">
        <v>1E-3</v>
      </c>
      <c r="EV27" s="147">
        <v>67.516000000000005</v>
      </c>
      <c r="EW27" s="147">
        <v>0.41599999999999998</v>
      </c>
      <c r="EX27" s="147">
        <v>392.233</v>
      </c>
      <c r="EY27" s="147">
        <v>1E-3</v>
      </c>
      <c r="EZ27" s="147">
        <v>172.346</v>
      </c>
      <c r="FA27" s="147">
        <v>0.157</v>
      </c>
      <c r="FB27" s="147">
        <v>117.078</v>
      </c>
      <c r="FC27" s="147">
        <v>0.72</v>
      </c>
      <c r="FD27" s="147">
        <v>241.32</v>
      </c>
      <c r="FE27" s="147"/>
      <c r="FF27" s="148">
        <v>99221.416600000011</v>
      </c>
    </row>
    <row r="28" spans="2:162" x14ac:dyDescent="0.2">
      <c r="B28" s="152">
        <v>41931</v>
      </c>
      <c r="C28" s="146">
        <v>0</v>
      </c>
      <c r="D28" s="147">
        <v>0</v>
      </c>
      <c r="E28" s="147">
        <v>3.8437000000000001</v>
      </c>
      <c r="F28" s="147">
        <v>0</v>
      </c>
      <c r="G28" s="147">
        <v>0</v>
      </c>
      <c r="H28" s="147">
        <v>0</v>
      </c>
      <c r="I28" s="147">
        <v>0</v>
      </c>
      <c r="J28" s="147">
        <v>0</v>
      </c>
      <c r="K28" s="147">
        <v>0.23549999999999999</v>
      </c>
      <c r="L28" s="147">
        <v>0</v>
      </c>
      <c r="M28" s="147">
        <v>0</v>
      </c>
      <c r="N28" s="147">
        <v>0</v>
      </c>
      <c r="O28" s="147">
        <v>3.8879999999999999</v>
      </c>
      <c r="P28" s="147">
        <v>0</v>
      </c>
      <c r="Q28" s="147">
        <v>0</v>
      </c>
      <c r="R28" s="147">
        <v>0</v>
      </c>
      <c r="S28" s="147">
        <v>0</v>
      </c>
      <c r="T28" s="147">
        <v>0</v>
      </c>
      <c r="U28" s="147">
        <v>0</v>
      </c>
      <c r="V28" s="147">
        <v>0</v>
      </c>
      <c r="W28" s="147">
        <v>1.4487000000000001</v>
      </c>
      <c r="X28" s="147">
        <v>0</v>
      </c>
      <c r="Y28" s="147">
        <v>1.6866000000000001</v>
      </c>
      <c r="Z28" s="147">
        <v>0</v>
      </c>
      <c r="AA28" s="147">
        <v>0</v>
      </c>
      <c r="AB28" s="147">
        <v>0</v>
      </c>
      <c r="AC28" s="147">
        <v>0</v>
      </c>
      <c r="AD28" s="147">
        <v>2628.45</v>
      </c>
      <c r="AE28" s="147">
        <v>0</v>
      </c>
      <c r="AF28" s="147">
        <v>2626.8191999999999</v>
      </c>
      <c r="AG28" s="147">
        <v>0</v>
      </c>
      <c r="AH28" s="147">
        <v>2644.9317000000001</v>
      </c>
      <c r="AI28" s="147">
        <v>0</v>
      </c>
      <c r="AJ28" s="147">
        <v>823.17600000000004</v>
      </c>
      <c r="AK28" s="147">
        <v>0</v>
      </c>
      <c r="AL28" s="147">
        <v>824.2296</v>
      </c>
      <c r="AM28" s="147">
        <v>0</v>
      </c>
      <c r="AN28" s="147">
        <v>0</v>
      </c>
      <c r="AO28" s="147">
        <v>0</v>
      </c>
      <c r="AP28" s="147">
        <v>804.76199999999994</v>
      </c>
      <c r="AQ28" s="147">
        <v>0</v>
      </c>
      <c r="AR28" s="147">
        <v>580.48860000000002</v>
      </c>
      <c r="AS28" s="147">
        <v>0</v>
      </c>
      <c r="AT28" s="147">
        <v>729.28610000000003</v>
      </c>
      <c r="AU28" s="147">
        <v>0</v>
      </c>
      <c r="AV28" s="147">
        <v>730.55169999999998</v>
      </c>
      <c r="AW28" s="147">
        <v>0</v>
      </c>
      <c r="AX28" s="147">
        <v>0</v>
      </c>
      <c r="AY28" s="147"/>
      <c r="AZ28" s="147">
        <v>0</v>
      </c>
      <c r="BA28" s="147">
        <v>2.2559999999999998</v>
      </c>
      <c r="BB28" s="147">
        <v>1.5449999999999999</v>
      </c>
      <c r="BC28" s="147">
        <v>0.26600000000000001</v>
      </c>
      <c r="BD28" s="147">
        <v>1.0999999999999999E-2</v>
      </c>
      <c r="BE28" s="147">
        <v>22.207000000000001</v>
      </c>
      <c r="BF28" s="147">
        <v>7.0000000000000001E-3</v>
      </c>
      <c r="BG28" s="147">
        <v>54.307000000000002</v>
      </c>
      <c r="BH28" s="147">
        <v>0.34699999999999998</v>
      </c>
      <c r="BI28" s="147">
        <v>0</v>
      </c>
      <c r="BJ28" s="147">
        <v>4.7670000000000003</v>
      </c>
      <c r="BK28" s="147">
        <v>51.667000000000002</v>
      </c>
      <c r="BL28" s="147">
        <v>0</v>
      </c>
      <c r="BM28" s="147">
        <v>89.272000000000006</v>
      </c>
      <c r="BN28" s="147">
        <v>3.0000000000000001E-3</v>
      </c>
      <c r="BO28" s="147">
        <v>27.48</v>
      </c>
      <c r="BP28" s="147">
        <v>0</v>
      </c>
      <c r="BQ28" s="147">
        <v>84.485799999999998</v>
      </c>
      <c r="BR28" s="147">
        <v>4.3200000000000002E-2</v>
      </c>
      <c r="BS28" s="147">
        <v>67.821200000000005</v>
      </c>
      <c r="BT28" s="147">
        <v>5.3E-3</v>
      </c>
      <c r="BU28" s="147">
        <v>7.9432999999999998</v>
      </c>
      <c r="BV28" s="147">
        <v>0</v>
      </c>
      <c r="BW28" s="147">
        <v>139.447</v>
      </c>
      <c r="BX28" s="147">
        <v>4.3117999999999999</v>
      </c>
      <c r="BY28" s="147">
        <v>0</v>
      </c>
      <c r="BZ28" s="147">
        <v>0</v>
      </c>
      <c r="CA28" s="147">
        <v>242.11799999999999</v>
      </c>
      <c r="CB28" s="147">
        <v>0</v>
      </c>
      <c r="CC28" s="147">
        <v>183.84100000000001</v>
      </c>
      <c r="CD28" s="147">
        <v>0.28199999999999997</v>
      </c>
      <c r="CE28" s="147">
        <v>0</v>
      </c>
      <c r="CF28" s="147">
        <v>102.438</v>
      </c>
      <c r="CG28" s="147">
        <v>0</v>
      </c>
      <c r="CH28" s="147">
        <v>0</v>
      </c>
      <c r="CI28" s="147">
        <v>405.09</v>
      </c>
      <c r="CJ28" s="147">
        <v>174.8125</v>
      </c>
      <c r="CK28" s="147">
        <v>1868.625</v>
      </c>
      <c r="CL28" s="147">
        <v>178.875</v>
      </c>
      <c r="CM28" s="147">
        <v>1770</v>
      </c>
      <c r="CN28" s="147">
        <v>0</v>
      </c>
      <c r="CO28" s="147">
        <v>1272.645</v>
      </c>
      <c r="CP28" s="147">
        <v>0</v>
      </c>
      <c r="CQ28" s="147">
        <v>0</v>
      </c>
      <c r="CR28" s="147">
        <v>0</v>
      </c>
      <c r="CS28" s="147">
        <v>15116.625</v>
      </c>
      <c r="CT28" s="147">
        <v>10982.625</v>
      </c>
      <c r="CU28" s="147">
        <v>0</v>
      </c>
      <c r="CV28" s="147">
        <v>0</v>
      </c>
      <c r="CW28" s="147">
        <v>1504.404</v>
      </c>
      <c r="CX28" s="147">
        <v>0</v>
      </c>
      <c r="CY28" s="147">
        <v>1529.1306999999999</v>
      </c>
      <c r="CZ28" s="147">
        <v>0</v>
      </c>
      <c r="DA28" s="147">
        <v>18790.125</v>
      </c>
      <c r="DB28" s="147">
        <v>13003.7443</v>
      </c>
      <c r="DC28" s="147">
        <v>0</v>
      </c>
      <c r="DD28" s="147">
        <v>0</v>
      </c>
      <c r="DE28" s="147">
        <v>17936.231899999999</v>
      </c>
      <c r="DF28" s="147">
        <v>0</v>
      </c>
      <c r="DG28" s="147">
        <v>1266.1704</v>
      </c>
      <c r="DH28" s="147">
        <v>0</v>
      </c>
      <c r="DI28" s="147">
        <v>1300.9028000000001</v>
      </c>
      <c r="DJ28" s="147">
        <v>6.5002000000000004</v>
      </c>
      <c r="DK28" s="147">
        <v>0</v>
      </c>
      <c r="DL28" s="147">
        <v>0</v>
      </c>
      <c r="DM28" s="147">
        <v>0</v>
      </c>
      <c r="DN28" s="147">
        <v>2.1446000000000001</v>
      </c>
      <c r="DO28" s="147">
        <v>1.88</v>
      </c>
      <c r="DP28" s="147">
        <v>0</v>
      </c>
      <c r="DQ28" s="147">
        <v>0.77200000000000002</v>
      </c>
      <c r="DR28" s="147">
        <v>0</v>
      </c>
      <c r="DS28" s="147">
        <v>9.0999999999999998E-2</v>
      </c>
      <c r="DT28" s="147">
        <v>0</v>
      </c>
      <c r="DU28" s="147">
        <v>0.34</v>
      </c>
      <c r="DV28" s="147">
        <v>0</v>
      </c>
      <c r="DW28" s="147">
        <v>0.14399999999999999</v>
      </c>
      <c r="DX28" s="147">
        <v>0</v>
      </c>
      <c r="DY28" s="147">
        <v>1.6319999999999999</v>
      </c>
      <c r="DZ28" s="147">
        <v>0</v>
      </c>
      <c r="EA28" s="147">
        <v>0</v>
      </c>
      <c r="EB28" s="147">
        <v>0</v>
      </c>
      <c r="EC28" s="147">
        <v>0</v>
      </c>
      <c r="ED28" s="147">
        <v>0</v>
      </c>
      <c r="EE28" s="147">
        <v>5.1999999999999998E-2</v>
      </c>
      <c r="EF28" s="147">
        <v>1.9319999999999999</v>
      </c>
      <c r="EG28" s="147">
        <v>3.0000000000000001E-3</v>
      </c>
      <c r="EH28" s="147">
        <v>14.997</v>
      </c>
      <c r="EI28" s="147">
        <v>0</v>
      </c>
      <c r="EJ28" s="147">
        <v>1190.2364</v>
      </c>
      <c r="EK28" s="147">
        <v>0</v>
      </c>
      <c r="EL28" s="147">
        <v>482.85</v>
      </c>
      <c r="EM28" s="147">
        <v>0</v>
      </c>
      <c r="EN28" s="147">
        <v>387.779</v>
      </c>
      <c r="EO28" s="147">
        <v>0</v>
      </c>
      <c r="EP28" s="147">
        <v>6.1369999999999996</v>
      </c>
      <c r="EQ28" s="147">
        <v>0</v>
      </c>
      <c r="ER28" s="147">
        <v>528.77300000000002</v>
      </c>
      <c r="ES28" s="147">
        <v>0</v>
      </c>
      <c r="ET28" s="147">
        <v>468.2</v>
      </c>
      <c r="EU28" s="147">
        <v>0</v>
      </c>
      <c r="EV28" s="147">
        <v>98.519000000000005</v>
      </c>
      <c r="EW28" s="147">
        <v>0</v>
      </c>
      <c r="EX28" s="147">
        <v>397.51</v>
      </c>
      <c r="EY28" s="147">
        <v>0</v>
      </c>
      <c r="EZ28" s="147">
        <v>171.494</v>
      </c>
      <c r="FA28" s="147">
        <v>0</v>
      </c>
      <c r="FB28" s="147">
        <v>119.02800000000001</v>
      </c>
      <c r="FC28" s="147">
        <v>0.36</v>
      </c>
      <c r="FD28" s="147">
        <v>220.32</v>
      </c>
      <c r="FE28" s="147"/>
      <c r="FF28" s="148">
        <v>104692.36980000001</v>
      </c>
    </row>
    <row r="29" spans="2:162" x14ac:dyDescent="0.2">
      <c r="B29" s="152">
        <v>41932</v>
      </c>
      <c r="C29" s="146">
        <v>0</v>
      </c>
      <c r="D29" s="147">
        <v>0</v>
      </c>
      <c r="E29" s="147">
        <v>3.7755000000000001</v>
      </c>
      <c r="F29" s="147">
        <v>0</v>
      </c>
      <c r="G29" s="147">
        <v>0</v>
      </c>
      <c r="H29" s="147">
        <v>0</v>
      </c>
      <c r="I29" s="147">
        <v>0</v>
      </c>
      <c r="J29" s="147">
        <v>0</v>
      </c>
      <c r="K29" s="147">
        <v>0.10199999999999999</v>
      </c>
      <c r="L29" s="147">
        <v>0</v>
      </c>
      <c r="M29" s="147">
        <v>0</v>
      </c>
      <c r="N29" s="147">
        <v>0</v>
      </c>
      <c r="O29" s="147">
        <v>2.3490000000000002</v>
      </c>
      <c r="P29" s="147">
        <v>0</v>
      </c>
      <c r="Q29" s="147">
        <v>0</v>
      </c>
      <c r="R29" s="147">
        <v>0</v>
      </c>
      <c r="S29" s="147">
        <v>1.2200000000000001E-2</v>
      </c>
      <c r="T29" s="147">
        <v>0</v>
      </c>
      <c r="U29" s="147">
        <v>0</v>
      </c>
      <c r="V29" s="147">
        <v>0</v>
      </c>
      <c r="W29" s="147">
        <v>1.4219999999999999</v>
      </c>
      <c r="X29" s="147">
        <v>0</v>
      </c>
      <c r="Y29" s="147">
        <v>2.3313999999999999</v>
      </c>
      <c r="Z29" s="147">
        <v>0</v>
      </c>
      <c r="AA29" s="147">
        <v>0</v>
      </c>
      <c r="AB29" s="147">
        <v>0</v>
      </c>
      <c r="AC29" s="147">
        <v>0</v>
      </c>
      <c r="AD29" s="147">
        <v>2625.1316999999999</v>
      </c>
      <c r="AE29" s="147">
        <v>0</v>
      </c>
      <c r="AF29" s="147">
        <v>2625.0183000000002</v>
      </c>
      <c r="AG29" s="147">
        <v>0</v>
      </c>
      <c r="AH29" s="147">
        <v>2640.4875000000002</v>
      </c>
      <c r="AI29" s="147">
        <v>0</v>
      </c>
      <c r="AJ29" s="147">
        <v>817.61400000000003</v>
      </c>
      <c r="AK29" s="147">
        <v>0</v>
      </c>
      <c r="AL29" s="147">
        <v>818.74800000000005</v>
      </c>
      <c r="AM29" s="147">
        <v>0</v>
      </c>
      <c r="AN29" s="147">
        <v>0</v>
      </c>
      <c r="AO29" s="147">
        <v>0</v>
      </c>
      <c r="AP29" s="147">
        <v>804.33</v>
      </c>
      <c r="AQ29" s="147">
        <v>0</v>
      </c>
      <c r="AR29" s="147">
        <v>571.36680000000001</v>
      </c>
      <c r="AS29" s="147">
        <v>0</v>
      </c>
      <c r="AT29" s="147">
        <v>714.67560000000003</v>
      </c>
      <c r="AU29" s="147">
        <v>0</v>
      </c>
      <c r="AV29" s="147">
        <v>716.35599999999999</v>
      </c>
      <c r="AW29" s="147">
        <v>0</v>
      </c>
      <c r="AX29" s="147">
        <v>0</v>
      </c>
      <c r="AY29" s="147"/>
      <c r="AZ29" s="147">
        <v>0</v>
      </c>
      <c r="BA29" s="147">
        <v>2.9340000000000002</v>
      </c>
      <c r="BB29" s="147">
        <v>5.0209999999999999</v>
      </c>
      <c r="BC29" s="147">
        <v>0</v>
      </c>
      <c r="BD29" s="147">
        <v>2.8000000000000001E-2</v>
      </c>
      <c r="BE29" s="147">
        <v>6.6779999999999999</v>
      </c>
      <c r="BF29" s="147">
        <v>0.36599999999999999</v>
      </c>
      <c r="BG29" s="147">
        <v>36.020000000000003</v>
      </c>
      <c r="BH29" s="147">
        <v>0.34200000000000003</v>
      </c>
      <c r="BI29" s="147">
        <v>0</v>
      </c>
      <c r="BJ29" s="147">
        <v>0</v>
      </c>
      <c r="BK29" s="147">
        <v>65.948999999999998</v>
      </c>
      <c r="BL29" s="147">
        <v>0</v>
      </c>
      <c r="BM29" s="147">
        <v>105.372</v>
      </c>
      <c r="BN29" s="147">
        <v>5.53</v>
      </c>
      <c r="BO29" s="147">
        <v>10.294</v>
      </c>
      <c r="BP29" s="147">
        <v>7.2999999999999995E-2</v>
      </c>
      <c r="BQ29" s="147">
        <v>44.344799999999999</v>
      </c>
      <c r="BR29" s="147">
        <v>0.1106</v>
      </c>
      <c r="BS29" s="147">
        <v>37.416600000000003</v>
      </c>
      <c r="BT29" s="147">
        <v>0.26469999999999999</v>
      </c>
      <c r="BU29" s="147">
        <v>2.484</v>
      </c>
      <c r="BV29" s="147">
        <v>0</v>
      </c>
      <c r="BW29" s="147">
        <v>176.09</v>
      </c>
      <c r="BX29" s="147">
        <v>5.7725999999999997</v>
      </c>
      <c r="BY29" s="147">
        <v>0</v>
      </c>
      <c r="BZ29" s="147">
        <v>0</v>
      </c>
      <c r="CA29" s="147">
        <v>236.023</v>
      </c>
      <c r="CB29" s="147">
        <v>4.0000000000000001E-3</v>
      </c>
      <c r="CC29" s="147">
        <v>85.241</v>
      </c>
      <c r="CD29" s="147">
        <v>0.70899999999999996</v>
      </c>
      <c r="CE29" s="147">
        <v>0</v>
      </c>
      <c r="CF29" s="147">
        <v>219.96960000000001</v>
      </c>
      <c r="CG29" s="147">
        <v>0</v>
      </c>
      <c r="CH29" s="147">
        <v>0</v>
      </c>
      <c r="CI29" s="147">
        <v>680.94749999999999</v>
      </c>
      <c r="CJ29" s="147">
        <v>0</v>
      </c>
      <c r="CK29" s="147">
        <v>3997.5</v>
      </c>
      <c r="CL29" s="147">
        <v>0</v>
      </c>
      <c r="CM29" s="147">
        <v>3814.4375</v>
      </c>
      <c r="CN29" s="147">
        <v>0</v>
      </c>
      <c r="CO29" s="147">
        <v>1543.89</v>
      </c>
      <c r="CP29" s="147">
        <v>0</v>
      </c>
      <c r="CQ29" s="147">
        <v>0</v>
      </c>
      <c r="CR29" s="147">
        <v>0</v>
      </c>
      <c r="CS29" s="147">
        <v>14030.125</v>
      </c>
      <c r="CT29" s="147">
        <v>11426.875</v>
      </c>
      <c r="CU29" s="147">
        <v>0</v>
      </c>
      <c r="CV29" s="147">
        <v>0</v>
      </c>
      <c r="CW29" s="147">
        <v>1707.5124000000001</v>
      </c>
      <c r="CX29" s="147">
        <v>0</v>
      </c>
      <c r="CY29" s="147">
        <v>1746.3492000000001</v>
      </c>
      <c r="CZ29" s="147">
        <v>0</v>
      </c>
      <c r="DA29" s="147">
        <v>18473.625</v>
      </c>
      <c r="DB29" s="147">
        <v>13578.974700000001</v>
      </c>
      <c r="DC29" s="147">
        <v>0</v>
      </c>
      <c r="DD29" s="147">
        <v>0</v>
      </c>
      <c r="DE29" s="147">
        <v>16801.876799999998</v>
      </c>
      <c r="DF29" s="147">
        <v>0</v>
      </c>
      <c r="DG29" s="147">
        <v>1385.6436000000001</v>
      </c>
      <c r="DH29" s="147">
        <v>0</v>
      </c>
      <c r="DI29" s="147">
        <v>1433.1796999999999</v>
      </c>
      <c r="DJ29" s="147">
        <v>5.64</v>
      </c>
      <c r="DK29" s="147">
        <v>0</v>
      </c>
      <c r="DL29" s="147">
        <v>0</v>
      </c>
      <c r="DM29" s="147">
        <v>0</v>
      </c>
      <c r="DN29" s="147">
        <v>2.129</v>
      </c>
      <c r="DO29" s="147">
        <v>1.835</v>
      </c>
      <c r="DP29" s="147">
        <v>0</v>
      </c>
      <c r="DQ29" s="147">
        <v>0.748</v>
      </c>
      <c r="DR29" s="147">
        <v>0</v>
      </c>
      <c r="DS29" s="147">
        <v>7.6999999999999999E-2</v>
      </c>
      <c r="DT29" s="147">
        <v>0</v>
      </c>
      <c r="DU29" s="147">
        <v>0.377</v>
      </c>
      <c r="DV29" s="147">
        <v>0</v>
      </c>
      <c r="DW29" s="147">
        <v>0.124</v>
      </c>
      <c r="DX29" s="147">
        <v>0</v>
      </c>
      <c r="DY29" s="147">
        <v>1.49</v>
      </c>
      <c r="DZ29" s="147">
        <v>255.48500000000001</v>
      </c>
      <c r="EA29" s="147">
        <v>0</v>
      </c>
      <c r="EB29" s="147">
        <v>0</v>
      </c>
      <c r="EC29" s="147">
        <v>0</v>
      </c>
      <c r="ED29" s="147">
        <v>0</v>
      </c>
      <c r="EE29" s="147">
        <v>5.1999999999999998E-2</v>
      </c>
      <c r="EF29" s="147">
        <v>3.0049999999999999</v>
      </c>
      <c r="EG29" s="147">
        <v>8.0719999999999992</v>
      </c>
      <c r="EH29" s="147">
        <v>1.2270000000000001</v>
      </c>
      <c r="EI29" s="147">
        <v>0</v>
      </c>
      <c r="EJ29" s="147">
        <v>1191.2002</v>
      </c>
      <c r="EK29" s="147">
        <v>0.02</v>
      </c>
      <c r="EL29" s="147">
        <v>224.46</v>
      </c>
      <c r="EM29" s="147">
        <v>1.2889999999999999</v>
      </c>
      <c r="EN29" s="147">
        <v>144.614</v>
      </c>
      <c r="EO29" s="147">
        <v>0</v>
      </c>
      <c r="EP29" s="147">
        <v>5.76</v>
      </c>
      <c r="EQ29" s="147">
        <v>1.1279999999999999</v>
      </c>
      <c r="ER29" s="147">
        <v>224.489</v>
      </c>
      <c r="ES29" s="147">
        <v>2.4</v>
      </c>
      <c r="ET29" s="147">
        <v>216.9</v>
      </c>
      <c r="EU29" s="147">
        <v>6.9000000000000006E-2</v>
      </c>
      <c r="EV29" s="147">
        <v>38.890999999999998</v>
      </c>
      <c r="EW29" s="147">
        <v>0.10299999999999999</v>
      </c>
      <c r="EX29" s="147">
        <v>242.83600000000001</v>
      </c>
      <c r="EY29" s="147">
        <v>0.58199999999999996</v>
      </c>
      <c r="EZ29" s="147">
        <v>88.475999999999999</v>
      </c>
      <c r="FA29" s="147">
        <v>0.63700000000000001</v>
      </c>
      <c r="FB29" s="147">
        <v>41.423999999999999</v>
      </c>
      <c r="FC29" s="147">
        <v>0</v>
      </c>
      <c r="FD29" s="147">
        <v>274.68</v>
      </c>
      <c r="FE29" s="147"/>
      <c r="FF29" s="148">
        <v>106991.91250000001</v>
      </c>
    </row>
    <row r="30" spans="2:162" x14ac:dyDescent="0.2">
      <c r="B30" s="152">
        <v>41933</v>
      </c>
      <c r="C30" s="146">
        <v>0</v>
      </c>
      <c r="D30" s="147">
        <v>0</v>
      </c>
      <c r="E30" s="147">
        <v>3.7921999999999998</v>
      </c>
      <c r="F30" s="147">
        <v>0</v>
      </c>
      <c r="G30" s="147">
        <v>0</v>
      </c>
      <c r="H30" s="147">
        <v>0</v>
      </c>
      <c r="I30" s="147">
        <v>0</v>
      </c>
      <c r="J30" s="147">
        <v>0</v>
      </c>
      <c r="K30" s="147">
        <v>0.10050000000000001</v>
      </c>
      <c r="L30" s="147">
        <v>0</v>
      </c>
      <c r="M30" s="147">
        <v>0</v>
      </c>
      <c r="N30" s="147">
        <v>0</v>
      </c>
      <c r="O30" s="147">
        <v>0.89100000000000001</v>
      </c>
      <c r="P30" s="147">
        <v>0</v>
      </c>
      <c r="Q30" s="147">
        <v>0</v>
      </c>
      <c r="R30" s="147">
        <v>0</v>
      </c>
      <c r="S30" s="147">
        <v>0</v>
      </c>
      <c r="T30" s="147">
        <v>0</v>
      </c>
      <c r="U30" s="147">
        <v>0</v>
      </c>
      <c r="V30" s="147">
        <v>0</v>
      </c>
      <c r="W30" s="147">
        <v>1.3804000000000001</v>
      </c>
      <c r="X30" s="147">
        <v>0</v>
      </c>
      <c r="Y30" s="147">
        <v>1.6749000000000001</v>
      </c>
      <c r="Z30" s="147">
        <v>0</v>
      </c>
      <c r="AA30" s="147">
        <v>0</v>
      </c>
      <c r="AB30" s="147">
        <v>0</v>
      </c>
      <c r="AC30" s="147">
        <v>0</v>
      </c>
      <c r="AD30" s="147">
        <v>2622.7683000000002</v>
      </c>
      <c r="AE30" s="147">
        <v>0</v>
      </c>
      <c r="AF30" s="147">
        <v>2624.9067</v>
      </c>
      <c r="AG30" s="147">
        <v>0</v>
      </c>
      <c r="AH30" s="147">
        <v>2637.6183000000001</v>
      </c>
      <c r="AI30" s="147">
        <v>0</v>
      </c>
      <c r="AJ30" s="147">
        <v>812.97</v>
      </c>
      <c r="AK30" s="147">
        <v>0</v>
      </c>
      <c r="AL30" s="147">
        <v>812.59199999999998</v>
      </c>
      <c r="AM30" s="147">
        <v>0</v>
      </c>
      <c r="AN30" s="147">
        <v>0</v>
      </c>
      <c r="AO30" s="147">
        <v>0</v>
      </c>
      <c r="AP30" s="147">
        <v>804.51959999999997</v>
      </c>
      <c r="AQ30" s="147">
        <v>0</v>
      </c>
      <c r="AR30" s="147">
        <v>567.21450000000004</v>
      </c>
      <c r="AS30" s="147">
        <v>0</v>
      </c>
      <c r="AT30" s="147">
        <v>733.85209999999995</v>
      </c>
      <c r="AU30" s="147">
        <v>0</v>
      </c>
      <c r="AV30" s="147">
        <v>725.75250000000005</v>
      </c>
      <c r="AW30" s="147">
        <v>0</v>
      </c>
      <c r="AX30" s="147">
        <v>0</v>
      </c>
      <c r="AY30" s="147"/>
      <c r="AZ30" s="147">
        <v>0</v>
      </c>
      <c r="BA30" s="147">
        <v>2.4729999999999999</v>
      </c>
      <c r="BB30" s="147">
        <v>5.7839999999999998</v>
      </c>
      <c r="BC30" s="147">
        <v>0</v>
      </c>
      <c r="BD30" s="147">
        <v>8.0000000000000002E-3</v>
      </c>
      <c r="BE30" s="147">
        <v>14.183999999999999</v>
      </c>
      <c r="BF30" s="147">
        <v>0.46200000000000002</v>
      </c>
      <c r="BG30" s="147">
        <v>30.411999999999999</v>
      </c>
      <c r="BH30" s="147">
        <v>0.34899999999999998</v>
      </c>
      <c r="BI30" s="147">
        <v>0</v>
      </c>
      <c r="BJ30" s="147">
        <v>0</v>
      </c>
      <c r="BK30" s="147">
        <v>64.602999999999994</v>
      </c>
      <c r="BL30" s="147">
        <v>0</v>
      </c>
      <c r="BM30" s="147">
        <v>103.47799999999999</v>
      </c>
      <c r="BN30" s="147">
        <v>2.5999999999999999E-2</v>
      </c>
      <c r="BO30" s="147">
        <v>20.878</v>
      </c>
      <c r="BP30" s="147">
        <v>0</v>
      </c>
      <c r="BQ30" s="147">
        <v>112.13639999999999</v>
      </c>
      <c r="BR30" s="147">
        <v>0</v>
      </c>
      <c r="BS30" s="147">
        <v>92.150999999999996</v>
      </c>
      <c r="BT30" s="147">
        <v>0.13489999999999999</v>
      </c>
      <c r="BU30" s="147">
        <v>8.1539999999999999</v>
      </c>
      <c r="BV30" s="147">
        <v>0</v>
      </c>
      <c r="BW30" s="147">
        <v>206.47399999999999</v>
      </c>
      <c r="BX30" s="147">
        <v>3.718</v>
      </c>
      <c r="BY30" s="147">
        <v>0</v>
      </c>
      <c r="BZ30" s="147">
        <v>0</v>
      </c>
      <c r="CA30" s="147">
        <v>241.99199999999999</v>
      </c>
      <c r="CB30" s="147">
        <v>5.0000000000000001E-3</v>
      </c>
      <c r="CC30" s="147">
        <v>158.68</v>
      </c>
      <c r="CD30" s="147">
        <v>0.65800000000000003</v>
      </c>
      <c r="CE30" s="147">
        <v>0</v>
      </c>
      <c r="CF30" s="147">
        <v>323.75639999999999</v>
      </c>
      <c r="CG30" s="147">
        <v>70.956000000000003</v>
      </c>
      <c r="CH30" s="147">
        <v>0</v>
      </c>
      <c r="CI30" s="147">
        <v>685.8</v>
      </c>
      <c r="CJ30" s="147">
        <v>9.25</v>
      </c>
      <c r="CK30" s="147">
        <v>3547.3125</v>
      </c>
      <c r="CL30" s="147">
        <v>12.0625</v>
      </c>
      <c r="CM30" s="147">
        <v>3382.3125</v>
      </c>
      <c r="CN30" s="147">
        <v>0</v>
      </c>
      <c r="CO30" s="147">
        <v>1485.72</v>
      </c>
      <c r="CP30" s="147">
        <v>0</v>
      </c>
      <c r="CQ30" s="147">
        <v>0</v>
      </c>
      <c r="CR30" s="147">
        <v>0</v>
      </c>
      <c r="CS30" s="147">
        <v>15070.625</v>
      </c>
      <c r="CT30" s="147">
        <v>9448.375</v>
      </c>
      <c r="CU30" s="147">
        <v>0</v>
      </c>
      <c r="CV30" s="147">
        <v>0</v>
      </c>
      <c r="CW30" s="147">
        <v>1790.91</v>
      </c>
      <c r="CX30" s="147">
        <v>0</v>
      </c>
      <c r="CY30" s="147">
        <v>1827.7272</v>
      </c>
      <c r="CZ30" s="147">
        <v>0</v>
      </c>
      <c r="DA30" s="147">
        <v>17696.875</v>
      </c>
      <c r="DB30" s="147">
        <v>11868.820100000001</v>
      </c>
      <c r="DC30" s="147">
        <v>0</v>
      </c>
      <c r="DD30" s="147">
        <v>0</v>
      </c>
      <c r="DE30" s="147">
        <v>15848.0414</v>
      </c>
      <c r="DF30" s="147">
        <v>0</v>
      </c>
      <c r="DG30" s="147">
        <v>1567.4603999999999</v>
      </c>
      <c r="DH30" s="147">
        <v>0</v>
      </c>
      <c r="DI30" s="147">
        <v>1617.0522000000001</v>
      </c>
      <c r="DJ30" s="147">
        <v>5.7773000000000003</v>
      </c>
      <c r="DK30" s="147">
        <v>0</v>
      </c>
      <c r="DL30" s="147">
        <v>0</v>
      </c>
      <c r="DM30" s="147">
        <v>0</v>
      </c>
      <c r="DN30" s="147">
        <v>2.1501999999999999</v>
      </c>
      <c r="DO30" s="147">
        <v>1.8280000000000001</v>
      </c>
      <c r="DP30" s="147">
        <v>0</v>
      </c>
      <c r="DQ30" s="147">
        <v>0.75800000000000001</v>
      </c>
      <c r="DR30" s="147">
        <v>0</v>
      </c>
      <c r="DS30" s="147">
        <v>9.6000000000000002E-2</v>
      </c>
      <c r="DT30" s="147">
        <v>0</v>
      </c>
      <c r="DU30" s="147">
        <v>0.39700000000000002</v>
      </c>
      <c r="DV30" s="147">
        <v>0</v>
      </c>
      <c r="DW30" s="147">
        <v>0.13700000000000001</v>
      </c>
      <c r="DX30" s="147">
        <v>0</v>
      </c>
      <c r="DY30" s="147">
        <v>1.9850000000000001</v>
      </c>
      <c r="DZ30" s="147">
        <v>0</v>
      </c>
      <c r="EA30" s="147">
        <v>0</v>
      </c>
      <c r="EB30" s="147">
        <v>0</v>
      </c>
      <c r="EC30" s="147">
        <v>0</v>
      </c>
      <c r="ED30" s="147">
        <v>0</v>
      </c>
      <c r="EE30" s="147">
        <v>5.2999999999999999E-2</v>
      </c>
      <c r="EF30" s="147">
        <v>2.9969999999999999</v>
      </c>
      <c r="EG30" s="147">
        <v>1.103</v>
      </c>
      <c r="EH30" s="147">
        <v>6.2539999999999996</v>
      </c>
      <c r="EI30" s="147">
        <v>1.1000000000000001E-3</v>
      </c>
      <c r="EJ30" s="147">
        <v>1007.0312</v>
      </c>
      <c r="EK30" s="147">
        <v>0</v>
      </c>
      <c r="EL30" s="147">
        <v>668.03</v>
      </c>
      <c r="EM30" s="147">
        <v>0</v>
      </c>
      <c r="EN30" s="147">
        <v>383.63900000000001</v>
      </c>
      <c r="EO30" s="147">
        <v>8.9999999999999993E-3</v>
      </c>
      <c r="EP30" s="147">
        <v>5.2590000000000003</v>
      </c>
      <c r="EQ30" s="147">
        <v>0</v>
      </c>
      <c r="ER30" s="147">
        <v>485.07100000000003</v>
      </c>
      <c r="ES30" s="147">
        <v>0</v>
      </c>
      <c r="ET30" s="147">
        <v>609.79999999999995</v>
      </c>
      <c r="EU30" s="147">
        <v>0</v>
      </c>
      <c r="EV30" s="147">
        <v>60.372999999999998</v>
      </c>
      <c r="EW30" s="147">
        <v>0</v>
      </c>
      <c r="EX30" s="147">
        <v>692.11800000000005</v>
      </c>
      <c r="EY30" s="147">
        <v>0.01</v>
      </c>
      <c r="EZ30" s="147">
        <v>285.35599999999999</v>
      </c>
      <c r="FA30" s="147">
        <v>0</v>
      </c>
      <c r="FB30" s="147">
        <v>196.64099999999999</v>
      </c>
      <c r="FC30" s="147">
        <v>1.2E-2</v>
      </c>
      <c r="FD30" s="147">
        <v>328.38</v>
      </c>
      <c r="FE30" s="147"/>
      <c r="FF30" s="148">
        <v>104415.11530000002</v>
      </c>
    </row>
    <row r="31" spans="2:162" x14ac:dyDescent="0.2">
      <c r="B31" s="152">
        <v>41934</v>
      </c>
      <c r="C31" s="146">
        <v>0</v>
      </c>
      <c r="D31" s="147">
        <v>0</v>
      </c>
      <c r="E31" s="147">
        <v>3.827</v>
      </c>
      <c r="F31" s="147">
        <v>0</v>
      </c>
      <c r="G31" s="147">
        <v>0</v>
      </c>
      <c r="H31" s="147">
        <v>0</v>
      </c>
      <c r="I31" s="147">
        <v>0</v>
      </c>
      <c r="J31" s="147">
        <v>0</v>
      </c>
      <c r="K31" s="147">
        <v>0.20250000000000001</v>
      </c>
      <c r="L31" s="147">
        <v>0</v>
      </c>
      <c r="M31" s="147">
        <v>0</v>
      </c>
      <c r="N31" s="147">
        <v>0</v>
      </c>
      <c r="O31" s="147">
        <v>0.52559999999999996</v>
      </c>
      <c r="P31" s="147">
        <v>0</v>
      </c>
      <c r="Q31" s="147">
        <v>0</v>
      </c>
      <c r="R31" s="147">
        <v>0</v>
      </c>
      <c r="S31" s="147">
        <v>4.4999999999999997E-3</v>
      </c>
      <c r="T31" s="147">
        <v>0</v>
      </c>
      <c r="U31" s="147">
        <v>1E-4</v>
      </c>
      <c r="V31" s="147">
        <v>0</v>
      </c>
      <c r="W31" s="147">
        <v>1.3577999999999999</v>
      </c>
      <c r="X31" s="147">
        <v>0</v>
      </c>
      <c r="Y31" s="147">
        <v>1.6281000000000001</v>
      </c>
      <c r="Z31" s="147">
        <v>0</v>
      </c>
      <c r="AA31" s="147">
        <v>2.9999999999999997E-4</v>
      </c>
      <c r="AB31" s="147">
        <v>0</v>
      </c>
      <c r="AC31" s="147">
        <v>0</v>
      </c>
      <c r="AD31" s="147">
        <v>2621.6442000000002</v>
      </c>
      <c r="AE31" s="147">
        <v>0</v>
      </c>
      <c r="AF31" s="147">
        <v>2623.8933000000002</v>
      </c>
      <c r="AG31" s="147">
        <v>0</v>
      </c>
      <c r="AH31" s="147">
        <v>2631.6567</v>
      </c>
      <c r="AI31" s="147">
        <v>0</v>
      </c>
      <c r="AJ31" s="147">
        <v>810.64800000000002</v>
      </c>
      <c r="AK31" s="147">
        <v>0</v>
      </c>
      <c r="AL31" s="147">
        <v>810.97199999999998</v>
      </c>
      <c r="AM31" s="147">
        <v>0</v>
      </c>
      <c r="AN31" s="147">
        <v>0</v>
      </c>
      <c r="AO31" s="147">
        <v>0</v>
      </c>
      <c r="AP31" s="147">
        <v>803.89800000000002</v>
      </c>
      <c r="AQ31" s="147">
        <v>0</v>
      </c>
      <c r="AR31" s="147">
        <v>588.95330000000001</v>
      </c>
      <c r="AS31" s="147">
        <v>0</v>
      </c>
      <c r="AT31" s="147">
        <v>711.97209999999995</v>
      </c>
      <c r="AU31" s="147">
        <v>0</v>
      </c>
      <c r="AV31" s="147">
        <v>700.41880000000003</v>
      </c>
      <c r="AW31" s="147">
        <v>0</v>
      </c>
      <c r="AX31" s="147">
        <v>0</v>
      </c>
      <c r="AY31" s="147">
        <v>0</v>
      </c>
      <c r="AZ31" s="147">
        <v>0</v>
      </c>
      <c r="BA31" s="147">
        <v>2.621</v>
      </c>
      <c r="BB31" s="147">
        <v>6.2530000000000001</v>
      </c>
      <c r="BC31" s="147">
        <v>0</v>
      </c>
      <c r="BD31" s="147">
        <v>1E-3</v>
      </c>
      <c r="BE31" s="147">
        <v>29.207999999999998</v>
      </c>
      <c r="BF31" s="147">
        <v>0.27600000000000002</v>
      </c>
      <c r="BG31" s="147">
        <v>30.963999999999999</v>
      </c>
      <c r="BH31" s="147">
        <v>0.36299999999999999</v>
      </c>
      <c r="BI31" s="147">
        <v>0</v>
      </c>
      <c r="BJ31" s="147">
        <v>13.618</v>
      </c>
      <c r="BK31" s="147">
        <v>46.357999999999997</v>
      </c>
      <c r="BL31" s="147">
        <v>0</v>
      </c>
      <c r="BM31" s="147">
        <v>102.422</v>
      </c>
      <c r="BN31" s="147">
        <v>0.26100000000000001</v>
      </c>
      <c r="BO31" s="147">
        <v>19.57</v>
      </c>
      <c r="BP31" s="147">
        <v>0</v>
      </c>
      <c r="BQ31" s="147">
        <v>133.7876</v>
      </c>
      <c r="BR31" s="147">
        <v>0</v>
      </c>
      <c r="BS31" s="147">
        <v>123.0822</v>
      </c>
      <c r="BT31" s="147">
        <v>9.1899999999999996E-2</v>
      </c>
      <c r="BU31" s="147">
        <v>6.9048999999999996</v>
      </c>
      <c r="BV31" s="147">
        <v>0</v>
      </c>
      <c r="BW31" s="147">
        <v>213.25</v>
      </c>
      <c r="BX31" s="147">
        <v>3.4668000000000001</v>
      </c>
      <c r="BY31" s="147">
        <v>0</v>
      </c>
      <c r="BZ31" s="147">
        <v>0</v>
      </c>
      <c r="CA31" s="147">
        <v>239.578</v>
      </c>
      <c r="CB31" s="147">
        <v>0</v>
      </c>
      <c r="CC31" s="147">
        <v>207.19800000000001</v>
      </c>
      <c r="CD31" s="147">
        <v>0.628</v>
      </c>
      <c r="CE31" s="147">
        <v>0</v>
      </c>
      <c r="CF31" s="147">
        <v>0</v>
      </c>
      <c r="CG31" s="147">
        <v>719.84760000000006</v>
      </c>
      <c r="CH31" s="147">
        <v>16.8</v>
      </c>
      <c r="CI31" s="147">
        <v>233.91749999999999</v>
      </c>
      <c r="CJ31" s="147">
        <v>42.25</v>
      </c>
      <c r="CK31" s="147">
        <v>3335.625</v>
      </c>
      <c r="CL31" s="147">
        <v>46.9375</v>
      </c>
      <c r="CM31" s="147">
        <v>3181.1875</v>
      </c>
      <c r="CN31" s="147">
        <v>0</v>
      </c>
      <c r="CO31" s="147">
        <v>1314.7049999999999</v>
      </c>
      <c r="CP31" s="147">
        <v>0</v>
      </c>
      <c r="CQ31" s="147">
        <v>0</v>
      </c>
      <c r="CR31" s="147">
        <v>0</v>
      </c>
      <c r="CS31" s="147">
        <v>14538.375</v>
      </c>
      <c r="CT31" s="147">
        <v>9282.875</v>
      </c>
      <c r="CU31" s="147">
        <v>0</v>
      </c>
      <c r="CV31" s="147">
        <v>0</v>
      </c>
      <c r="CW31" s="147">
        <v>1837.4136000000001</v>
      </c>
      <c r="CX31" s="147">
        <v>0</v>
      </c>
      <c r="CY31" s="147">
        <v>1876.385</v>
      </c>
      <c r="CZ31" s="147">
        <v>0</v>
      </c>
      <c r="DA31" s="147">
        <v>17192.125</v>
      </c>
      <c r="DB31" s="147">
        <v>11399.646699999999</v>
      </c>
      <c r="DC31" s="147">
        <v>0</v>
      </c>
      <c r="DD31" s="147">
        <v>0</v>
      </c>
      <c r="DE31" s="147">
        <v>14748.2163</v>
      </c>
      <c r="DF31" s="147">
        <v>0</v>
      </c>
      <c r="DG31" s="147">
        <v>1574.76</v>
      </c>
      <c r="DH31" s="147">
        <v>0</v>
      </c>
      <c r="DI31" s="147">
        <v>1620.0299</v>
      </c>
      <c r="DJ31" s="147">
        <v>4.5441000000000003</v>
      </c>
      <c r="DK31" s="147">
        <v>0</v>
      </c>
      <c r="DL31" s="147">
        <v>0</v>
      </c>
      <c r="DM31" s="147">
        <v>0</v>
      </c>
      <c r="DN31" s="147">
        <v>2.2509000000000001</v>
      </c>
      <c r="DO31" s="147">
        <v>1.8740000000000001</v>
      </c>
      <c r="DP31" s="147">
        <v>0</v>
      </c>
      <c r="DQ31" s="147">
        <v>0.753</v>
      </c>
      <c r="DR31" s="147">
        <v>0</v>
      </c>
      <c r="DS31" s="147">
        <v>0.113</v>
      </c>
      <c r="DT31" s="147">
        <v>0</v>
      </c>
      <c r="DU31" s="147">
        <v>0.39300000000000002</v>
      </c>
      <c r="DV31" s="147">
        <v>0</v>
      </c>
      <c r="DW31" s="147">
        <v>0.16400000000000001</v>
      </c>
      <c r="DX31" s="147">
        <v>0</v>
      </c>
      <c r="DY31" s="147">
        <v>2.0310000000000001</v>
      </c>
      <c r="DZ31" s="147">
        <v>0</v>
      </c>
      <c r="EA31" s="147">
        <v>0</v>
      </c>
      <c r="EB31" s="147">
        <v>0</v>
      </c>
      <c r="EC31" s="147">
        <v>0</v>
      </c>
      <c r="ED31" s="147">
        <v>0</v>
      </c>
      <c r="EE31" s="147">
        <v>5.3999999999999999E-2</v>
      </c>
      <c r="EF31" s="147">
        <v>2.972</v>
      </c>
      <c r="EG31" s="147">
        <v>0.59399999999999997</v>
      </c>
      <c r="EH31" s="147">
        <v>10.537000000000001</v>
      </c>
      <c r="EI31" s="147">
        <v>0</v>
      </c>
      <c r="EJ31" s="147">
        <v>863.13620000000003</v>
      </c>
      <c r="EK31" s="147">
        <v>0</v>
      </c>
      <c r="EL31" s="147">
        <v>798.3</v>
      </c>
      <c r="EM31" s="147">
        <v>0</v>
      </c>
      <c r="EN31" s="147">
        <v>481.07600000000002</v>
      </c>
      <c r="EO31" s="147">
        <v>4.0000000000000001E-3</v>
      </c>
      <c r="EP31" s="147">
        <v>4.1230000000000002</v>
      </c>
      <c r="EQ31" s="147">
        <v>0</v>
      </c>
      <c r="ER31" s="147">
        <v>557.20100000000002</v>
      </c>
      <c r="ES31" s="147">
        <v>0</v>
      </c>
      <c r="ET31" s="147">
        <v>836.1</v>
      </c>
      <c r="EU31" s="147">
        <v>0</v>
      </c>
      <c r="EV31" s="147">
        <v>119.892</v>
      </c>
      <c r="EW31" s="147">
        <v>0</v>
      </c>
      <c r="EX31" s="147">
        <v>711.08799999999997</v>
      </c>
      <c r="EY31" s="147">
        <v>0</v>
      </c>
      <c r="EZ31" s="147">
        <v>376.67899999999997</v>
      </c>
      <c r="FA31" s="147">
        <v>0</v>
      </c>
      <c r="FB31" s="147">
        <v>255.137</v>
      </c>
      <c r="FC31" s="147">
        <v>0</v>
      </c>
      <c r="FD31" s="147">
        <v>416.04</v>
      </c>
      <c r="FE31" s="147"/>
      <c r="FF31" s="148">
        <v>101897.65749999999</v>
      </c>
    </row>
    <row r="32" spans="2:162" x14ac:dyDescent="0.2">
      <c r="B32" s="152">
        <v>41935</v>
      </c>
      <c r="C32" s="146">
        <v>0</v>
      </c>
      <c r="D32" s="147">
        <v>0</v>
      </c>
      <c r="E32" s="147">
        <v>3.8778000000000001</v>
      </c>
      <c r="F32" s="147">
        <v>0</v>
      </c>
      <c r="G32" s="147">
        <v>0</v>
      </c>
      <c r="H32" s="147">
        <v>0</v>
      </c>
      <c r="I32" s="147">
        <v>0</v>
      </c>
      <c r="J32" s="147">
        <v>0</v>
      </c>
      <c r="K32" s="147">
        <v>3.3075000000000001</v>
      </c>
      <c r="L32" s="147">
        <v>0</v>
      </c>
      <c r="M32" s="147">
        <v>0</v>
      </c>
      <c r="N32" s="147">
        <v>0</v>
      </c>
      <c r="O32" s="147">
        <v>1.0529999999999999</v>
      </c>
      <c r="P32" s="147">
        <v>0</v>
      </c>
      <c r="Q32" s="147">
        <v>1.17E-2</v>
      </c>
      <c r="R32" s="147">
        <v>0</v>
      </c>
      <c r="S32" s="147">
        <v>0.73129999999999995</v>
      </c>
      <c r="T32" s="147">
        <v>0</v>
      </c>
      <c r="U32" s="147">
        <v>1.83E-2</v>
      </c>
      <c r="V32" s="147">
        <v>0</v>
      </c>
      <c r="W32" s="147">
        <v>1.2526999999999999</v>
      </c>
      <c r="X32" s="147">
        <v>0</v>
      </c>
      <c r="Y32" s="147">
        <v>1.4947999999999999</v>
      </c>
      <c r="Z32" s="147">
        <v>0</v>
      </c>
      <c r="AA32" s="147">
        <v>8.9999999999999998E-4</v>
      </c>
      <c r="AB32" s="147">
        <v>0</v>
      </c>
      <c r="AC32" s="147">
        <v>0</v>
      </c>
      <c r="AD32" s="147">
        <v>2610.2249999999999</v>
      </c>
      <c r="AE32" s="147">
        <v>0</v>
      </c>
      <c r="AF32" s="147">
        <v>2617.5374999999999</v>
      </c>
      <c r="AG32" s="147">
        <v>0</v>
      </c>
      <c r="AH32" s="147">
        <v>2629.2375000000002</v>
      </c>
      <c r="AI32" s="147">
        <v>0</v>
      </c>
      <c r="AJ32" s="147">
        <v>810.75599999999997</v>
      </c>
      <c r="AK32" s="147">
        <v>0</v>
      </c>
      <c r="AL32" s="147">
        <v>810.78240000000005</v>
      </c>
      <c r="AM32" s="147">
        <v>0</v>
      </c>
      <c r="AN32" s="147">
        <v>0</v>
      </c>
      <c r="AO32" s="147">
        <v>0</v>
      </c>
      <c r="AP32" s="147">
        <v>804.22199999999998</v>
      </c>
      <c r="AQ32" s="147">
        <v>0</v>
      </c>
      <c r="AR32" s="147">
        <v>589.3691</v>
      </c>
      <c r="AS32" s="147">
        <v>0</v>
      </c>
      <c r="AT32" s="147">
        <v>705.37080000000003</v>
      </c>
      <c r="AU32" s="147">
        <v>0</v>
      </c>
      <c r="AV32" s="147">
        <v>594.11670000000004</v>
      </c>
      <c r="AW32" s="147">
        <v>0</v>
      </c>
      <c r="AX32" s="147">
        <v>0</v>
      </c>
      <c r="AY32" s="147">
        <v>0</v>
      </c>
      <c r="AZ32" s="147">
        <v>0</v>
      </c>
      <c r="BA32" s="147">
        <v>2.2290000000000001</v>
      </c>
      <c r="BB32" s="147">
        <v>6.8019999999999996</v>
      </c>
      <c r="BC32" s="147">
        <v>0</v>
      </c>
      <c r="BD32" s="147">
        <v>0.20300000000000001</v>
      </c>
      <c r="BE32" s="147">
        <v>21.378</v>
      </c>
      <c r="BF32" s="147">
        <v>0.11799999999999999</v>
      </c>
      <c r="BG32" s="147">
        <v>34.392000000000003</v>
      </c>
      <c r="BH32" s="147">
        <v>0.33</v>
      </c>
      <c r="BI32" s="147">
        <v>0</v>
      </c>
      <c r="BJ32" s="147">
        <v>0</v>
      </c>
      <c r="BK32" s="147">
        <v>73.795000000000002</v>
      </c>
      <c r="BL32" s="147">
        <v>0</v>
      </c>
      <c r="BM32" s="147">
        <v>102.895</v>
      </c>
      <c r="BN32" s="147">
        <v>7.4980000000000002</v>
      </c>
      <c r="BO32" s="147">
        <v>2.1280000000000001</v>
      </c>
      <c r="BP32" s="147">
        <v>3.2399999999999998E-2</v>
      </c>
      <c r="BQ32" s="147">
        <v>67.035600000000002</v>
      </c>
      <c r="BR32" s="147">
        <v>0.14580000000000001</v>
      </c>
      <c r="BS32" s="147">
        <v>64.948599999999999</v>
      </c>
      <c r="BT32" s="147">
        <v>1.0044</v>
      </c>
      <c r="BU32" s="147">
        <v>3.4451000000000001</v>
      </c>
      <c r="BV32" s="147">
        <v>0</v>
      </c>
      <c r="BW32" s="147">
        <v>213.56700000000001</v>
      </c>
      <c r="BX32" s="147">
        <v>3.5478000000000001</v>
      </c>
      <c r="BY32" s="147">
        <v>0</v>
      </c>
      <c r="BZ32" s="147">
        <v>0</v>
      </c>
      <c r="CA32" s="147">
        <v>240.399</v>
      </c>
      <c r="CB32" s="147">
        <v>0.41099999999999998</v>
      </c>
      <c r="CC32" s="147">
        <v>90.234999999999999</v>
      </c>
      <c r="CD32" s="147">
        <v>0.629</v>
      </c>
      <c r="CE32" s="147">
        <v>0</v>
      </c>
      <c r="CF32" s="147">
        <v>30.267600000000002</v>
      </c>
      <c r="CG32" s="147">
        <v>323.4864</v>
      </c>
      <c r="CH32" s="147">
        <v>4.4999999999999998E-2</v>
      </c>
      <c r="CI32" s="147">
        <v>572.00250000000005</v>
      </c>
      <c r="CJ32" s="147">
        <v>0</v>
      </c>
      <c r="CK32" s="147">
        <v>4980.3125</v>
      </c>
      <c r="CL32" s="147">
        <v>0</v>
      </c>
      <c r="CM32" s="147">
        <v>4762.3125</v>
      </c>
      <c r="CN32" s="147">
        <v>0</v>
      </c>
      <c r="CO32" s="147">
        <v>1726.8150000000001</v>
      </c>
      <c r="CP32" s="147">
        <v>0</v>
      </c>
      <c r="CQ32" s="147">
        <v>0</v>
      </c>
      <c r="CR32" s="147">
        <v>0</v>
      </c>
      <c r="CS32" s="147">
        <v>12676.25</v>
      </c>
      <c r="CT32" s="147">
        <v>8886.375</v>
      </c>
      <c r="CU32" s="147">
        <v>0</v>
      </c>
      <c r="CV32" s="147">
        <v>0</v>
      </c>
      <c r="CW32" s="147">
        <v>1919.7552000000001</v>
      </c>
      <c r="CX32" s="147">
        <v>0</v>
      </c>
      <c r="CY32" s="147">
        <v>1963.567</v>
      </c>
      <c r="CZ32" s="147">
        <v>0</v>
      </c>
      <c r="DA32" s="147">
        <v>16704.875</v>
      </c>
      <c r="DB32" s="147">
        <v>11281.194299999999</v>
      </c>
      <c r="DC32" s="147">
        <v>0</v>
      </c>
      <c r="DD32" s="147">
        <v>0</v>
      </c>
      <c r="DE32" s="147">
        <v>14113.908100000001</v>
      </c>
      <c r="DF32" s="147">
        <v>0</v>
      </c>
      <c r="DG32" s="147">
        <v>1496.748</v>
      </c>
      <c r="DH32" s="147">
        <v>0</v>
      </c>
      <c r="DI32" s="147">
        <v>1543.3864000000001</v>
      </c>
      <c r="DJ32" s="147">
        <v>4.4070999999999998</v>
      </c>
      <c r="DK32" s="147">
        <v>0</v>
      </c>
      <c r="DL32" s="147">
        <v>0</v>
      </c>
      <c r="DM32" s="147">
        <v>0</v>
      </c>
      <c r="DN32" s="147">
        <v>2.3306</v>
      </c>
      <c r="DO32" s="147">
        <v>1.8779999999999999</v>
      </c>
      <c r="DP32" s="147">
        <v>0</v>
      </c>
      <c r="DQ32" s="147">
        <v>0.73399999999999999</v>
      </c>
      <c r="DR32" s="147">
        <v>0</v>
      </c>
      <c r="DS32" s="147">
        <v>0.113</v>
      </c>
      <c r="DT32" s="147">
        <v>0.27100000000000002</v>
      </c>
      <c r="DU32" s="147">
        <v>0.39700000000000002</v>
      </c>
      <c r="DV32" s="147">
        <v>0</v>
      </c>
      <c r="DW32" s="147">
        <v>0.17</v>
      </c>
      <c r="DX32" s="147">
        <v>0</v>
      </c>
      <c r="DY32" s="147">
        <v>1.833</v>
      </c>
      <c r="DZ32" s="147">
        <v>0</v>
      </c>
      <c r="EA32" s="147">
        <v>3.0999999999999999E-3</v>
      </c>
      <c r="EB32" s="147">
        <v>0</v>
      </c>
      <c r="EC32" s="147">
        <v>0</v>
      </c>
      <c r="ED32" s="147">
        <v>0</v>
      </c>
      <c r="EE32" s="147">
        <v>5.6000000000000001E-2</v>
      </c>
      <c r="EF32" s="147">
        <v>2.657</v>
      </c>
      <c r="EG32" s="147">
        <v>5.2450000000000001</v>
      </c>
      <c r="EH32" s="147">
        <v>3.391</v>
      </c>
      <c r="EI32" s="147">
        <v>0</v>
      </c>
      <c r="EJ32" s="147">
        <v>1189.0326</v>
      </c>
      <c r="EK32" s="147">
        <v>0.68</v>
      </c>
      <c r="EL32" s="147">
        <v>349.32</v>
      </c>
      <c r="EM32" s="147">
        <v>0.03</v>
      </c>
      <c r="EN32" s="147">
        <v>146.244</v>
      </c>
      <c r="EO32" s="147">
        <v>1E-3</v>
      </c>
      <c r="EP32" s="147">
        <v>7.2080000000000002</v>
      </c>
      <c r="EQ32" s="147">
        <v>0.26</v>
      </c>
      <c r="ER32" s="147">
        <v>196.45599999999999</v>
      </c>
      <c r="ES32" s="147">
        <v>0.6</v>
      </c>
      <c r="ET32" s="147">
        <v>244.9</v>
      </c>
      <c r="EU32" s="147">
        <v>0.22900000000000001</v>
      </c>
      <c r="EV32" s="147">
        <v>41.064</v>
      </c>
      <c r="EW32" s="147">
        <v>0.59599999999999997</v>
      </c>
      <c r="EX32" s="147">
        <v>299.24099999999999</v>
      </c>
      <c r="EY32" s="147">
        <v>0.307</v>
      </c>
      <c r="EZ32" s="147">
        <v>122.86</v>
      </c>
      <c r="FA32" s="147">
        <v>9.8000000000000004E-2</v>
      </c>
      <c r="FB32" s="147">
        <v>66.534000000000006</v>
      </c>
      <c r="FC32" s="147">
        <v>0.63600000000000001</v>
      </c>
      <c r="FD32" s="147">
        <v>241.16399999999999</v>
      </c>
      <c r="FE32" s="147"/>
      <c r="FF32" s="148">
        <v>99032.780600000013</v>
      </c>
    </row>
    <row r="33" spans="2:162" x14ac:dyDescent="0.2">
      <c r="B33" s="152">
        <v>41936</v>
      </c>
      <c r="C33" s="146">
        <v>0</v>
      </c>
      <c r="D33" s="147">
        <v>0</v>
      </c>
      <c r="E33" s="147">
        <v>3.8437000000000001</v>
      </c>
      <c r="F33" s="147">
        <v>0</v>
      </c>
      <c r="G33" s="147">
        <v>0</v>
      </c>
      <c r="H33" s="147">
        <v>0</v>
      </c>
      <c r="I33" s="147">
        <v>0</v>
      </c>
      <c r="J33" s="147">
        <v>0</v>
      </c>
      <c r="K33" s="147">
        <v>0.84450000000000003</v>
      </c>
      <c r="L33" s="147">
        <v>0</v>
      </c>
      <c r="M33" s="147">
        <v>0</v>
      </c>
      <c r="N33" s="147">
        <v>0</v>
      </c>
      <c r="O33" s="147">
        <v>0.85140000000000005</v>
      </c>
      <c r="P33" s="147">
        <v>0.72899999999999998</v>
      </c>
      <c r="Q33" s="147">
        <v>0</v>
      </c>
      <c r="R33" s="147">
        <v>0</v>
      </c>
      <c r="S33" s="147">
        <v>1.6339999999999999</v>
      </c>
      <c r="T33" s="147">
        <v>0</v>
      </c>
      <c r="U33" s="147">
        <v>0</v>
      </c>
      <c r="V33" s="147">
        <v>0</v>
      </c>
      <c r="W33" s="147">
        <v>1.0486</v>
      </c>
      <c r="X33" s="147">
        <v>0</v>
      </c>
      <c r="Y33" s="147">
        <v>1.5759000000000001</v>
      </c>
      <c r="Z33" s="147">
        <v>0</v>
      </c>
      <c r="AA33" s="147">
        <v>0</v>
      </c>
      <c r="AB33" s="147">
        <v>0</v>
      </c>
      <c r="AC33" s="147">
        <v>0</v>
      </c>
      <c r="AD33" s="147">
        <v>2556.1682999999998</v>
      </c>
      <c r="AE33" s="147">
        <v>0</v>
      </c>
      <c r="AF33" s="147">
        <v>2617.3125</v>
      </c>
      <c r="AG33" s="147">
        <v>0</v>
      </c>
      <c r="AH33" s="147">
        <v>2631.0933</v>
      </c>
      <c r="AI33" s="147">
        <v>0</v>
      </c>
      <c r="AJ33" s="147">
        <v>812.26800000000003</v>
      </c>
      <c r="AK33" s="147">
        <v>0</v>
      </c>
      <c r="AL33" s="147">
        <v>811.86360000000002</v>
      </c>
      <c r="AM33" s="147">
        <v>0</v>
      </c>
      <c r="AN33" s="147">
        <v>217.512</v>
      </c>
      <c r="AO33" s="147">
        <v>0</v>
      </c>
      <c r="AP33" s="147">
        <v>802.14239999999995</v>
      </c>
      <c r="AQ33" s="147">
        <v>0</v>
      </c>
      <c r="AR33" s="147">
        <v>603.62480000000005</v>
      </c>
      <c r="AS33" s="147">
        <v>0</v>
      </c>
      <c r="AT33" s="147">
        <v>702.22209999999995</v>
      </c>
      <c r="AU33" s="147">
        <v>0</v>
      </c>
      <c r="AV33" s="147">
        <v>678.31690000000003</v>
      </c>
      <c r="AW33" s="147">
        <v>0</v>
      </c>
      <c r="AX33" s="147">
        <v>0</v>
      </c>
      <c r="AY33" s="147">
        <v>0</v>
      </c>
      <c r="AZ33" s="147">
        <v>0</v>
      </c>
      <c r="BA33" s="147">
        <v>2.9209999999999998</v>
      </c>
      <c r="BB33" s="147">
        <v>6.7350000000000003</v>
      </c>
      <c r="BC33" s="147">
        <v>0</v>
      </c>
      <c r="BD33" s="147">
        <v>0.33</v>
      </c>
      <c r="BE33" s="147">
        <v>5.0060000000000002</v>
      </c>
      <c r="BF33" s="147">
        <v>9.5000000000000001E-2</v>
      </c>
      <c r="BG33" s="147">
        <v>34.375999999999998</v>
      </c>
      <c r="BH33" s="147">
        <v>0.32900000000000001</v>
      </c>
      <c r="BI33" s="147">
        <v>0</v>
      </c>
      <c r="BJ33" s="147">
        <v>1E-3</v>
      </c>
      <c r="BK33" s="147">
        <v>69.822999999999993</v>
      </c>
      <c r="BL33" s="147">
        <v>0</v>
      </c>
      <c r="BM33" s="147">
        <v>100.944</v>
      </c>
      <c r="BN33" s="147">
        <v>4.9509999999999996</v>
      </c>
      <c r="BO33" s="147">
        <v>5.1909999999999998</v>
      </c>
      <c r="BP33" s="147">
        <v>0.15379999999999999</v>
      </c>
      <c r="BQ33" s="147">
        <v>28.404</v>
      </c>
      <c r="BR33" s="147">
        <v>0.22420000000000001</v>
      </c>
      <c r="BS33" s="147">
        <v>32.7348</v>
      </c>
      <c r="BT33" s="147">
        <v>0.78839999999999999</v>
      </c>
      <c r="BU33" s="147">
        <v>2.2031999999999998</v>
      </c>
      <c r="BV33" s="147">
        <v>0</v>
      </c>
      <c r="BW33" s="147">
        <v>213.19399999999999</v>
      </c>
      <c r="BX33" s="147">
        <v>3.1345999999999998</v>
      </c>
      <c r="BY33" s="147">
        <v>0</v>
      </c>
      <c r="BZ33" s="147">
        <v>0</v>
      </c>
      <c r="CA33" s="147">
        <v>237.85599999999999</v>
      </c>
      <c r="CB33" s="147">
        <v>0.39100000000000001</v>
      </c>
      <c r="CC33" s="147">
        <v>68.435000000000002</v>
      </c>
      <c r="CD33" s="147">
        <v>0.65</v>
      </c>
      <c r="CE33" s="147">
        <v>0</v>
      </c>
      <c r="CF33" s="147">
        <v>1.62</v>
      </c>
      <c r="CG33" s="147">
        <v>378.5136</v>
      </c>
      <c r="CH33" s="147">
        <v>0</v>
      </c>
      <c r="CI33" s="147">
        <v>554.79750000000001</v>
      </c>
      <c r="CJ33" s="147">
        <v>0</v>
      </c>
      <c r="CK33" s="147">
        <v>5075.8125</v>
      </c>
      <c r="CL33" s="147">
        <v>0</v>
      </c>
      <c r="CM33" s="147">
        <v>4855.5</v>
      </c>
      <c r="CN33" s="147">
        <v>0</v>
      </c>
      <c r="CO33" s="147">
        <v>1827.675</v>
      </c>
      <c r="CP33" s="147">
        <v>0</v>
      </c>
      <c r="CQ33" s="147">
        <v>0</v>
      </c>
      <c r="CR33" s="147">
        <v>0</v>
      </c>
      <c r="CS33" s="147">
        <v>13150.125</v>
      </c>
      <c r="CT33" s="147">
        <v>8756.75</v>
      </c>
      <c r="CU33" s="147">
        <v>0</v>
      </c>
      <c r="CV33" s="147">
        <v>0</v>
      </c>
      <c r="CW33" s="147">
        <v>1995.3384000000001</v>
      </c>
      <c r="CX33" s="147">
        <v>0</v>
      </c>
      <c r="CY33" s="147">
        <v>2042.3462999999999</v>
      </c>
      <c r="CZ33" s="147">
        <v>0</v>
      </c>
      <c r="DA33" s="147">
        <v>15836.125</v>
      </c>
      <c r="DB33" s="147">
        <v>11025.693799999999</v>
      </c>
      <c r="DC33" s="147">
        <v>0</v>
      </c>
      <c r="DD33" s="147">
        <v>0</v>
      </c>
      <c r="DE33" s="147">
        <v>13297.9064</v>
      </c>
      <c r="DF33" s="147">
        <v>0</v>
      </c>
      <c r="DG33" s="147">
        <v>1571.7503999999999</v>
      </c>
      <c r="DH33" s="147">
        <v>0</v>
      </c>
      <c r="DI33" s="147">
        <v>1618.8956000000001</v>
      </c>
      <c r="DJ33" s="147">
        <v>4.3304</v>
      </c>
      <c r="DK33" s="147">
        <v>0</v>
      </c>
      <c r="DL33" s="147">
        <v>0</v>
      </c>
      <c r="DM33" s="147">
        <v>0</v>
      </c>
      <c r="DN33" s="147">
        <v>2.4140000000000001</v>
      </c>
      <c r="DO33" s="147">
        <v>1.88</v>
      </c>
      <c r="DP33" s="147">
        <v>0</v>
      </c>
      <c r="DQ33" s="147">
        <v>0.70899999999999996</v>
      </c>
      <c r="DR33" s="147">
        <v>0</v>
      </c>
      <c r="DS33" s="147">
        <v>0.104</v>
      </c>
      <c r="DT33" s="147">
        <v>0</v>
      </c>
      <c r="DU33" s="147">
        <v>0.39300000000000002</v>
      </c>
      <c r="DV33" s="147">
        <v>0</v>
      </c>
      <c r="DW33" s="147">
        <v>0.17100000000000001</v>
      </c>
      <c r="DX33" s="147">
        <v>0</v>
      </c>
      <c r="DY33" s="147">
        <v>1.9370000000000001</v>
      </c>
      <c r="DZ33" s="147">
        <v>0</v>
      </c>
      <c r="EA33" s="147">
        <v>0</v>
      </c>
      <c r="EB33" s="147">
        <v>0</v>
      </c>
      <c r="EC33" s="147">
        <v>0</v>
      </c>
      <c r="ED33" s="147">
        <v>0</v>
      </c>
      <c r="EE33" s="147">
        <v>5.6000000000000001E-2</v>
      </c>
      <c r="EF33" s="147">
        <v>2.8820000000000001</v>
      </c>
      <c r="EG33" s="147">
        <v>7.2190000000000003</v>
      </c>
      <c r="EH33" s="147">
        <v>0.63200000000000001</v>
      </c>
      <c r="EI33" s="147">
        <v>0</v>
      </c>
      <c r="EJ33" s="147">
        <v>1159.8689999999999</v>
      </c>
      <c r="EK33" s="147">
        <v>0.54</v>
      </c>
      <c r="EL33" s="147">
        <v>98.2</v>
      </c>
      <c r="EM33" s="147">
        <v>0</v>
      </c>
      <c r="EN33" s="147">
        <v>341.19</v>
      </c>
      <c r="EO33" s="147">
        <v>0</v>
      </c>
      <c r="EP33" s="147">
        <v>7.1150000000000002</v>
      </c>
      <c r="EQ33" s="147">
        <v>0.11</v>
      </c>
      <c r="ER33" s="147">
        <v>177.822</v>
      </c>
      <c r="ES33" s="147">
        <v>0</v>
      </c>
      <c r="ET33" s="147">
        <v>245</v>
      </c>
      <c r="EU33" s="147">
        <v>9.5000000000000001E-2</v>
      </c>
      <c r="EV33" s="147">
        <v>34.47</v>
      </c>
      <c r="EW33" s="147">
        <v>0.108</v>
      </c>
      <c r="EX33" s="147">
        <v>200.44</v>
      </c>
      <c r="EY33" s="147">
        <v>2E-3</v>
      </c>
      <c r="EZ33" s="147">
        <v>113.455</v>
      </c>
      <c r="FA33" s="147">
        <v>1.6E-2</v>
      </c>
      <c r="FB33" s="147">
        <v>66.948999999999998</v>
      </c>
      <c r="FC33" s="147">
        <v>0.16800000000000001</v>
      </c>
      <c r="FD33" s="147">
        <v>163.572</v>
      </c>
      <c r="FE33" s="147"/>
      <c r="FF33" s="148">
        <v>97882.61990000002</v>
      </c>
    </row>
    <row r="34" spans="2:162" x14ac:dyDescent="0.2">
      <c r="B34" s="152">
        <v>41937</v>
      </c>
      <c r="C34" s="146">
        <v>0</v>
      </c>
      <c r="D34" s="147">
        <v>0</v>
      </c>
      <c r="E34" s="147">
        <v>3.7755000000000001</v>
      </c>
      <c r="F34" s="147">
        <v>0</v>
      </c>
      <c r="G34" s="147">
        <v>0</v>
      </c>
      <c r="H34" s="147">
        <v>0</v>
      </c>
      <c r="I34" s="147">
        <v>0</v>
      </c>
      <c r="J34" s="147">
        <v>0</v>
      </c>
      <c r="K34" s="147">
        <v>3.3000000000000002E-2</v>
      </c>
      <c r="L34" s="147">
        <v>0</v>
      </c>
      <c r="M34" s="147">
        <v>0</v>
      </c>
      <c r="N34" s="147">
        <v>0</v>
      </c>
      <c r="O34" s="147">
        <v>0.93059999999999998</v>
      </c>
      <c r="P34" s="147">
        <v>0</v>
      </c>
      <c r="Q34" s="147">
        <v>0</v>
      </c>
      <c r="R34" s="147">
        <v>0</v>
      </c>
      <c r="S34" s="147">
        <v>0.82789999999999997</v>
      </c>
      <c r="T34" s="147">
        <v>0</v>
      </c>
      <c r="U34" s="147">
        <v>0</v>
      </c>
      <c r="V34" s="147">
        <v>0</v>
      </c>
      <c r="W34" s="147">
        <v>1.3615999999999999</v>
      </c>
      <c r="X34" s="147">
        <v>0</v>
      </c>
      <c r="Y34" s="147">
        <v>1.7571000000000001</v>
      </c>
      <c r="Z34" s="147">
        <v>0</v>
      </c>
      <c r="AA34" s="147">
        <v>0</v>
      </c>
      <c r="AB34" s="147">
        <v>0</v>
      </c>
      <c r="AC34" s="147">
        <v>0</v>
      </c>
      <c r="AD34" s="147">
        <v>2542.7249999999999</v>
      </c>
      <c r="AE34" s="147">
        <v>0</v>
      </c>
      <c r="AF34" s="147">
        <v>2623.6691999999998</v>
      </c>
      <c r="AG34" s="147">
        <v>0</v>
      </c>
      <c r="AH34" s="147">
        <v>2641.1066999999998</v>
      </c>
      <c r="AI34" s="147">
        <v>0</v>
      </c>
      <c r="AJ34" s="147">
        <v>812.94240000000002</v>
      </c>
      <c r="AK34" s="147">
        <v>0</v>
      </c>
      <c r="AL34" s="147">
        <v>810.27</v>
      </c>
      <c r="AM34" s="147">
        <v>0</v>
      </c>
      <c r="AN34" s="147">
        <v>807.24599999999998</v>
      </c>
      <c r="AO34" s="147">
        <v>0</v>
      </c>
      <c r="AP34" s="147">
        <v>796.79759999999999</v>
      </c>
      <c r="AQ34" s="147">
        <v>0</v>
      </c>
      <c r="AR34" s="147">
        <v>579.36540000000002</v>
      </c>
      <c r="AS34" s="147">
        <v>0</v>
      </c>
      <c r="AT34" s="147">
        <v>699.64030000000002</v>
      </c>
      <c r="AU34" s="147">
        <v>0</v>
      </c>
      <c r="AV34" s="147">
        <v>675.55229999999995</v>
      </c>
      <c r="AW34" s="147">
        <v>0</v>
      </c>
      <c r="AX34" s="147">
        <v>0</v>
      </c>
      <c r="AY34" s="147">
        <v>0</v>
      </c>
      <c r="AZ34" s="147">
        <v>0</v>
      </c>
      <c r="BA34" s="147">
        <v>2.7010000000000001</v>
      </c>
      <c r="BB34" s="147">
        <v>5.2569999999999997</v>
      </c>
      <c r="BC34" s="147">
        <v>0</v>
      </c>
      <c r="BD34" s="147">
        <v>0.33900000000000002</v>
      </c>
      <c r="BE34" s="147">
        <v>6.39</v>
      </c>
      <c r="BF34" s="147">
        <v>2.8000000000000001E-2</v>
      </c>
      <c r="BG34" s="147">
        <v>48.877000000000002</v>
      </c>
      <c r="BH34" s="147">
        <v>0.34899999999999998</v>
      </c>
      <c r="BI34" s="147">
        <v>0</v>
      </c>
      <c r="BJ34" s="147">
        <v>0.48699999999999999</v>
      </c>
      <c r="BK34" s="147">
        <v>69.212000000000003</v>
      </c>
      <c r="BL34" s="147">
        <v>0</v>
      </c>
      <c r="BM34" s="147">
        <v>93.281000000000006</v>
      </c>
      <c r="BN34" s="147">
        <v>5.23</v>
      </c>
      <c r="BO34" s="147">
        <v>11.005000000000001</v>
      </c>
      <c r="BP34" s="147">
        <v>0.12959999999999999</v>
      </c>
      <c r="BQ34" s="147">
        <v>47.360799999999998</v>
      </c>
      <c r="BR34" s="147">
        <v>0.1862</v>
      </c>
      <c r="BS34" s="147">
        <v>40.265000000000001</v>
      </c>
      <c r="BT34" s="147">
        <v>0.6492</v>
      </c>
      <c r="BU34" s="147">
        <v>2.3778000000000001</v>
      </c>
      <c r="BV34" s="147">
        <v>0</v>
      </c>
      <c r="BW34" s="147">
        <v>212.62799999999999</v>
      </c>
      <c r="BX34" s="147">
        <v>3.4075000000000002</v>
      </c>
      <c r="BY34" s="147">
        <v>0</v>
      </c>
      <c r="BZ34" s="147">
        <v>0</v>
      </c>
      <c r="CA34" s="147">
        <v>236.00899999999999</v>
      </c>
      <c r="CB34" s="147">
        <v>0.17599999999999999</v>
      </c>
      <c r="CC34" s="147">
        <v>116.426</v>
      </c>
      <c r="CD34" s="147">
        <v>0.59199999999999997</v>
      </c>
      <c r="CE34" s="147">
        <v>0</v>
      </c>
      <c r="CF34" s="147">
        <v>0</v>
      </c>
      <c r="CG34" s="147">
        <v>853.41600000000005</v>
      </c>
      <c r="CH34" s="147">
        <v>39.840000000000003</v>
      </c>
      <c r="CI34" s="147">
        <v>182.02500000000001</v>
      </c>
      <c r="CJ34" s="147">
        <v>0</v>
      </c>
      <c r="CK34" s="147">
        <v>3478.0625</v>
      </c>
      <c r="CL34" s="147">
        <v>0</v>
      </c>
      <c r="CM34" s="147">
        <v>3312.8125</v>
      </c>
      <c r="CN34" s="147">
        <v>0</v>
      </c>
      <c r="CO34" s="147">
        <v>1485.915</v>
      </c>
      <c r="CP34" s="147">
        <v>0</v>
      </c>
      <c r="CQ34" s="147">
        <v>0</v>
      </c>
      <c r="CR34" s="147">
        <v>0</v>
      </c>
      <c r="CS34" s="147">
        <v>15947.375</v>
      </c>
      <c r="CT34" s="147">
        <v>8507.25</v>
      </c>
      <c r="CU34" s="147">
        <v>0</v>
      </c>
      <c r="CV34" s="147">
        <v>0</v>
      </c>
      <c r="CW34" s="147">
        <v>1927.4376</v>
      </c>
      <c r="CX34" s="147">
        <v>0</v>
      </c>
      <c r="CY34" s="147">
        <v>1980.4837</v>
      </c>
      <c r="CZ34" s="147">
        <v>0</v>
      </c>
      <c r="DA34" s="147">
        <v>16861.375</v>
      </c>
      <c r="DB34" s="147">
        <v>10734.500099999999</v>
      </c>
      <c r="DC34" s="147">
        <v>0</v>
      </c>
      <c r="DD34" s="147">
        <v>0</v>
      </c>
      <c r="DE34" s="147">
        <v>14427.397000000001</v>
      </c>
      <c r="DF34" s="147">
        <v>0</v>
      </c>
      <c r="DG34" s="147">
        <v>1576.146</v>
      </c>
      <c r="DH34" s="147">
        <v>0</v>
      </c>
      <c r="DI34" s="147">
        <v>1623.3255999999999</v>
      </c>
      <c r="DJ34" s="147">
        <v>5.0925000000000002</v>
      </c>
      <c r="DK34" s="147">
        <v>0</v>
      </c>
      <c r="DL34" s="147">
        <v>0</v>
      </c>
      <c r="DM34" s="147">
        <v>0</v>
      </c>
      <c r="DN34" s="147">
        <v>2.3149999999999999</v>
      </c>
      <c r="DO34" s="147">
        <v>1.8859999999999999</v>
      </c>
      <c r="DP34" s="147">
        <v>0</v>
      </c>
      <c r="DQ34" s="147">
        <v>0.69899999999999995</v>
      </c>
      <c r="DR34" s="147">
        <v>0</v>
      </c>
      <c r="DS34" s="147">
        <v>0.108</v>
      </c>
      <c r="DT34" s="147">
        <v>0</v>
      </c>
      <c r="DU34" s="147">
        <v>0.38500000000000001</v>
      </c>
      <c r="DV34" s="147">
        <v>0</v>
      </c>
      <c r="DW34" s="147">
        <v>0.17499999999999999</v>
      </c>
      <c r="DX34" s="147">
        <v>0</v>
      </c>
      <c r="DY34" s="147">
        <v>2.0089999999999999</v>
      </c>
      <c r="DZ34" s="147">
        <v>0</v>
      </c>
      <c r="EA34" s="147">
        <v>0</v>
      </c>
      <c r="EB34" s="147">
        <v>0</v>
      </c>
      <c r="EC34" s="147">
        <v>0</v>
      </c>
      <c r="ED34" s="147">
        <v>0</v>
      </c>
      <c r="EE34" s="147">
        <v>5.3999999999999999E-2</v>
      </c>
      <c r="EF34" s="147">
        <v>2.843</v>
      </c>
      <c r="EG34" s="147">
        <v>4.0750000000000002</v>
      </c>
      <c r="EH34" s="147">
        <v>4.1890000000000001</v>
      </c>
      <c r="EI34" s="147">
        <v>0</v>
      </c>
      <c r="EJ34" s="147">
        <v>1186.4166</v>
      </c>
      <c r="EK34" s="147">
        <v>0.56000000000000005</v>
      </c>
      <c r="EL34" s="147">
        <v>257.52</v>
      </c>
      <c r="EM34" s="147">
        <v>2.4E-2</v>
      </c>
      <c r="EN34" s="147">
        <v>333.15600000000001</v>
      </c>
      <c r="EO34" s="147">
        <v>0</v>
      </c>
      <c r="EP34" s="147">
        <v>5.7370000000000001</v>
      </c>
      <c r="EQ34" s="147">
        <v>6.8000000000000005E-2</v>
      </c>
      <c r="ER34" s="147">
        <v>254.56100000000001</v>
      </c>
      <c r="ES34" s="147">
        <v>0.1</v>
      </c>
      <c r="ET34" s="147">
        <v>300.8</v>
      </c>
      <c r="EU34" s="147">
        <v>3.3000000000000002E-2</v>
      </c>
      <c r="EV34" s="147">
        <v>44.972999999999999</v>
      </c>
      <c r="EW34" s="147">
        <v>6.0000000000000001E-3</v>
      </c>
      <c r="EX34" s="147">
        <v>322.065</v>
      </c>
      <c r="EY34" s="147">
        <v>0.104</v>
      </c>
      <c r="EZ34" s="147">
        <v>133.02799999999999</v>
      </c>
      <c r="FA34" s="147">
        <v>1.7999999999999999E-2</v>
      </c>
      <c r="FB34" s="147">
        <v>91.533000000000001</v>
      </c>
      <c r="FC34" s="147">
        <v>0</v>
      </c>
      <c r="FD34" s="147">
        <v>251.58</v>
      </c>
      <c r="FE34" s="147"/>
      <c r="FF34" s="148">
        <v>100044.83779999998</v>
      </c>
    </row>
    <row r="35" spans="2:162" x14ac:dyDescent="0.2">
      <c r="B35" s="152">
        <v>41938</v>
      </c>
      <c r="C35" s="146">
        <v>0</v>
      </c>
      <c r="D35" s="147">
        <v>0</v>
      </c>
      <c r="E35" s="147">
        <v>3.8096000000000001</v>
      </c>
      <c r="F35" s="147">
        <v>0</v>
      </c>
      <c r="G35" s="147">
        <v>0</v>
      </c>
      <c r="H35" s="147">
        <v>0</v>
      </c>
      <c r="I35" s="147">
        <v>0</v>
      </c>
      <c r="J35" s="147">
        <v>0</v>
      </c>
      <c r="K35" s="147">
        <v>0</v>
      </c>
      <c r="L35" s="147">
        <v>0</v>
      </c>
      <c r="M35" s="147">
        <v>0</v>
      </c>
      <c r="N35" s="147">
        <v>0</v>
      </c>
      <c r="O35" s="147">
        <v>0.48599999999999999</v>
      </c>
      <c r="P35" s="147">
        <v>0</v>
      </c>
      <c r="Q35" s="147">
        <v>0</v>
      </c>
      <c r="R35" s="147">
        <v>0</v>
      </c>
      <c r="S35" s="147">
        <v>0</v>
      </c>
      <c r="T35" s="147">
        <v>0</v>
      </c>
      <c r="U35" s="147">
        <v>0</v>
      </c>
      <c r="V35" s="147">
        <v>0</v>
      </c>
      <c r="W35" s="147">
        <v>1.4286000000000001</v>
      </c>
      <c r="X35" s="147">
        <v>0</v>
      </c>
      <c r="Y35" s="147">
        <v>1.8489</v>
      </c>
      <c r="Z35" s="147">
        <v>0</v>
      </c>
      <c r="AA35" s="147">
        <v>0</v>
      </c>
      <c r="AB35" s="147">
        <v>0</v>
      </c>
      <c r="AC35" s="147">
        <v>0</v>
      </c>
      <c r="AD35" s="147">
        <v>2544.6941999999999</v>
      </c>
      <c r="AE35" s="147">
        <v>0</v>
      </c>
      <c r="AF35" s="147">
        <v>2622.6</v>
      </c>
      <c r="AG35" s="147">
        <v>0</v>
      </c>
      <c r="AH35" s="147">
        <v>2632.5</v>
      </c>
      <c r="AI35" s="147">
        <v>0</v>
      </c>
      <c r="AJ35" s="147">
        <v>814.05</v>
      </c>
      <c r="AK35" s="147">
        <v>0</v>
      </c>
      <c r="AL35" s="147">
        <v>812.99639999999999</v>
      </c>
      <c r="AM35" s="147">
        <v>0</v>
      </c>
      <c r="AN35" s="147">
        <v>809.37959999999998</v>
      </c>
      <c r="AO35" s="147">
        <v>0</v>
      </c>
      <c r="AP35" s="147">
        <v>795.85199999999998</v>
      </c>
      <c r="AQ35" s="147">
        <v>0</v>
      </c>
      <c r="AR35" s="147">
        <v>566.49620000000004</v>
      </c>
      <c r="AS35" s="147">
        <v>0</v>
      </c>
      <c r="AT35" s="147">
        <v>646.07830000000001</v>
      </c>
      <c r="AU35" s="147">
        <v>0</v>
      </c>
      <c r="AV35" s="147">
        <v>634.9615</v>
      </c>
      <c r="AW35" s="147">
        <v>0</v>
      </c>
      <c r="AX35" s="147">
        <v>0</v>
      </c>
      <c r="AY35" s="147">
        <v>0</v>
      </c>
      <c r="AZ35" s="147">
        <v>0</v>
      </c>
      <c r="BA35" s="147">
        <v>1.4750000000000001</v>
      </c>
      <c r="BB35" s="147">
        <v>3.8450000000000002</v>
      </c>
      <c r="BC35" s="147">
        <v>2E-3</v>
      </c>
      <c r="BD35" s="147">
        <v>3.0000000000000001E-3</v>
      </c>
      <c r="BE35" s="147">
        <v>17.215</v>
      </c>
      <c r="BF35" s="147">
        <v>0</v>
      </c>
      <c r="BG35" s="147">
        <v>65.728999999999999</v>
      </c>
      <c r="BH35" s="147">
        <v>0.33600000000000002</v>
      </c>
      <c r="BI35" s="147">
        <v>0</v>
      </c>
      <c r="BJ35" s="147">
        <v>5.3999999999999999E-2</v>
      </c>
      <c r="BK35" s="147">
        <v>59.526000000000003</v>
      </c>
      <c r="BL35" s="147">
        <v>0</v>
      </c>
      <c r="BM35" s="147">
        <v>104.658</v>
      </c>
      <c r="BN35" s="147">
        <v>0</v>
      </c>
      <c r="BO35" s="147">
        <v>24.68</v>
      </c>
      <c r="BP35" s="147">
        <v>0</v>
      </c>
      <c r="BQ35" s="147">
        <v>101.3472</v>
      </c>
      <c r="BR35" s="147">
        <v>4.5999999999999999E-2</v>
      </c>
      <c r="BS35" s="147">
        <v>85.825000000000003</v>
      </c>
      <c r="BT35" s="147">
        <v>2.69E-2</v>
      </c>
      <c r="BU35" s="147">
        <v>8.1593</v>
      </c>
      <c r="BV35" s="147">
        <v>0</v>
      </c>
      <c r="BW35" s="147">
        <v>212.97</v>
      </c>
      <c r="BX35" s="147">
        <v>2.8159999999999998</v>
      </c>
      <c r="BY35" s="147">
        <v>0</v>
      </c>
      <c r="BZ35" s="147">
        <v>6.2709999999999999</v>
      </c>
      <c r="CA35" s="147">
        <v>66.525000000000006</v>
      </c>
      <c r="CB35" s="147">
        <v>0</v>
      </c>
      <c r="CC35" s="147">
        <v>179.80600000000001</v>
      </c>
      <c r="CD35" s="147">
        <v>0.47</v>
      </c>
      <c r="CE35" s="147">
        <v>0</v>
      </c>
      <c r="CF35" s="147">
        <v>0</v>
      </c>
      <c r="CG35" s="147">
        <v>925.99199999999996</v>
      </c>
      <c r="CH35" s="147">
        <v>124.92749999999999</v>
      </c>
      <c r="CI35" s="147">
        <v>57.292499999999997</v>
      </c>
      <c r="CJ35" s="147">
        <v>157.5</v>
      </c>
      <c r="CK35" s="147">
        <v>2017.125</v>
      </c>
      <c r="CL35" s="147">
        <v>162.625</v>
      </c>
      <c r="CM35" s="147">
        <v>1913.5625</v>
      </c>
      <c r="CN35" s="147">
        <v>0</v>
      </c>
      <c r="CO35" s="147">
        <v>1129.6949999999999</v>
      </c>
      <c r="CP35" s="147">
        <v>0</v>
      </c>
      <c r="CQ35" s="147">
        <v>0</v>
      </c>
      <c r="CR35" s="147">
        <v>0</v>
      </c>
      <c r="CS35" s="147">
        <v>15518.625</v>
      </c>
      <c r="CT35" s="147">
        <v>6171.375</v>
      </c>
      <c r="CU35" s="147">
        <v>0</v>
      </c>
      <c r="CV35" s="147">
        <v>0</v>
      </c>
      <c r="CW35" s="147">
        <v>1546.9079999999999</v>
      </c>
      <c r="CX35" s="147">
        <v>0</v>
      </c>
      <c r="CY35" s="147">
        <v>1573.3335</v>
      </c>
      <c r="CZ35" s="147">
        <v>0</v>
      </c>
      <c r="DA35" s="147">
        <v>17088.75</v>
      </c>
      <c r="DB35" s="147">
        <v>8806.1911999999993</v>
      </c>
      <c r="DC35" s="147">
        <v>0</v>
      </c>
      <c r="DD35" s="147">
        <v>0</v>
      </c>
      <c r="DE35" s="147">
        <v>14850.9046</v>
      </c>
      <c r="DF35" s="147">
        <v>0</v>
      </c>
      <c r="DG35" s="147">
        <v>1552.6764000000001</v>
      </c>
      <c r="DH35" s="147">
        <v>0</v>
      </c>
      <c r="DI35" s="147">
        <v>1604.6206</v>
      </c>
      <c r="DJ35" s="147">
        <v>6.0309999999999997</v>
      </c>
      <c r="DK35" s="147">
        <v>0</v>
      </c>
      <c r="DL35" s="147">
        <v>0</v>
      </c>
      <c r="DM35" s="147">
        <v>0</v>
      </c>
      <c r="DN35" s="147">
        <v>2.4045000000000001</v>
      </c>
      <c r="DO35" s="147">
        <v>1.925</v>
      </c>
      <c r="DP35" s="147">
        <v>0</v>
      </c>
      <c r="DQ35" s="147">
        <v>0.73499999999999999</v>
      </c>
      <c r="DR35" s="147">
        <v>0</v>
      </c>
      <c r="DS35" s="147">
        <v>0.11799999999999999</v>
      </c>
      <c r="DT35" s="147">
        <v>0</v>
      </c>
      <c r="DU35" s="147">
        <v>0.40699999999999997</v>
      </c>
      <c r="DV35" s="147">
        <v>0</v>
      </c>
      <c r="DW35" s="147">
        <v>0.17299999999999999</v>
      </c>
      <c r="DX35" s="147">
        <v>0</v>
      </c>
      <c r="DY35" s="147">
        <v>2.0619999999999998</v>
      </c>
      <c r="DZ35" s="147">
        <v>0</v>
      </c>
      <c r="EA35" s="147">
        <v>0</v>
      </c>
      <c r="EB35" s="147">
        <v>0</v>
      </c>
      <c r="EC35" s="147">
        <v>0</v>
      </c>
      <c r="ED35" s="147">
        <v>0</v>
      </c>
      <c r="EE35" s="147">
        <v>5.6000000000000001E-2</v>
      </c>
      <c r="EF35" s="147">
        <v>2.8170000000000002</v>
      </c>
      <c r="EG35" s="147">
        <v>2E-3</v>
      </c>
      <c r="EH35" s="147">
        <v>15.577</v>
      </c>
      <c r="EI35" s="147">
        <v>0</v>
      </c>
      <c r="EJ35" s="147">
        <v>1189.972</v>
      </c>
      <c r="EK35" s="147">
        <v>0</v>
      </c>
      <c r="EL35" s="147">
        <v>536.41</v>
      </c>
      <c r="EM35" s="147">
        <v>0</v>
      </c>
      <c r="EN35" s="147">
        <v>512.01800000000003</v>
      </c>
      <c r="EO35" s="147">
        <v>0</v>
      </c>
      <c r="EP35" s="147">
        <v>5.72</v>
      </c>
      <c r="EQ35" s="147">
        <v>0</v>
      </c>
      <c r="ER35" s="147">
        <v>428.09500000000003</v>
      </c>
      <c r="ES35" s="147">
        <v>0</v>
      </c>
      <c r="ET35" s="147">
        <v>593.6</v>
      </c>
      <c r="EU35" s="147">
        <v>0</v>
      </c>
      <c r="EV35" s="147">
        <v>92.120999999999995</v>
      </c>
      <c r="EW35" s="147">
        <v>0</v>
      </c>
      <c r="EX35" s="147">
        <v>588.94200000000001</v>
      </c>
      <c r="EY35" s="147">
        <v>0</v>
      </c>
      <c r="EZ35" s="147">
        <v>257.95800000000003</v>
      </c>
      <c r="FA35" s="147">
        <v>0</v>
      </c>
      <c r="FB35" s="147">
        <v>194.40899999999999</v>
      </c>
      <c r="FC35" s="147">
        <v>0</v>
      </c>
      <c r="FD35" s="147">
        <v>436.66800000000001</v>
      </c>
      <c r="FE35" s="147"/>
      <c r="FF35" s="148">
        <v>93899.290999999997</v>
      </c>
    </row>
    <row r="36" spans="2:162" x14ac:dyDescent="0.2">
      <c r="B36" s="152">
        <v>41939</v>
      </c>
      <c r="C36" s="146">
        <v>1.02</v>
      </c>
      <c r="D36" s="147">
        <v>0</v>
      </c>
      <c r="E36" s="147">
        <v>4.0483000000000002</v>
      </c>
      <c r="F36" s="147">
        <v>0</v>
      </c>
      <c r="G36" s="147">
        <v>0</v>
      </c>
      <c r="H36" s="147">
        <v>0</v>
      </c>
      <c r="I36" s="147">
        <v>0</v>
      </c>
      <c r="J36" s="147">
        <v>0</v>
      </c>
      <c r="K36" s="147">
        <v>1.452</v>
      </c>
      <c r="L36" s="147">
        <v>331.08749999999998</v>
      </c>
      <c r="M36" s="147">
        <v>0</v>
      </c>
      <c r="N36" s="147">
        <v>0</v>
      </c>
      <c r="O36" s="147">
        <v>2.7143999999999999</v>
      </c>
      <c r="P36" s="147">
        <v>0</v>
      </c>
      <c r="Q36" s="147">
        <v>0</v>
      </c>
      <c r="R36" s="147">
        <v>16.950299999999999</v>
      </c>
      <c r="S36" s="147">
        <v>3.0868000000000002</v>
      </c>
      <c r="T36" s="147">
        <v>110.4823</v>
      </c>
      <c r="U36" s="147">
        <v>0</v>
      </c>
      <c r="V36" s="147">
        <v>145.029</v>
      </c>
      <c r="W36" s="147">
        <v>3.5173999999999999</v>
      </c>
      <c r="X36" s="147">
        <v>0</v>
      </c>
      <c r="Y36" s="147">
        <v>1.976</v>
      </c>
      <c r="Z36" s="147">
        <v>103.4789</v>
      </c>
      <c r="AA36" s="147">
        <v>0</v>
      </c>
      <c r="AB36" s="147">
        <v>135.0086</v>
      </c>
      <c r="AC36" s="147">
        <v>0</v>
      </c>
      <c r="AD36" s="147">
        <v>2543.7932999999998</v>
      </c>
      <c r="AE36" s="147">
        <v>0</v>
      </c>
      <c r="AF36" s="147">
        <v>2615.4</v>
      </c>
      <c r="AG36" s="147">
        <v>0</v>
      </c>
      <c r="AH36" s="147">
        <v>2619.7874999999999</v>
      </c>
      <c r="AI36" s="147">
        <v>0</v>
      </c>
      <c r="AJ36" s="147">
        <v>817.69560000000001</v>
      </c>
      <c r="AK36" s="147">
        <v>0</v>
      </c>
      <c r="AL36" s="147">
        <v>817.18200000000002</v>
      </c>
      <c r="AM36" s="147">
        <v>0</v>
      </c>
      <c r="AN36" s="147">
        <v>814.45439999999996</v>
      </c>
      <c r="AO36" s="147">
        <v>0</v>
      </c>
      <c r="AP36" s="147">
        <v>795.44640000000004</v>
      </c>
      <c r="AQ36" s="147">
        <v>0</v>
      </c>
      <c r="AR36" s="147">
        <v>574.18029999999999</v>
      </c>
      <c r="AS36" s="147">
        <v>0</v>
      </c>
      <c r="AT36" s="147">
        <v>639.25440000000003</v>
      </c>
      <c r="AU36" s="147">
        <v>0</v>
      </c>
      <c r="AV36" s="147">
        <v>637.928</v>
      </c>
      <c r="AW36" s="147">
        <v>0</v>
      </c>
      <c r="AX36" s="147">
        <v>0</v>
      </c>
      <c r="AY36" s="147">
        <v>0</v>
      </c>
      <c r="AZ36" s="147">
        <v>0</v>
      </c>
      <c r="BA36" s="147">
        <v>2.7429999999999999</v>
      </c>
      <c r="BB36" s="147">
        <v>3.8759999999999999</v>
      </c>
      <c r="BC36" s="147">
        <v>2.8000000000000001E-2</v>
      </c>
      <c r="BD36" s="147">
        <v>2.8000000000000001E-2</v>
      </c>
      <c r="BE36" s="147">
        <v>35.744999999999997</v>
      </c>
      <c r="BF36" s="147">
        <v>0.151</v>
      </c>
      <c r="BG36" s="147">
        <v>38.049999999999997</v>
      </c>
      <c r="BH36" s="147">
        <v>0.34200000000000003</v>
      </c>
      <c r="BI36" s="147">
        <v>0</v>
      </c>
      <c r="BJ36" s="147">
        <v>2E-3</v>
      </c>
      <c r="BK36" s="147">
        <v>60.991999999999997</v>
      </c>
      <c r="BL36" s="147">
        <v>1.2090000000000001</v>
      </c>
      <c r="BM36" s="147">
        <v>67.649000000000001</v>
      </c>
      <c r="BN36" s="147">
        <v>0.252</v>
      </c>
      <c r="BO36" s="147">
        <v>31.85</v>
      </c>
      <c r="BP36" s="147">
        <v>0</v>
      </c>
      <c r="BQ36" s="147">
        <v>182.74940000000001</v>
      </c>
      <c r="BR36" s="147">
        <v>0</v>
      </c>
      <c r="BS36" s="147">
        <v>177.7328</v>
      </c>
      <c r="BT36" s="147">
        <v>8.6400000000000005E-2</v>
      </c>
      <c r="BU36" s="147">
        <v>14.607100000000001</v>
      </c>
      <c r="BV36" s="147">
        <v>0</v>
      </c>
      <c r="BW36" s="147">
        <v>212.28299999999999</v>
      </c>
      <c r="BX36" s="147">
        <v>3.6396000000000002</v>
      </c>
      <c r="BY36" s="147">
        <v>0</v>
      </c>
      <c r="BZ36" s="147">
        <v>3.6789999999999998</v>
      </c>
      <c r="CA36" s="147">
        <v>0</v>
      </c>
      <c r="CB36" s="147">
        <v>0.11700000000000001</v>
      </c>
      <c r="CC36" s="147">
        <v>303.28699999999998</v>
      </c>
      <c r="CD36" s="147">
        <v>0.28499999999999998</v>
      </c>
      <c r="CE36" s="147">
        <v>0</v>
      </c>
      <c r="CF36" s="147">
        <v>0</v>
      </c>
      <c r="CG36" s="147">
        <v>844.80240000000003</v>
      </c>
      <c r="CH36" s="147">
        <v>78.63</v>
      </c>
      <c r="CI36" s="147">
        <v>234.14250000000001</v>
      </c>
      <c r="CJ36" s="147">
        <v>54.375</v>
      </c>
      <c r="CK36" s="147">
        <v>2891.8125</v>
      </c>
      <c r="CL36" s="147">
        <v>58.3125</v>
      </c>
      <c r="CM36" s="147">
        <v>2753.3125</v>
      </c>
      <c r="CN36" s="147">
        <v>0</v>
      </c>
      <c r="CO36" s="147">
        <v>1497.99</v>
      </c>
      <c r="CP36" s="147">
        <v>0</v>
      </c>
      <c r="CQ36" s="147">
        <v>0</v>
      </c>
      <c r="CR36" s="147">
        <v>0</v>
      </c>
      <c r="CS36" s="147">
        <v>15513.375</v>
      </c>
      <c r="CT36" s="147">
        <v>6668.5</v>
      </c>
      <c r="CU36" s="147">
        <v>0</v>
      </c>
      <c r="CV36" s="147">
        <v>0</v>
      </c>
      <c r="CW36" s="147">
        <v>2185.1147999999998</v>
      </c>
      <c r="CX36" s="147">
        <v>0</v>
      </c>
      <c r="CY36" s="147">
        <v>2237.0423000000001</v>
      </c>
      <c r="CZ36" s="147">
        <v>0</v>
      </c>
      <c r="DA36" s="147">
        <v>15116.375</v>
      </c>
      <c r="DB36" s="147">
        <v>8881.1702000000005</v>
      </c>
      <c r="DC36" s="147">
        <v>0</v>
      </c>
      <c r="DD36" s="147">
        <v>0</v>
      </c>
      <c r="DE36" s="147">
        <v>12918.241900000001</v>
      </c>
      <c r="DF36" s="147">
        <v>0</v>
      </c>
      <c r="DG36" s="147">
        <v>1916.1251999999999</v>
      </c>
      <c r="DH36" s="147">
        <v>0</v>
      </c>
      <c r="DI36" s="147">
        <v>1985.3452</v>
      </c>
      <c r="DJ36" s="147">
        <v>2.9384000000000001</v>
      </c>
      <c r="DK36" s="147">
        <v>0</v>
      </c>
      <c r="DL36" s="147">
        <v>0</v>
      </c>
      <c r="DM36" s="147">
        <v>0</v>
      </c>
      <c r="DN36" s="147">
        <v>2.7789000000000001</v>
      </c>
      <c r="DO36" s="147">
        <v>1.508</v>
      </c>
      <c r="DP36" s="147">
        <v>267.923</v>
      </c>
      <c r="DQ36" s="147">
        <v>0.77400000000000002</v>
      </c>
      <c r="DR36" s="147">
        <v>0</v>
      </c>
      <c r="DS36" s="147">
        <v>0.11799999999999999</v>
      </c>
      <c r="DT36" s="147">
        <v>0</v>
      </c>
      <c r="DU36" s="147">
        <v>0.44700000000000001</v>
      </c>
      <c r="DV36" s="147">
        <v>0</v>
      </c>
      <c r="DW36" s="147">
        <v>0.17499999999999999</v>
      </c>
      <c r="DX36" s="147">
        <v>0</v>
      </c>
      <c r="DY36" s="147">
        <v>2.262</v>
      </c>
      <c r="DZ36" s="147">
        <v>0</v>
      </c>
      <c r="EA36" s="147">
        <v>0</v>
      </c>
      <c r="EB36" s="147">
        <v>0</v>
      </c>
      <c r="EC36" s="147">
        <v>0</v>
      </c>
      <c r="ED36" s="147">
        <v>0</v>
      </c>
      <c r="EE36" s="147">
        <v>6.4000000000000001E-2</v>
      </c>
      <c r="EF36" s="147">
        <v>2.778</v>
      </c>
      <c r="EG36" s="147">
        <v>0.75800000000000001</v>
      </c>
      <c r="EH36" s="147">
        <v>16.518999999999998</v>
      </c>
      <c r="EI36" s="147">
        <v>0</v>
      </c>
      <c r="EJ36" s="147">
        <v>1191.6595</v>
      </c>
      <c r="EK36" s="147">
        <v>0</v>
      </c>
      <c r="EL36" s="147">
        <v>845.55</v>
      </c>
      <c r="EM36" s="147">
        <v>0</v>
      </c>
      <c r="EN36" s="147">
        <v>762.87099999999998</v>
      </c>
      <c r="EO36" s="147">
        <v>0</v>
      </c>
      <c r="EP36" s="147">
        <v>6.08</v>
      </c>
      <c r="EQ36" s="147">
        <v>0</v>
      </c>
      <c r="ER36" s="147">
        <v>724.67</v>
      </c>
      <c r="ES36" s="147">
        <v>0</v>
      </c>
      <c r="ET36" s="147">
        <v>985.4</v>
      </c>
      <c r="EU36" s="147">
        <v>0</v>
      </c>
      <c r="EV36" s="147">
        <v>140.48699999999999</v>
      </c>
      <c r="EW36" s="147">
        <v>0</v>
      </c>
      <c r="EX36" s="147">
        <v>987.851</v>
      </c>
      <c r="EY36" s="147">
        <v>0</v>
      </c>
      <c r="EZ36" s="147">
        <v>391.779</v>
      </c>
      <c r="FA36" s="147">
        <v>8.0000000000000002E-3</v>
      </c>
      <c r="FB36" s="147">
        <v>305.24</v>
      </c>
      <c r="FC36" s="147">
        <v>0</v>
      </c>
      <c r="FD36" s="147">
        <v>388.08</v>
      </c>
      <c r="FE36" s="147"/>
      <c r="FF36" s="148">
        <v>97739.742499999993</v>
      </c>
    </row>
    <row r="37" spans="2:162" x14ac:dyDescent="0.2">
      <c r="B37" s="152">
        <v>41940</v>
      </c>
      <c r="C37" s="146">
        <v>0</v>
      </c>
      <c r="D37" s="147">
        <v>0</v>
      </c>
      <c r="E37" s="147">
        <v>3.9285999999999999</v>
      </c>
      <c r="F37" s="147">
        <v>0</v>
      </c>
      <c r="G37" s="147">
        <v>0</v>
      </c>
      <c r="H37" s="147">
        <v>0</v>
      </c>
      <c r="I37" s="147">
        <v>0</v>
      </c>
      <c r="J37" s="147">
        <v>0</v>
      </c>
      <c r="K37" s="147">
        <v>3.7124999999999999</v>
      </c>
      <c r="L37" s="147">
        <v>19.237500000000001</v>
      </c>
      <c r="M37" s="147">
        <v>3.9600000000000003E-2</v>
      </c>
      <c r="N37" s="147">
        <v>0</v>
      </c>
      <c r="O37" s="147">
        <v>9.0305999999999997</v>
      </c>
      <c r="P37" s="147">
        <v>95.7834</v>
      </c>
      <c r="Q37" s="147">
        <v>0</v>
      </c>
      <c r="R37" s="147">
        <v>0</v>
      </c>
      <c r="S37" s="147">
        <v>1.9106000000000001</v>
      </c>
      <c r="T37" s="147">
        <v>0</v>
      </c>
      <c r="U37" s="147">
        <v>0</v>
      </c>
      <c r="V37" s="147">
        <v>0</v>
      </c>
      <c r="W37" s="147">
        <v>2.2351000000000001</v>
      </c>
      <c r="X37" s="147">
        <v>0</v>
      </c>
      <c r="Y37" s="147">
        <v>3.3481999999999998</v>
      </c>
      <c r="Z37" s="147">
        <v>0</v>
      </c>
      <c r="AA37" s="147">
        <v>0</v>
      </c>
      <c r="AB37" s="147">
        <v>0</v>
      </c>
      <c r="AC37" s="147">
        <v>0</v>
      </c>
      <c r="AD37" s="147">
        <v>2574.2249999999999</v>
      </c>
      <c r="AE37" s="147">
        <v>0</v>
      </c>
      <c r="AF37" s="147">
        <v>2617.9308000000001</v>
      </c>
      <c r="AG37" s="147">
        <v>0</v>
      </c>
      <c r="AH37" s="147">
        <v>2622.0374999999999</v>
      </c>
      <c r="AI37" s="147">
        <v>0</v>
      </c>
      <c r="AJ37" s="147">
        <v>817.452</v>
      </c>
      <c r="AK37" s="147">
        <v>0</v>
      </c>
      <c r="AL37" s="147">
        <v>817.04759999999999</v>
      </c>
      <c r="AM37" s="147">
        <v>0</v>
      </c>
      <c r="AN37" s="147">
        <v>814.75199999999995</v>
      </c>
      <c r="AO37" s="147">
        <v>0</v>
      </c>
      <c r="AP37" s="147">
        <v>795.69</v>
      </c>
      <c r="AQ37" s="147">
        <v>0</v>
      </c>
      <c r="AR37" s="147">
        <v>576.99639999999999</v>
      </c>
      <c r="AS37" s="147">
        <v>0</v>
      </c>
      <c r="AT37" s="147">
        <v>686.74069999999995</v>
      </c>
      <c r="AU37" s="147">
        <v>0</v>
      </c>
      <c r="AV37" s="147">
        <v>689.52530000000002</v>
      </c>
      <c r="AW37" s="147">
        <v>0</v>
      </c>
      <c r="AX37" s="147">
        <v>0</v>
      </c>
      <c r="AY37" s="147">
        <v>0</v>
      </c>
      <c r="AZ37" s="147">
        <v>0</v>
      </c>
      <c r="BA37" s="147">
        <v>2.12</v>
      </c>
      <c r="BB37" s="147">
        <v>7.3239999999999998</v>
      </c>
      <c r="BC37" s="147">
        <v>2E-3</v>
      </c>
      <c r="BD37" s="147">
        <v>0.1</v>
      </c>
      <c r="BE37" s="147">
        <v>10.17</v>
      </c>
      <c r="BF37" s="147">
        <v>0.42899999999999999</v>
      </c>
      <c r="BG37" s="147">
        <v>35.274000000000001</v>
      </c>
      <c r="BH37" s="147">
        <v>0.34</v>
      </c>
      <c r="BI37" s="147">
        <v>0</v>
      </c>
      <c r="BJ37" s="147">
        <v>7.0000000000000001E-3</v>
      </c>
      <c r="BK37" s="147">
        <v>65.370999999999995</v>
      </c>
      <c r="BL37" s="147">
        <v>0</v>
      </c>
      <c r="BM37" s="147">
        <v>92.42</v>
      </c>
      <c r="BN37" s="147">
        <v>0.63500000000000001</v>
      </c>
      <c r="BO37" s="147">
        <v>21.257999999999999</v>
      </c>
      <c r="BP37" s="147">
        <v>5.4000000000000003E-3</v>
      </c>
      <c r="BQ37" s="147">
        <v>109.3608</v>
      </c>
      <c r="BR37" s="147">
        <v>5.6599999999999998E-2</v>
      </c>
      <c r="BS37" s="147">
        <v>115.50879999999999</v>
      </c>
      <c r="BT37" s="147">
        <v>0.6643</v>
      </c>
      <c r="BU37" s="147">
        <v>3.6143999999999998</v>
      </c>
      <c r="BV37" s="147">
        <v>0</v>
      </c>
      <c r="BW37" s="147">
        <v>212.238</v>
      </c>
      <c r="BX37" s="147">
        <v>4.7385999999999999</v>
      </c>
      <c r="BY37" s="147">
        <v>0</v>
      </c>
      <c r="BZ37" s="147">
        <v>2.34</v>
      </c>
      <c r="CA37" s="147">
        <v>0</v>
      </c>
      <c r="CB37" s="147">
        <v>7.5999999999999998E-2</v>
      </c>
      <c r="CC37" s="147">
        <v>217.21700000000001</v>
      </c>
      <c r="CD37" s="147">
        <v>0.23</v>
      </c>
      <c r="CE37" s="147">
        <v>0</v>
      </c>
      <c r="CF37" s="147">
        <v>3.9144000000000001</v>
      </c>
      <c r="CG37" s="147">
        <v>378.5136</v>
      </c>
      <c r="CH37" s="147">
        <v>0</v>
      </c>
      <c r="CI37" s="147">
        <v>676.91250000000002</v>
      </c>
      <c r="CJ37" s="147">
        <v>0</v>
      </c>
      <c r="CK37" s="147">
        <v>4585.3125</v>
      </c>
      <c r="CL37" s="147">
        <v>0</v>
      </c>
      <c r="CM37" s="147">
        <v>4382.75</v>
      </c>
      <c r="CN37" s="147">
        <v>0</v>
      </c>
      <c r="CO37" s="147">
        <v>2058.4949999999999</v>
      </c>
      <c r="CP37" s="147">
        <v>0</v>
      </c>
      <c r="CQ37" s="147">
        <v>0</v>
      </c>
      <c r="CR37" s="147">
        <v>0</v>
      </c>
      <c r="CS37" s="147">
        <v>15288.875</v>
      </c>
      <c r="CT37" s="147">
        <v>6068</v>
      </c>
      <c r="CU37" s="147">
        <v>0</v>
      </c>
      <c r="CV37" s="147">
        <v>0</v>
      </c>
      <c r="CW37" s="147">
        <v>2397.7667999999999</v>
      </c>
      <c r="CX37" s="147">
        <v>0</v>
      </c>
      <c r="CY37" s="147">
        <v>2464.9648000000002</v>
      </c>
      <c r="CZ37" s="147">
        <v>0</v>
      </c>
      <c r="DA37" s="147">
        <v>12117.125</v>
      </c>
      <c r="DB37" s="147">
        <v>8023.4660000000003</v>
      </c>
      <c r="DC37" s="147">
        <v>0</v>
      </c>
      <c r="DD37" s="147">
        <v>0</v>
      </c>
      <c r="DE37" s="147">
        <v>9187.5012000000006</v>
      </c>
      <c r="DF37" s="147">
        <v>0</v>
      </c>
      <c r="DG37" s="147">
        <v>2105.5187999999998</v>
      </c>
      <c r="DH37" s="147">
        <v>0</v>
      </c>
      <c r="DI37" s="147">
        <v>2181.665</v>
      </c>
      <c r="DJ37" s="147">
        <v>2.0373999999999999</v>
      </c>
      <c r="DK37" s="147">
        <v>0</v>
      </c>
      <c r="DL37" s="147">
        <v>0</v>
      </c>
      <c r="DM37" s="147">
        <v>0</v>
      </c>
      <c r="DN37" s="147">
        <v>2.9986000000000002</v>
      </c>
      <c r="DO37" s="147">
        <v>1.9179999999999999</v>
      </c>
      <c r="DP37" s="147">
        <v>0</v>
      </c>
      <c r="DQ37" s="147">
        <v>0.71199999999999997</v>
      </c>
      <c r="DR37" s="147">
        <v>0</v>
      </c>
      <c r="DS37" s="147">
        <v>0.1</v>
      </c>
      <c r="DT37" s="147">
        <v>0</v>
      </c>
      <c r="DU37" s="147">
        <v>0.39300000000000002</v>
      </c>
      <c r="DV37" s="147">
        <v>0</v>
      </c>
      <c r="DW37" s="147">
        <v>0.161</v>
      </c>
      <c r="DX37" s="147">
        <v>0</v>
      </c>
      <c r="DY37" s="147">
        <v>2.2130000000000001</v>
      </c>
      <c r="DZ37" s="147">
        <v>0</v>
      </c>
      <c r="EA37" s="147">
        <v>0</v>
      </c>
      <c r="EB37" s="147">
        <v>0</v>
      </c>
      <c r="EC37" s="147">
        <v>0</v>
      </c>
      <c r="ED37" s="147">
        <v>0</v>
      </c>
      <c r="EE37" s="147">
        <v>5.8999999999999997E-2</v>
      </c>
      <c r="EF37" s="147">
        <v>2.452</v>
      </c>
      <c r="EG37" s="147">
        <v>1.7869999999999999</v>
      </c>
      <c r="EH37" s="147">
        <v>9.3680000000000003</v>
      </c>
      <c r="EI37" s="147">
        <v>0</v>
      </c>
      <c r="EJ37" s="147">
        <v>1189.3441</v>
      </c>
      <c r="EK37" s="147">
        <v>0</v>
      </c>
      <c r="EL37" s="147">
        <v>458.99</v>
      </c>
      <c r="EM37" s="147">
        <v>3.7999999999999999E-2</v>
      </c>
      <c r="EN37" s="147">
        <v>304.46600000000001</v>
      </c>
      <c r="EO37" s="147">
        <v>7.0000000000000001E-3</v>
      </c>
      <c r="EP37" s="147">
        <v>5.6630000000000003</v>
      </c>
      <c r="EQ37" s="147">
        <v>3.0000000000000001E-3</v>
      </c>
      <c r="ER37" s="147">
        <v>438.24400000000003</v>
      </c>
      <c r="ES37" s="147">
        <v>0</v>
      </c>
      <c r="ET37" s="147">
        <v>450.6</v>
      </c>
      <c r="EU37" s="147">
        <v>0</v>
      </c>
      <c r="EV37" s="147">
        <v>93.174000000000007</v>
      </c>
      <c r="EW37" s="147">
        <v>1E-3</v>
      </c>
      <c r="EX37" s="147">
        <v>524.46600000000001</v>
      </c>
      <c r="EY37" s="147">
        <v>0</v>
      </c>
      <c r="EZ37" s="147">
        <v>178.25200000000001</v>
      </c>
      <c r="FA37" s="147">
        <v>0</v>
      </c>
      <c r="FB37" s="147">
        <v>134.173</v>
      </c>
      <c r="FC37" s="147">
        <v>0</v>
      </c>
      <c r="FD37" s="147">
        <v>239.04</v>
      </c>
      <c r="FE37" s="147"/>
      <c r="FF37" s="148">
        <v>90014.564000000013</v>
      </c>
    </row>
    <row r="38" spans="2:162" x14ac:dyDescent="0.2">
      <c r="B38" s="152">
        <v>41941</v>
      </c>
      <c r="C38" s="146">
        <v>0</v>
      </c>
      <c r="D38" s="147">
        <v>0</v>
      </c>
      <c r="E38" s="147">
        <v>3.827</v>
      </c>
      <c r="F38" s="147">
        <v>0</v>
      </c>
      <c r="G38" s="147">
        <v>0</v>
      </c>
      <c r="H38" s="147">
        <v>0</v>
      </c>
      <c r="I38" s="147">
        <v>0</v>
      </c>
      <c r="J38" s="147">
        <v>0</v>
      </c>
      <c r="K38" s="147">
        <v>2.3279999999999998</v>
      </c>
      <c r="L38" s="147">
        <v>9.7200000000000006</v>
      </c>
      <c r="M38" s="147">
        <v>0</v>
      </c>
      <c r="N38" s="147">
        <v>0</v>
      </c>
      <c r="O38" s="147">
        <v>21.789000000000001</v>
      </c>
      <c r="P38" s="147">
        <v>0</v>
      </c>
      <c r="Q38" s="147">
        <v>0</v>
      </c>
      <c r="R38" s="147">
        <v>0</v>
      </c>
      <c r="S38" s="147">
        <v>0.22090000000000001</v>
      </c>
      <c r="T38" s="147">
        <v>0</v>
      </c>
      <c r="U38" s="147">
        <v>0</v>
      </c>
      <c r="V38" s="147">
        <v>0</v>
      </c>
      <c r="W38" s="147">
        <v>1.3946000000000001</v>
      </c>
      <c r="X38" s="147">
        <v>0</v>
      </c>
      <c r="Y38" s="147">
        <v>1.6351</v>
      </c>
      <c r="Z38" s="147">
        <v>0</v>
      </c>
      <c r="AA38" s="147">
        <v>0</v>
      </c>
      <c r="AB38" s="147">
        <v>0</v>
      </c>
      <c r="AC38" s="147">
        <v>0</v>
      </c>
      <c r="AD38" s="147">
        <v>2597.625</v>
      </c>
      <c r="AE38" s="147">
        <v>0</v>
      </c>
      <c r="AF38" s="147">
        <v>2609.7750000000001</v>
      </c>
      <c r="AG38" s="147">
        <v>0</v>
      </c>
      <c r="AH38" s="147">
        <v>2602.0124999999998</v>
      </c>
      <c r="AI38" s="147">
        <v>0</v>
      </c>
      <c r="AJ38" s="147">
        <v>804.43799999999999</v>
      </c>
      <c r="AK38" s="147">
        <v>0</v>
      </c>
      <c r="AL38" s="147">
        <v>807.97439999999995</v>
      </c>
      <c r="AM38" s="147">
        <v>0</v>
      </c>
      <c r="AN38" s="147">
        <v>801.27959999999996</v>
      </c>
      <c r="AO38" s="147">
        <v>0</v>
      </c>
      <c r="AP38" s="147">
        <v>795.04200000000003</v>
      </c>
      <c r="AQ38" s="147">
        <v>0</v>
      </c>
      <c r="AR38" s="147">
        <v>549.95180000000005</v>
      </c>
      <c r="AS38" s="147">
        <v>0</v>
      </c>
      <c r="AT38" s="147">
        <v>515.09100000000001</v>
      </c>
      <c r="AU38" s="147">
        <v>0</v>
      </c>
      <c r="AV38" s="147">
        <v>653.36850000000004</v>
      </c>
      <c r="AW38" s="147">
        <v>0</v>
      </c>
      <c r="AX38" s="147">
        <v>0</v>
      </c>
      <c r="AY38" s="147">
        <v>0</v>
      </c>
      <c r="AZ38" s="147">
        <v>0</v>
      </c>
      <c r="BA38" s="147">
        <v>3.33</v>
      </c>
      <c r="BB38" s="147">
        <v>5.6660000000000004</v>
      </c>
      <c r="BC38" s="147">
        <v>0</v>
      </c>
      <c r="BD38" s="147">
        <v>0.14799999999999999</v>
      </c>
      <c r="BE38" s="147">
        <v>22.975999999999999</v>
      </c>
      <c r="BF38" s="147">
        <v>0</v>
      </c>
      <c r="BG38" s="147">
        <v>18.021999999999998</v>
      </c>
      <c r="BH38" s="147">
        <v>0.34499999999999997</v>
      </c>
      <c r="BI38" s="147">
        <v>0</v>
      </c>
      <c r="BJ38" s="147">
        <v>1.7999999999999999E-2</v>
      </c>
      <c r="BK38" s="147">
        <v>47.23</v>
      </c>
      <c r="BL38" s="147">
        <v>2.363</v>
      </c>
      <c r="BM38" s="147">
        <v>72.453000000000003</v>
      </c>
      <c r="BN38" s="147">
        <v>2.181</v>
      </c>
      <c r="BO38" s="147">
        <v>30.768999999999998</v>
      </c>
      <c r="BP38" s="147">
        <v>8.1000000000000003E-2</v>
      </c>
      <c r="BQ38" s="147">
        <v>122.248</v>
      </c>
      <c r="BR38" s="147">
        <v>0.1134</v>
      </c>
      <c r="BS38" s="147">
        <v>120.6602</v>
      </c>
      <c r="BT38" s="147">
        <v>0.27829999999999999</v>
      </c>
      <c r="BU38" s="147">
        <v>8.2041000000000004</v>
      </c>
      <c r="BV38" s="147">
        <v>8.9999999999999993E-3</v>
      </c>
      <c r="BW38" s="147">
        <v>196.86099999999999</v>
      </c>
      <c r="BX38" s="147">
        <v>3.9125999999999999</v>
      </c>
      <c r="BY38" s="147">
        <v>0</v>
      </c>
      <c r="BZ38" s="147">
        <v>3.6219999999999999</v>
      </c>
      <c r="CA38" s="147">
        <v>0</v>
      </c>
      <c r="CB38" s="147">
        <v>0.11</v>
      </c>
      <c r="CC38" s="147">
        <v>221.68199999999999</v>
      </c>
      <c r="CD38" s="147">
        <v>0.65900000000000003</v>
      </c>
      <c r="CE38" s="147">
        <v>0</v>
      </c>
      <c r="CF38" s="147">
        <v>0</v>
      </c>
      <c r="CG38" s="147">
        <v>593.54039999999998</v>
      </c>
      <c r="CH38" s="147">
        <v>4.0274999999999999</v>
      </c>
      <c r="CI38" s="147">
        <v>309.22500000000002</v>
      </c>
      <c r="CJ38" s="147">
        <v>64.125</v>
      </c>
      <c r="CK38" s="147">
        <v>3422.1875</v>
      </c>
      <c r="CL38" s="147">
        <v>68.4375</v>
      </c>
      <c r="CM38" s="147">
        <v>3266.75</v>
      </c>
      <c r="CN38" s="147">
        <v>0</v>
      </c>
      <c r="CO38" s="147">
        <v>1585.47</v>
      </c>
      <c r="CP38" s="147">
        <v>0</v>
      </c>
      <c r="CQ38" s="147">
        <v>0</v>
      </c>
      <c r="CR38" s="147">
        <v>0</v>
      </c>
      <c r="CS38" s="147">
        <v>16247.5</v>
      </c>
      <c r="CT38" s="147">
        <v>7053.625</v>
      </c>
      <c r="CU38" s="147">
        <v>0</v>
      </c>
      <c r="CV38" s="147">
        <v>0</v>
      </c>
      <c r="CW38" s="147">
        <v>2177.9735999999998</v>
      </c>
      <c r="CX38" s="147">
        <v>0</v>
      </c>
      <c r="CY38" s="147">
        <v>2239.2570000000001</v>
      </c>
      <c r="CZ38" s="147">
        <v>0</v>
      </c>
      <c r="DA38" s="147">
        <v>13710.625</v>
      </c>
      <c r="DB38" s="147">
        <v>8869.9218999999994</v>
      </c>
      <c r="DC38" s="147">
        <v>0</v>
      </c>
      <c r="DD38" s="147">
        <v>0</v>
      </c>
      <c r="DE38" s="147">
        <v>10872.5491</v>
      </c>
      <c r="DF38" s="147">
        <v>0</v>
      </c>
      <c r="DG38" s="147">
        <v>1929.0876000000001</v>
      </c>
      <c r="DH38" s="147">
        <v>0</v>
      </c>
      <c r="DI38" s="147">
        <v>1983.5519999999999</v>
      </c>
      <c r="DJ38" s="147">
        <v>0.35270000000000001</v>
      </c>
      <c r="DK38" s="147">
        <v>0</v>
      </c>
      <c r="DL38" s="147">
        <v>0</v>
      </c>
      <c r="DM38" s="147">
        <v>0</v>
      </c>
      <c r="DN38" s="147">
        <v>2.5796000000000001</v>
      </c>
      <c r="DO38" s="147">
        <v>1.762</v>
      </c>
      <c r="DP38" s="147">
        <v>0</v>
      </c>
      <c r="DQ38" s="147">
        <v>0.67400000000000004</v>
      </c>
      <c r="DR38" s="147">
        <v>0</v>
      </c>
      <c r="DS38" s="147">
        <v>9.8000000000000004E-2</v>
      </c>
      <c r="DT38" s="147">
        <v>0</v>
      </c>
      <c r="DU38" s="147">
        <v>0.34300000000000003</v>
      </c>
      <c r="DV38" s="147">
        <v>0</v>
      </c>
      <c r="DW38" s="147">
        <v>0.152</v>
      </c>
      <c r="DX38" s="147">
        <v>0</v>
      </c>
      <c r="DY38" s="147">
        <v>2.2240000000000002</v>
      </c>
      <c r="DZ38" s="147">
        <v>2E-3</v>
      </c>
      <c r="EA38" s="147">
        <v>0</v>
      </c>
      <c r="EB38" s="147">
        <v>0</v>
      </c>
      <c r="EC38" s="147">
        <v>0</v>
      </c>
      <c r="ED38" s="147">
        <v>0</v>
      </c>
      <c r="EE38" s="147">
        <v>0.08</v>
      </c>
      <c r="EF38" s="147">
        <v>1.0609999999999999</v>
      </c>
      <c r="EG38" s="147">
        <v>4.5970000000000004</v>
      </c>
      <c r="EH38" s="147">
        <v>10.824</v>
      </c>
      <c r="EI38" s="147">
        <v>1.6039000000000001</v>
      </c>
      <c r="EJ38" s="147">
        <v>887.18380000000002</v>
      </c>
      <c r="EK38" s="147">
        <v>0.04</v>
      </c>
      <c r="EL38" s="147">
        <v>600.87</v>
      </c>
      <c r="EM38" s="147">
        <v>0</v>
      </c>
      <c r="EN38" s="147">
        <v>932.81899999999996</v>
      </c>
      <c r="EO38" s="147">
        <v>0</v>
      </c>
      <c r="EP38" s="147">
        <v>5.7380000000000004</v>
      </c>
      <c r="EQ38" s="147">
        <v>0.17</v>
      </c>
      <c r="ER38" s="147">
        <v>569.87199999999996</v>
      </c>
      <c r="ES38" s="147">
        <v>0.1</v>
      </c>
      <c r="ET38" s="147">
        <v>762.4</v>
      </c>
      <c r="EU38" s="147">
        <v>6.0999999999999999E-2</v>
      </c>
      <c r="EV38" s="147">
        <v>102.279</v>
      </c>
      <c r="EW38" s="147">
        <v>6.3E-2</v>
      </c>
      <c r="EX38" s="147">
        <v>613.27</v>
      </c>
      <c r="EY38" s="147">
        <v>0</v>
      </c>
      <c r="EZ38" s="147">
        <v>304.08199999999999</v>
      </c>
      <c r="FA38" s="147">
        <v>0</v>
      </c>
      <c r="FB38" s="147">
        <v>231.55199999999999</v>
      </c>
      <c r="FC38" s="147">
        <v>0.24</v>
      </c>
      <c r="FD38" s="147">
        <v>346.8</v>
      </c>
      <c r="FE38" s="147"/>
      <c r="FF38" s="148">
        <v>93443.161099999954</v>
      </c>
    </row>
    <row r="39" spans="2:162" x14ac:dyDescent="0.2">
      <c r="B39" s="152">
        <v>41942</v>
      </c>
      <c r="C39" s="146">
        <v>0</v>
      </c>
      <c r="D39" s="147">
        <v>0</v>
      </c>
      <c r="E39" s="147">
        <v>3.8096000000000001</v>
      </c>
      <c r="F39" s="147">
        <v>0</v>
      </c>
      <c r="G39" s="147">
        <v>0</v>
      </c>
      <c r="H39" s="147">
        <v>0</v>
      </c>
      <c r="I39" s="147">
        <v>0</v>
      </c>
      <c r="J39" s="147">
        <v>0</v>
      </c>
      <c r="K39" s="147">
        <v>0.4395</v>
      </c>
      <c r="L39" s="147">
        <v>0</v>
      </c>
      <c r="M39" s="147">
        <v>0</v>
      </c>
      <c r="N39" s="147">
        <v>0</v>
      </c>
      <c r="O39" s="147">
        <v>7.7759999999999998</v>
      </c>
      <c r="P39" s="147">
        <v>0</v>
      </c>
      <c r="Q39" s="147">
        <v>0</v>
      </c>
      <c r="R39" s="147">
        <v>0</v>
      </c>
      <c r="S39" s="147">
        <v>1.47E-2</v>
      </c>
      <c r="T39" s="147">
        <v>0</v>
      </c>
      <c r="U39" s="147">
        <v>0</v>
      </c>
      <c r="V39" s="147">
        <v>0</v>
      </c>
      <c r="W39" s="147">
        <v>1.4694</v>
      </c>
      <c r="X39" s="147">
        <v>0</v>
      </c>
      <c r="Y39" s="147">
        <v>1.9361999999999999</v>
      </c>
      <c r="Z39" s="147">
        <v>0</v>
      </c>
      <c r="AA39" s="147">
        <v>0</v>
      </c>
      <c r="AB39" s="147">
        <v>0</v>
      </c>
      <c r="AC39" s="147">
        <v>0</v>
      </c>
      <c r="AD39" s="147">
        <v>2618.2692000000002</v>
      </c>
      <c r="AE39" s="147">
        <v>0</v>
      </c>
      <c r="AF39" s="147">
        <v>2622.0942</v>
      </c>
      <c r="AG39" s="147">
        <v>0</v>
      </c>
      <c r="AH39" s="147">
        <v>2631.6</v>
      </c>
      <c r="AI39" s="147">
        <v>0</v>
      </c>
      <c r="AJ39" s="147">
        <v>817.23599999999999</v>
      </c>
      <c r="AK39" s="147">
        <v>0</v>
      </c>
      <c r="AL39" s="147">
        <v>817.29</v>
      </c>
      <c r="AM39" s="147">
        <v>0</v>
      </c>
      <c r="AN39" s="147">
        <v>811.86239999999998</v>
      </c>
      <c r="AO39" s="147">
        <v>0</v>
      </c>
      <c r="AP39" s="147">
        <v>796.09559999999999</v>
      </c>
      <c r="AQ39" s="147">
        <v>0</v>
      </c>
      <c r="AR39" s="147">
        <v>562.67280000000005</v>
      </c>
      <c r="AS39" s="147">
        <v>0</v>
      </c>
      <c r="AT39" s="147">
        <v>652.38829999999996</v>
      </c>
      <c r="AU39" s="147">
        <v>0</v>
      </c>
      <c r="AV39" s="147">
        <v>660.97140000000002</v>
      </c>
      <c r="AW39" s="147">
        <v>0</v>
      </c>
      <c r="AX39" s="147">
        <v>0</v>
      </c>
      <c r="AY39" s="147">
        <v>0</v>
      </c>
      <c r="AZ39" s="147">
        <v>0</v>
      </c>
      <c r="BA39" s="147">
        <v>3.93</v>
      </c>
      <c r="BB39" s="147">
        <v>6.1509999999999998</v>
      </c>
      <c r="BC39" s="147">
        <v>0</v>
      </c>
      <c r="BD39" s="147">
        <v>0.189</v>
      </c>
      <c r="BE39" s="147">
        <v>3.7269999999999999</v>
      </c>
      <c r="BF39" s="147">
        <v>0.154</v>
      </c>
      <c r="BG39" s="147">
        <v>25.73</v>
      </c>
      <c r="BH39" s="147">
        <v>0.14399999999999999</v>
      </c>
      <c r="BI39" s="147">
        <v>0</v>
      </c>
      <c r="BJ39" s="147">
        <v>0.04</v>
      </c>
      <c r="BK39" s="147">
        <v>31.637</v>
      </c>
      <c r="BL39" s="147">
        <v>1.143</v>
      </c>
      <c r="BM39" s="147">
        <v>83.153000000000006</v>
      </c>
      <c r="BN39" s="147">
        <v>4.2960000000000003</v>
      </c>
      <c r="BO39" s="147">
        <v>15.821999999999999</v>
      </c>
      <c r="BP39" s="147">
        <v>0.14319999999999999</v>
      </c>
      <c r="BQ39" s="147">
        <v>52.164000000000001</v>
      </c>
      <c r="BR39" s="147">
        <v>0.1648</v>
      </c>
      <c r="BS39" s="147">
        <v>52.685200000000002</v>
      </c>
      <c r="BT39" s="147">
        <v>1.1232</v>
      </c>
      <c r="BU39" s="147">
        <v>1.3554999999999999</v>
      </c>
      <c r="BV39" s="147">
        <v>4.0000000000000001E-3</v>
      </c>
      <c r="BW39" s="147">
        <v>198.035</v>
      </c>
      <c r="BX39" s="147">
        <v>5.4240000000000004</v>
      </c>
      <c r="BY39" s="147">
        <v>0</v>
      </c>
      <c r="BZ39" s="147">
        <v>4.5339999999999998</v>
      </c>
      <c r="CA39" s="147">
        <v>0</v>
      </c>
      <c r="CB39" s="147">
        <v>0.871</v>
      </c>
      <c r="CC39" s="147">
        <v>60.093000000000004</v>
      </c>
      <c r="CD39" s="147">
        <v>0.66300000000000003</v>
      </c>
      <c r="CE39" s="147">
        <v>0</v>
      </c>
      <c r="CF39" s="147">
        <v>0</v>
      </c>
      <c r="CG39" s="147">
        <v>685.39559999999994</v>
      </c>
      <c r="CH39" s="147">
        <v>9.39</v>
      </c>
      <c r="CI39" s="147">
        <v>450.90750000000003</v>
      </c>
      <c r="CJ39" s="147">
        <v>0</v>
      </c>
      <c r="CK39" s="147">
        <v>4168.1875</v>
      </c>
      <c r="CL39" s="147">
        <v>0</v>
      </c>
      <c r="CM39" s="147">
        <v>3979.1875</v>
      </c>
      <c r="CN39" s="147">
        <v>0</v>
      </c>
      <c r="CO39" s="147">
        <v>931.86</v>
      </c>
      <c r="CP39" s="147">
        <v>0</v>
      </c>
      <c r="CQ39" s="147">
        <v>0</v>
      </c>
      <c r="CR39" s="147">
        <v>0</v>
      </c>
      <c r="CS39" s="147">
        <v>13523.125</v>
      </c>
      <c r="CT39" s="147">
        <v>9766.75</v>
      </c>
      <c r="CU39" s="147">
        <v>0</v>
      </c>
      <c r="CV39" s="147">
        <v>0</v>
      </c>
      <c r="CW39" s="147">
        <v>1819.356</v>
      </c>
      <c r="CX39" s="147">
        <v>0</v>
      </c>
      <c r="CY39" s="147">
        <v>1856.5486000000001</v>
      </c>
      <c r="CZ39" s="147">
        <v>0</v>
      </c>
      <c r="DA39" s="147">
        <v>17017.375</v>
      </c>
      <c r="DB39" s="147">
        <v>11867.2585</v>
      </c>
      <c r="DC39" s="147">
        <v>0</v>
      </c>
      <c r="DD39" s="147">
        <v>0</v>
      </c>
      <c r="DE39" s="147">
        <v>14462.8575</v>
      </c>
      <c r="DF39" s="147">
        <v>0</v>
      </c>
      <c r="DG39" s="147">
        <v>1498.4903999999999</v>
      </c>
      <c r="DH39" s="147">
        <v>0</v>
      </c>
      <c r="DI39" s="147">
        <v>1543.2163</v>
      </c>
      <c r="DJ39" s="147">
        <v>4.6623000000000001</v>
      </c>
      <c r="DK39" s="147">
        <v>0</v>
      </c>
      <c r="DL39" s="147">
        <v>0</v>
      </c>
      <c r="DM39" s="147">
        <v>0</v>
      </c>
      <c r="DN39" s="147">
        <v>2.2692999999999999</v>
      </c>
      <c r="DO39" s="147">
        <v>1.8109999999999999</v>
      </c>
      <c r="DP39" s="147">
        <v>0</v>
      </c>
      <c r="DQ39" s="147">
        <v>0.74399999999999999</v>
      </c>
      <c r="DR39" s="147">
        <v>0</v>
      </c>
      <c r="DS39" s="147">
        <v>9.0999999999999998E-2</v>
      </c>
      <c r="DT39" s="147">
        <v>0</v>
      </c>
      <c r="DU39" s="147">
        <v>0.36599999999999999</v>
      </c>
      <c r="DV39" s="147">
        <v>0</v>
      </c>
      <c r="DW39" s="147">
        <v>0.14499999999999999</v>
      </c>
      <c r="DX39" s="147">
        <v>0</v>
      </c>
      <c r="DY39" s="147">
        <v>2.153</v>
      </c>
      <c r="DZ39" s="147">
        <v>0</v>
      </c>
      <c r="EA39" s="147">
        <v>0</v>
      </c>
      <c r="EB39" s="147">
        <v>0</v>
      </c>
      <c r="EC39" s="147">
        <v>0</v>
      </c>
      <c r="ED39" s="147">
        <v>0</v>
      </c>
      <c r="EE39" s="147">
        <v>5.6000000000000001E-2</v>
      </c>
      <c r="EF39" s="147">
        <v>1.726</v>
      </c>
      <c r="EG39" s="147">
        <v>13.208</v>
      </c>
      <c r="EH39" s="147">
        <v>1.5429999999999999</v>
      </c>
      <c r="EI39" s="147">
        <v>0</v>
      </c>
      <c r="EJ39" s="147">
        <v>957.45709999999997</v>
      </c>
      <c r="EK39" s="147">
        <v>0.01</v>
      </c>
      <c r="EL39" s="147">
        <v>239.5</v>
      </c>
      <c r="EM39" s="147">
        <v>0.49299999999999999</v>
      </c>
      <c r="EN39" s="147">
        <v>307.28300000000002</v>
      </c>
      <c r="EO39" s="147">
        <v>5.0000000000000001E-3</v>
      </c>
      <c r="EP39" s="147">
        <v>6.0279999999999996</v>
      </c>
      <c r="EQ39" s="147">
        <v>0.65500000000000003</v>
      </c>
      <c r="ER39" s="147">
        <v>368.95299999999997</v>
      </c>
      <c r="ES39" s="147">
        <v>0.8</v>
      </c>
      <c r="ET39" s="147">
        <v>385.6</v>
      </c>
      <c r="EU39" s="147">
        <v>0.21199999999999999</v>
      </c>
      <c r="EV39" s="147">
        <v>29.103999999999999</v>
      </c>
      <c r="EW39" s="147">
        <v>2.4E-2</v>
      </c>
      <c r="EX39" s="147">
        <v>290.733</v>
      </c>
      <c r="EY39" s="147">
        <v>0</v>
      </c>
      <c r="EZ39" s="147">
        <v>149.44300000000001</v>
      </c>
      <c r="FA39" s="147">
        <v>0.27500000000000002</v>
      </c>
      <c r="FB39" s="147">
        <v>98.876999999999995</v>
      </c>
      <c r="FC39" s="147">
        <v>1.44</v>
      </c>
      <c r="FD39" s="147">
        <v>331.08</v>
      </c>
      <c r="FE39" s="147"/>
      <c r="FF39" s="148">
        <v>100335.95330000001</v>
      </c>
    </row>
    <row r="40" spans="2:162" x14ac:dyDescent="0.2">
      <c r="B40" s="152">
        <v>41943</v>
      </c>
      <c r="C40" s="146">
        <v>0</v>
      </c>
      <c r="D40" s="147">
        <v>0</v>
      </c>
      <c r="E40" s="147">
        <v>3.8603999999999998</v>
      </c>
      <c r="F40" s="147">
        <v>0</v>
      </c>
      <c r="G40" s="147">
        <v>0</v>
      </c>
      <c r="H40" s="147">
        <v>0</v>
      </c>
      <c r="I40" s="147">
        <v>0</v>
      </c>
      <c r="J40" s="147">
        <v>0</v>
      </c>
      <c r="K40" s="147">
        <v>0.20250000000000001</v>
      </c>
      <c r="L40" s="147">
        <v>0</v>
      </c>
      <c r="M40" s="147">
        <v>0</v>
      </c>
      <c r="N40" s="147">
        <v>0</v>
      </c>
      <c r="O40" s="147">
        <v>5.67</v>
      </c>
      <c r="P40" s="147">
        <v>0</v>
      </c>
      <c r="Q40" s="147">
        <v>0</v>
      </c>
      <c r="R40" s="147">
        <v>0</v>
      </c>
      <c r="S40" s="147">
        <v>5.0000000000000001E-4</v>
      </c>
      <c r="T40" s="147">
        <v>0</v>
      </c>
      <c r="U40" s="147">
        <v>0</v>
      </c>
      <c r="V40" s="147">
        <v>0</v>
      </c>
      <c r="W40" s="147">
        <v>1.7722</v>
      </c>
      <c r="X40" s="147">
        <v>0</v>
      </c>
      <c r="Y40" s="147">
        <v>2.3405</v>
      </c>
      <c r="Z40" s="147">
        <v>0</v>
      </c>
      <c r="AA40" s="147">
        <v>0</v>
      </c>
      <c r="AB40" s="147">
        <v>0</v>
      </c>
      <c r="AC40" s="147">
        <v>0</v>
      </c>
      <c r="AD40" s="147">
        <v>2624.7932999999998</v>
      </c>
      <c r="AE40" s="147">
        <v>0</v>
      </c>
      <c r="AF40" s="147">
        <v>2625.1875</v>
      </c>
      <c r="AG40" s="147">
        <v>0</v>
      </c>
      <c r="AH40" s="147">
        <v>2644.5374999999999</v>
      </c>
      <c r="AI40" s="147">
        <v>0</v>
      </c>
      <c r="AJ40" s="147">
        <v>820.82640000000004</v>
      </c>
      <c r="AK40" s="147">
        <v>0</v>
      </c>
      <c r="AL40" s="147">
        <v>818.37</v>
      </c>
      <c r="AM40" s="147">
        <v>0</v>
      </c>
      <c r="AN40" s="147">
        <v>814.02359999999999</v>
      </c>
      <c r="AO40" s="147">
        <v>0</v>
      </c>
      <c r="AP40" s="147">
        <v>796.58040000000005</v>
      </c>
      <c r="AQ40" s="147">
        <v>0</v>
      </c>
      <c r="AR40" s="147">
        <v>573.60389999999995</v>
      </c>
      <c r="AS40" s="147">
        <v>0</v>
      </c>
      <c r="AT40" s="147">
        <v>698.30330000000004</v>
      </c>
      <c r="AU40" s="147">
        <v>0</v>
      </c>
      <c r="AV40" s="147">
        <v>695.36689999999999</v>
      </c>
      <c r="AW40" s="147">
        <v>0</v>
      </c>
      <c r="AX40" s="147">
        <v>0</v>
      </c>
      <c r="AY40" s="147">
        <v>0</v>
      </c>
      <c r="AZ40" s="147">
        <v>0</v>
      </c>
      <c r="BA40" s="147">
        <v>3.39</v>
      </c>
      <c r="BB40" s="147">
        <v>5.7919999999999998</v>
      </c>
      <c r="BC40" s="147">
        <v>1E-3</v>
      </c>
      <c r="BD40" s="147">
        <v>0.113</v>
      </c>
      <c r="BE40" s="147">
        <v>10.202</v>
      </c>
      <c r="BF40" s="147">
        <v>0.154</v>
      </c>
      <c r="BG40" s="147">
        <v>32.219000000000001</v>
      </c>
      <c r="BH40" s="147">
        <v>0.154</v>
      </c>
      <c r="BI40" s="147">
        <v>0</v>
      </c>
      <c r="BJ40" s="147">
        <v>3.7999999999999999E-2</v>
      </c>
      <c r="BK40" s="147">
        <v>70.861000000000004</v>
      </c>
      <c r="BL40" s="147">
        <v>0</v>
      </c>
      <c r="BM40" s="147">
        <v>106.49</v>
      </c>
      <c r="BN40" s="147">
        <v>3.734</v>
      </c>
      <c r="BO40" s="147">
        <v>10.090999999999999</v>
      </c>
      <c r="BP40" s="147">
        <v>4.0399999999999998E-2</v>
      </c>
      <c r="BQ40" s="147">
        <v>71.358199999999997</v>
      </c>
      <c r="BR40" s="147">
        <v>0.1134</v>
      </c>
      <c r="BS40" s="147">
        <v>78.553799999999995</v>
      </c>
      <c r="BT40" s="147">
        <v>0.87</v>
      </c>
      <c r="BU40" s="147">
        <v>2.38</v>
      </c>
      <c r="BV40" s="147">
        <v>0</v>
      </c>
      <c r="BW40" s="147">
        <v>193.268</v>
      </c>
      <c r="BX40" s="147">
        <v>6.6856</v>
      </c>
      <c r="BY40" s="147">
        <v>5.8159000000000001</v>
      </c>
      <c r="BZ40" s="147">
        <v>6.5289999999999999</v>
      </c>
      <c r="CA40" s="147">
        <v>0</v>
      </c>
      <c r="CB40" s="147">
        <v>0.496</v>
      </c>
      <c r="CC40" s="147">
        <v>129.251</v>
      </c>
      <c r="CD40" s="147">
        <v>0.67700000000000005</v>
      </c>
      <c r="CE40" s="147">
        <v>0</v>
      </c>
      <c r="CF40" s="147">
        <v>0</v>
      </c>
      <c r="CG40" s="147">
        <v>555.01199999999994</v>
      </c>
      <c r="CH40" s="147">
        <v>0.03</v>
      </c>
      <c r="CI40" s="147">
        <v>462.99</v>
      </c>
      <c r="CJ40" s="147">
        <v>0.125</v>
      </c>
      <c r="CK40" s="147">
        <v>3696.5625</v>
      </c>
      <c r="CL40" s="147">
        <v>0.4375</v>
      </c>
      <c r="CM40" s="147">
        <v>3523.8125</v>
      </c>
      <c r="CN40" s="147">
        <v>0</v>
      </c>
      <c r="CO40" s="147">
        <v>630.255</v>
      </c>
      <c r="CP40" s="147">
        <v>0</v>
      </c>
      <c r="CQ40" s="147">
        <v>0</v>
      </c>
      <c r="CR40" s="147">
        <v>0</v>
      </c>
      <c r="CS40" s="147">
        <v>14551.125</v>
      </c>
      <c r="CT40" s="147">
        <v>10747.625</v>
      </c>
      <c r="CU40" s="147">
        <v>0</v>
      </c>
      <c r="CV40" s="147">
        <v>0</v>
      </c>
      <c r="CW40" s="147">
        <v>1826.2464</v>
      </c>
      <c r="CX40" s="147">
        <v>0</v>
      </c>
      <c r="CY40" s="147">
        <v>1870.8662999999999</v>
      </c>
      <c r="CZ40" s="147">
        <v>0</v>
      </c>
      <c r="DA40" s="147">
        <v>18023.25</v>
      </c>
      <c r="DB40" s="147">
        <v>12704.641100000001</v>
      </c>
      <c r="DC40" s="147">
        <v>0</v>
      </c>
      <c r="DD40" s="147">
        <v>0</v>
      </c>
      <c r="DE40" s="147">
        <v>15529.811900000001</v>
      </c>
      <c r="DF40" s="147">
        <v>0</v>
      </c>
      <c r="DG40" s="147">
        <v>1415.0136</v>
      </c>
      <c r="DH40" s="147">
        <v>0</v>
      </c>
      <c r="DI40" s="147">
        <v>1458.3089</v>
      </c>
      <c r="DJ40" s="147">
        <v>4.4669999999999996</v>
      </c>
      <c r="DK40" s="147">
        <v>0</v>
      </c>
      <c r="DL40" s="147">
        <v>0</v>
      </c>
      <c r="DM40" s="147">
        <v>0</v>
      </c>
      <c r="DN40" s="147">
        <v>2.2743000000000002</v>
      </c>
      <c r="DO40" s="147">
        <v>1.7989999999999999</v>
      </c>
      <c r="DP40" s="147">
        <v>0</v>
      </c>
      <c r="DQ40" s="147">
        <v>0.65400000000000003</v>
      </c>
      <c r="DR40" s="147">
        <v>0</v>
      </c>
      <c r="DS40" s="147">
        <v>8.6999999999999994E-2</v>
      </c>
      <c r="DT40" s="147">
        <v>0</v>
      </c>
      <c r="DU40" s="147">
        <v>0.36299999999999999</v>
      </c>
      <c r="DV40" s="147">
        <v>0</v>
      </c>
      <c r="DW40" s="147">
        <v>0.152</v>
      </c>
      <c r="DX40" s="147">
        <v>0</v>
      </c>
      <c r="DY40" s="147">
        <v>2.0840000000000001</v>
      </c>
      <c r="DZ40" s="147">
        <v>0</v>
      </c>
      <c r="EA40" s="147">
        <v>0</v>
      </c>
      <c r="EB40" s="147">
        <v>0</v>
      </c>
      <c r="EC40" s="147">
        <v>0</v>
      </c>
      <c r="ED40" s="147">
        <v>0</v>
      </c>
      <c r="EE40" s="147">
        <v>6.2E-2</v>
      </c>
      <c r="EF40" s="147">
        <v>0.61199999999999999</v>
      </c>
      <c r="EG40" s="147">
        <v>7.2220000000000004</v>
      </c>
      <c r="EH40" s="147">
        <v>2.5310000000000001</v>
      </c>
      <c r="EI40" s="147">
        <v>0</v>
      </c>
      <c r="EJ40" s="147">
        <v>1064.1893</v>
      </c>
      <c r="EK40" s="147">
        <v>0.22</v>
      </c>
      <c r="EL40" s="147">
        <v>365.98</v>
      </c>
      <c r="EM40" s="147">
        <v>3.7999999999999999E-2</v>
      </c>
      <c r="EN40" s="147">
        <v>544.024</v>
      </c>
      <c r="EO40" s="147">
        <v>0</v>
      </c>
      <c r="EP40" s="147">
        <v>6.3929999999999998</v>
      </c>
      <c r="EQ40" s="147">
        <v>5.0999999999999997E-2</v>
      </c>
      <c r="ER40" s="147">
        <v>441.46100000000001</v>
      </c>
      <c r="ES40" s="147">
        <v>0</v>
      </c>
      <c r="ET40" s="147">
        <v>442</v>
      </c>
      <c r="EU40" s="147">
        <v>8.5000000000000006E-2</v>
      </c>
      <c r="EV40" s="147">
        <v>51.673000000000002</v>
      </c>
      <c r="EW40" s="147">
        <v>2.5000000000000001E-2</v>
      </c>
      <c r="EX40" s="147">
        <v>342.56900000000002</v>
      </c>
      <c r="EY40" s="147">
        <v>0</v>
      </c>
      <c r="EZ40" s="147">
        <v>184.684</v>
      </c>
      <c r="FA40" s="147">
        <v>4.7E-2</v>
      </c>
      <c r="FB40" s="147">
        <v>128.893</v>
      </c>
      <c r="FC40" s="147">
        <v>0.06</v>
      </c>
      <c r="FD40" s="147">
        <v>367.05599999999998</v>
      </c>
      <c r="FE40" s="147"/>
      <c r="FF40" s="148">
        <v>104822.58450000001</v>
      </c>
    </row>
    <row r="41" spans="2:162" x14ac:dyDescent="0.2">
      <c r="B41" s="590" t="s">
        <v>778</v>
      </c>
      <c r="C41" s="146"/>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c r="DA41" s="147"/>
      <c r="DB41" s="147"/>
      <c r="DC41" s="147"/>
      <c r="DD41" s="147"/>
      <c r="DE41" s="147"/>
      <c r="DF41" s="147"/>
      <c r="DG41" s="147"/>
      <c r="DH41" s="147"/>
      <c r="DI41" s="147"/>
      <c r="DJ41" s="147"/>
      <c r="DK41" s="147"/>
      <c r="DL41" s="147"/>
      <c r="DM41" s="147"/>
      <c r="DN41" s="147"/>
      <c r="DO41" s="147"/>
      <c r="DP41" s="147"/>
      <c r="DQ41" s="147"/>
      <c r="DR41" s="147"/>
      <c r="DS41" s="147"/>
      <c r="DT41" s="147"/>
      <c r="DU41" s="147"/>
      <c r="DV41" s="147"/>
      <c r="DW41" s="147"/>
      <c r="DX41" s="147"/>
      <c r="DY41" s="147"/>
      <c r="DZ41" s="147"/>
      <c r="EA41" s="147"/>
      <c r="EB41" s="147"/>
      <c r="EC41" s="147"/>
      <c r="ED41" s="147"/>
      <c r="EE41" s="147"/>
      <c r="EF41" s="147"/>
      <c r="EG41" s="147"/>
      <c r="EH41" s="147"/>
      <c r="EI41" s="147"/>
      <c r="EJ41" s="147"/>
      <c r="EK41" s="147"/>
      <c r="EL41" s="147"/>
      <c r="EM41" s="147"/>
      <c r="EN41" s="147"/>
      <c r="EO41" s="147"/>
      <c r="EP41" s="147"/>
      <c r="EQ41" s="147"/>
      <c r="ER41" s="147"/>
      <c r="ES41" s="147"/>
      <c r="ET41" s="147"/>
      <c r="EU41" s="147"/>
      <c r="EV41" s="147"/>
      <c r="EW41" s="147"/>
      <c r="EX41" s="147"/>
      <c r="EY41" s="147"/>
      <c r="EZ41" s="147"/>
      <c r="FA41" s="147"/>
      <c r="FB41" s="147"/>
      <c r="FC41" s="147"/>
      <c r="FD41" s="147"/>
      <c r="FE41" s="147"/>
      <c r="FF41" s="148"/>
    </row>
    <row r="42" spans="2:162" x14ac:dyDescent="0.2">
      <c r="B42" s="575" t="s">
        <v>297</v>
      </c>
      <c r="C42" s="149">
        <v>1.02</v>
      </c>
      <c r="D42" s="29">
        <v>0</v>
      </c>
      <c r="E42" s="29">
        <v>118.11469999999997</v>
      </c>
      <c r="F42" s="29">
        <v>0</v>
      </c>
      <c r="G42" s="29">
        <v>0</v>
      </c>
      <c r="H42" s="29">
        <v>0</v>
      </c>
      <c r="I42" s="29">
        <v>0</v>
      </c>
      <c r="J42" s="29">
        <v>0</v>
      </c>
      <c r="K42" s="29">
        <v>47.924999999999997</v>
      </c>
      <c r="L42" s="29">
        <v>732.91499999999996</v>
      </c>
      <c r="M42" s="29">
        <v>2.0646</v>
      </c>
      <c r="N42" s="29">
        <v>117.126</v>
      </c>
      <c r="O42" s="29">
        <v>616.57200000000012</v>
      </c>
      <c r="P42" s="29">
        <v>96.674400000000006</v>
      </c>
      <c r="Q42" s="29">
        <v>1.17E-2</v>
      </c>
      <c r="R42" s="29">
        <v>102.50909999999999</v>
      </c>
      <c r="S42" s="29">
        <v>18.103000000000002</v>
      </c>
      <c r="T42" s="29">
        <v>194.2799</v>
      </c>
      <c r="U42" s="29">
        <v>28.011900000000001</v>
      </c>
      <c r="V42" s="29">
        <v>218.1874</v>
      </c>
      <c r="W42" s="29">
        <v>26.206799999999998</v>
      </c>
      <c r="X42" s="29">
        <v>18.625</v>
      </c>
      <c r="Y42" s="29">
        <v>63.828499999999991</v>
      </c>
      <c r="Z42" s="29">
        <v>226.25779999999997</v>
      </c>
      <c r="AA42" s="29">
        <v>6.5399999999999986E-2</v>
      </c>
      <c r="AB42" s="29">
        <v>146.82580000000002</v>
      </c>
      <c r="AC42" s="29">
        <v>0</v>
      </c>
      <c r="AD42" s="29">
        <v>80693.437500000015</v>
      </c>
      <c r="AE42" s="29">
        <v>0</v>
      </c>
      <c r="AF42" s="29">
        <v>81075.375</v>
      </c>
      <c r="AG42" s="29">
        <v>0</v>
      </c>
      <c r="AH42" s="29">
        <v>81557.325000000026</v>
      </c>
      <c r="AI42" s="29">
        <v>0</v>
      </c>
      <c r="AJ42" s="29">
        <v>25561.304400000005</v>
      </c>
      <c r="AK42" s="29">
        <v>0</v>
      </c>
      <c r="AL42" s="29">
        <v>25491.780000000006</v>
      </c>
      <c r="AM42" s="29">
        <v>0</v>
      </c>
      <c r="AN42" s="29">
        <v>15992.127600000002</v>
      </c>
      <c r="AO42" s="29">
        <v>0</v>
      </c>
      <c r="AP42" s="29">
        <v>25241.516400000008</v>
      </c>
      <c r="AQ42" s="29">
        <v>0</v>
      </c>
      <c r="AR42" s="29">
        <v>18117.149099999995</v>
      </c>
      <c r="AS42" s="29">
        <v>0</v>
      </c>
      <c r="AT42" s="29">
        <v>22805.931099999998</v>
      </c>
      <c r="AU42" s="29">
        <v>0</v>
      </c>
      <c r="AV42" s="29">
        <v>22639.088200000002</v>
      </c>
      <c r="AW42" s="29">
        <v>0</v>
      </c>
      <c r="AX42" s="29">
        <v>0</v>
      </c>
      <c r="AY42" s="29">
        <v>0</v>
      </c>
      <c r="AZ42" s="29">
        <v>6.0000000000000001E-3</v>
      </c>
      <c r="BA42" s="29">
        <v>92.275999999999982</v>
      </c>
      <c r="BB42" s="29">
        <v>146.05600000000004</v>
      </c>
      <c r="BC42" s="29">
        <v>4.3529999999999989</v>
      </c>
      <c r="BD42" s="29">
        <v>4.7329999999999997</v>
      </c>
      <c r="BE42" s="29">
        <v>536.81899999999996</v>
      </c>
      <c r="BF42" s="29">
        <v>56.212000000000018</v>
      </c>
      <c r="BG42" s="29">
        <v>1073.604</v>
      </c>
      <c r="BH42" s="29">
        <v>10.845000000000002</v>
      </c>
      <c r="BI42" s="29">
        <v>0</v>
      </c>
      <c r="BJ42" s="29">
        <v>80.247</v>
      </c>
      <c r="BK42" s="29">
        <v>1684.5830000000005</v>
      </c>
      <c r="BL42" s="29">
        <v>9.8680000000000003</v>
      </c>
      <c r="BM42" s="29">
        <v>2666.3869999999993</v>
      </c>
      <c r="BN42" s="29">
        <v>113.596</v>
      </c>
      <c r="BO42" s="29">
        <v>458.45399999999995</v>
      </c>
      <c r="BP42" s="29">
        <v>2.6082000000000001</v>
      </c>
      <c r="BQ42" s="29">
        <v>3031.4952000000008</v>
      </c>
      <c r="BR42" s="29">
        <v>3.5747999999999998</v>
      </c>
      <c r="BS42" s="29">
        <v>2563.5772000000002</v>
      </c>
      <c r="BT42" s="29">
        <v>15.493799999999997</v>
      </c>
      <c r="BU42" s="29">
        <v>234.37690000000001</v>
      </c>
      <c r="BV42" s="29">
        <v>1.2029999999999998</v>
      </c>
      <c r="BW42" s="29">
        <v>6217.9190000000008</v>
      </c>
      <c r="BX42" s="29">
        <v>58.935999999999993</v>
      </c>
      <c r="BY42" s="29">
        <v>3524.3480000000004</v>
      </c>
      <c r="BZ42" s="29">
        <v>45.352000000000004</v>
      </c>
      <c r="CA42" s="29">
        <v>5363.1160000000009</v>
      </c>
      <c r="CB42" s="29">
        <v>8.0450000000000017</v>
      </c>
      <c r="CC42" s="29">
        <v>5060.4209999999994</v>
      </c>
      <c r="CD42" s="29">
        <v>18.562000000000001</v>
      </c>
      <c r="CE42" s="29">
        <v>0</v>
      </c>
      <c r="CF42" s="29">
        <v>1870.8563999999999</v>
      </c>
      <c r="CG42" s="29">
        <v>12099.105600000001</v>
      </c>
      <c r="CH42" s="29">
        <v>650.25000000000011</v>
      </c>
      <c r="CI42" s="29">
        <v>12418.237499999999</v>
      </c>
      <c r="CJ42" s="29">
        <v>1305.9375</v>
      </c>
      <c r="CK42" s="29">
        <v>106375.8125</v>
      </c>
      <c r="CL42" s="29">
        <v>1361.625</v>
      </c>
      <c r="CM42" s="29">
        <v>101420.4375</v>
      </c>
      <c r="CN42" s="29">
        <v>119.46000000000001</v>
      </c>
      <c r="CO42" s="29">
        <v>37198.44</v>
      </c>
      <c r="CP42" s="29">
        <v>0</v>
      </c>
      <c r="CQ42" s="29">
        <v>0</v>
      </c>
      <c r="CR42" s="29">
        <v>0</v>
      </c>
      <c r="CS42" s="29">
        <v>425659.625</v>
      </c>
      <c r="CT42" s="29">
        <v>324229</v>
      </c>
      <c r="CU42" s="29">
        <v>0</v>
      </c>
      <c r="CV42" s="29">
        <v>0</v>
      </c>
      <c r="CW42" s="29">
        <v>54953.896800000002</v>
      </c>
      <c r="CX42" s="29">
        <v>0</v>
      </c>
      <c r="CY42" s="29">
        <v>56252.691100000004</v>
      </c>
      <c r="CZ42" s="29">
        <v>0</v>
      </c>
      <c r="DA42" s="29">
        <v>525769.125</v>
      </c>
      <c r="DB42" s="29">
        <v>378503.14669999998</v>
      </c>
      <c r="DC42" s="29">
        <v>43.445999999999998</v>
      </c>
      <c r="DD42" s="29">
        <v>0</v>
      </c>
      <c r="DE42" s="29">
        <v>434209.84880000004</v>
      </c>
      <c r="DF42" s="29">
        <v>0</v>
      </c>
      <c r="DG42" s="29">
        <v>48440.145599999989</v>
      </c>
      <c r="DH42" s="29">
        <v>0</v>
      </c>
      <c r="DI42" s="29">
        <v>48932.844000000012</v>
      </c>
      <c r="DJ42" s="29">
        <v>149.8912</v>
      </c>
      <c r="DK42" s="29">
        <v>0</v>
      </c>
      <c r="DL42" s="29">
        <v>0</v>
      </c>
      <c r="DM42" s="29">
        <v>0</v>
      </c>
      <c r="DN42" s="29">
        <v>69.3322</v>
      </c>
      <c r="DO42" s="29">
        <v>56.352000000000011</v>
      </c>
      <c r="DP42" s="29">
        <v>446.24799999999999</v>
      </c>
      <c r="DQ42" s="29">
        <v>22.162000000000006</v>
      </c>
      <c r="DR42" s="29">
        <v>19.279</v>
      </c>
      <c r="DS42" s="29">
        <v>2.9960000000000004</v>
      </c>
      <c r="DT42" s="29">
        <v>7.3410000000000002</v>
      </c>
      <c r="DU42" s="29">
        <v>11.34</v>
      </c>
      <c r="DV42" s="29">
        <v>18.95</v>
      </c>
      <c r="DW42" s="29">
        <v>4.3359999999999994</v>
      </c>
      <c r="DX42" s="29">
        <v>7.2610000000000001</v>
      </c>
      <c r="DY42" s="29">
        <v>63.473999999999997</v>
      </c>
      <c r="DZ42" s="29">
        <v>255.49</v>
      </c>
      <c r="EA42" s="29">
        <v>3.0999999999999999E-3</v>
      </c>
      <c r="EB42" s="29">
        <v>0</v>
      </c>
      <c r="EC42" s="29">
        <v>0</v>
      </c>
      <c r="ED42" s="29">
        <v>0</v>
      </c>
      <c r="EE42" s="29">
        <v>1.7790000000000008</v>
      </c>
      <c r="EF42" s="29">
        <v>65.045000000000002</v>
      </c>
      <c r="EG42" s="29">
        <v>134.67399999999998</v>
      </c>
      <c r="EH42" s="29">
        <v>235.74600000000001</v>
      </c>
      <c r="EI42" s="29">
        <v>85.488500000000002</v>
      </c>
      <c r="EJ42" s="29">
        <v>32571.642099999997</v>
      </c>
      <c r="EK42" s="29">
        <v>6.3899999999999988</v>
      </c>
      <c r="EL42" s="29">
        <v>15160.609999999999</v>
      </c>
      <c r="EM42" s="29">
        <v>8.907</v>
      </c>
      <c r="EN42" s="29">
        <v>14939.589</v>
      </c>
      <c r="EO42" s="29">
        <v>0.19600000000000001</v>
      </c>
      <c r="EP42" s="29">
        <v>189.137</v>
      </c>
      <c r="EQ42" s="29">
        <v>7.0930000000000009</v>
      </c>
      <c r="ER42" s="29">
        <v>13526.693999999996</v>
      </c>
      <c r="ES42" s="29">
        <v>15.4</v>
      </c>
      <c r="ET42" s="29">
        <v>14989.499999999998</v>
      </c>
      <c r="EU42" s="29">
        <v>0.95900000000000007</v>
      </c>
      <c r="EV42" s="29">
        <v>2054.6420000000007</v>
      </c>
      <c r="EW42" s="29">
        <v>3.5</v>
      </c>
      <c r="EX42" s="29">
        <v>14312.308000000003</v>
      </c>
      <c r="EY42" s="29">
        <v>4.5220000000000002</v>
      </c>
      <c r="EZ42" s="29">
        <v>6277.6780000000017</v>
      </c>
      <c r="FA42" s="29">
        <v>3.4169999999999994</v>
      </c>
      <c r="FB42" s="29">
        <v>4374.1409999999996</v>
      </c>
      <c r="FC42" s="29">
        <v>22.523999999999994</v>
      </c>
      <c r="FD42" s="29">
        <v>15088.512000000001</v>
      </c>
      <c r="FE42" s="29"/>
      <c r="FF42" s="150">
        <v>3142065.9055000013</v>
      </c>
    </row>
  </sheetData>
  <mergeCells count="97">
    <mergeCell ref="EO7:EP7"/>
    <mergeCell ref="EW7:EX7"/>
    <mergeCell ref="EY7:EZ7"/>
    <mergeCell ref="FA7:FB7"/>
    <mergeCell ref="ES7:ET7"/>
    <mergeCell ref="EU7:EV7"/>
    <mergeCell ref="DU7:DV7"/>
    <mergeCell ref="EG7:EH7"/>
    <mergeCell ref="DY6:DZ6"/>
    <mergeCell ref="EI7:EJ7"/>
    <mergeCell ref="DW7:DX7"/>
    <mergeCell ref="DY7:DZ7"/>
    <mergeCell ref="EA7:EB7"/>
    <mergeCell ref="EC7:ED7"/>
    <mergeCell ref="EE7:EF7"/>
    <mergeCell ref="C6:L6"/>
    <mergeCell ref="M6:P6"/>
    <mergeCell ref="Q6:AB6"/>
    <mergeCell ref="AC6:AH6"/>
    <mergeCell ref="AI6:AP6"/>
    <mergeCell ref="CR6:CY6"/>
    <mergeCell ref="CZ6:DI6"/>
    <mergeCell ref="DJ6:DN6"/>
    <mergeCell ref="AQ6:AV6"/>
    <mergeCell ref="AW6:AX6"/>
    <mergeCell ref="AY6:BM6"/>
    <mergeCell ref="BP6:CC6"/>
    <mergeCell ref="CD6:CG6"/>
    <mergeCell ref="AA7:AB7"/>
    <mergeCell ref="AC7:AD7"/>
    <mergeCell ref="AE7:AF7"/>
    <mergeCell ref="CH6:CM6"/>
    <mergeCell ref="CN6:CO6"/>
    <mergeCell ref="AQ7:AR7"/>
    <mergeCell ref="AS7:AT7"/>
    <mergeCell ref="AU7:AV7"/>
    <mergeCell ref="AW7:AX7"/>
    <mergeCell ref="AG7:AH7"/>
    <mergeCell ref="AI7:AJ7"/>
    <mergeCell ref="AK7:AL7"/>
    <mergeCell ref="AM7:AN7"/>
    <mergeCell ref="AO7:AP7"/>
    <mergeCell ref="BB7:BC7"/>
    <mergeCell ref="BD7:BE7"/>
    <mergeCell ref="W7:X7"/>
    <mergeCell ref="Y7:Z7"/>
    <mergeCell ref="C7:D7"/>
    <mergeCell ref="E7:F7"/>
    <mergeCell ref="G7:H7"/>
    <mergeCell ref="I7:J7"/>
    <mergeCell ref="K7:L7"/>
    <mergeCell ref="M7:N7"/>
    <mergeCell ref="O7:P7"/>
    <mergeCell ref="Q7:R7"/>
    <mergeCell ref="S7:T7"/>
    <mergeCell ref="U7:V7"/>
    <mergeCell ref="BF7:BG7"/>
    <mergeCell ref="BH7:BI7"/>
    <mergeCell ref="BJ7:BK7"/>
    <mergeCell ref="BL7:BM7"/>
    <mergeCell ref="BN7:BO7"/>
    <mergeCell ref="BP7:BQ7"/>
    <mergeCell ref="BR7:BS7"/>
    <mergeCell ref="BT7:BU7"/>
    <mergeCell ref="BV7:BW7"/>
    <mergeCell ref="BX7:BY7"/>
    <mergeCell ref="BZ7:CA7"/>
    <mergeCell ref="CB7:CC7"/>
    <mergeCell ref="CD7:CE7"/>
    <mergeCell ref="CF7:CG7"/>
    <mergeCell ref="CH7:CI7"/>
    <mergeCell ref="CJ7:CK7"/>
    <mergeCell ref="CL7:CM7"/>
    <mergeCell ref="CN7:CO7"/>
    <mergeCell ref="CP7:CQ7"/>
    <mergeCell ref="CR7:CS7"/>
    <mergeCell ref="CT7:CU7"/>
    <mergeCell ref="CV7:CW7"/>
    <mergeCell ref="CX7:CY7"/>
    <mergeCell ref="CZ7:DA7"/>
    <mergeCell ref="DB7:DC7"/>
    <mergeCell ref="FC7:FD7"/>
    <mergeCell ref="DD7:DE7"/>
    <mergeCell ref="DF7:DG7"/>
    <mergeCell ref="DH7:DI7"/>
    <mergeCell ref="EA6:ED6"/>
    <mergeCell ref="EK7:EL7"/>
    <mergeCell ref="DJ7:DK7"/>
    <mergeCell ref="DL7:DM7"/>
    <mergeCell ref="DO7:DP7"/>
    <mergeCell ref="DQ7:DR7"/>
    <mergeCell ref="DS7:DT7"/>
    <mergeCell ref="DQ6:DT6"/>
    <mergeCell ref="DU6:DX6"/>
    <mergeCell ref="DO6:DP6"/>
    <mergeCell ref="EQ7:ER7"/>
    <mergeCell ref="EM7:EN7"/>
  </mergeCell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HS119"/>
  <sheetViews>
    <sheetView showGridLines="0" tabSelected="1" zoomScaleNormal="100" workbookViewId="0">
      <pane xSplit="2" ySplit="9" topLeftCell="CI10" activePane="bottomRight" state="frozen"/>
      <selection activeCell="K129" sqref="K129"/>
      <selection pane="topRight" activeCell="K129" sqref="K129"/>
      <selection pane="bottomLeft" activeCell="K129" sqref="K129"/>
      <selection pane="bottomRight" activeCell="FH12" sqref="FH12"/>
    </sheetView>
  </sheetViews>
  <sheetFormatPr baseColWidth="10" defaultColWidth="10.7109375" defaultRowHeight="12.75" x14ac:dyDescent="0.2"/>
  <cols>
    <col min="1" max="1" width="2.85546875" customWidth="1"/>
    <col min="2" max="2" width="10.140625" customWidth="1"/>
    <col min="3" max="82" width="9.28515625" style="1" customWidth="1"/>
    <col min="83" max="160" width="9.28515625" customWidth="1"/>
    <col min="161" max="161" width="13.5703125" customWidth="1"/>
    <col min="165" max="165" width="17" bestFit="1" customWidth="1"/>
    <col min="169" max="169" width="11.7109375" bestFit="1" customWidth="1"/>
  </cols>
  <sheetData>
    <row r="1" spans="1:171" ht="0.6" customHeight="1" x14ac:dyDescent="0.2">
      <c r="C1" s="1" t="s">
        <v>39</v>
      </c>
      <c r="D1" s="1" t="s">
        <v>40</v>
      </c>
      <c r="E1" s="1" t="s">
        <v>41</v>
      </c>
      <c r="F1" s="1" t="s">
        <v>42</v>
      </c>
      <c r="G1" s="1" t="s">
        <v>43</v>
      </c>
      <c r="H1" s="1" t="s">
        <v>44</v>
      </c>
      <c r="I1" s="1" t="s">
        <v>45</v>
      </c>
      <c r="J1" s="1" t="s">
        <v>46</v>
      </c>
      <c r="M1" s="1" t="s">
        <v>47</v>
      </c>
      <c r="N1" s="1" t="s">
        <v>48</v>
      </c>
      <c r="O1" s="1" t="s">
        <v>49</v>
      </c>
      <c r="P1" s="1" t="s">
        <v>50</v>
      </c>
      <c r="Q1" s="1" t="s">
        <v>100</v>
      </c>
      <c r="R1" s="1" t="s">
        <v>101</v>
      </c>
      <c r="S1" s="1" t="s">
        <v>102</v>
      </c>
      <c r="T1" s="1" t="s">
        <v>103</v>
      </c>
      <c r="U1" s="1" t="s">
        <v>104</v>
      </c>
      <c r="V1" s="1" t="s">
        <v>105</v>
      </c>
      <c r="W1" s="1" t="s">
        <v>106</v>
      </c>
      <c r="X1" s="1" t="s">
        <v>107</v>
      </c>
      <c r="Y1" s="1" t="s">
        <v>115</v>
      </c>
      <c r="Z1" s="1" t="s">
        <v>116</v>
      </c>
      <c r="AA1" s="1" t="s">
        <v>117</v>
      </c>
      <c r="AB1" s="1" t="s">
        <v>118</v>
      </c>
      <c r="AC1" s="1" t="s">
        <v>51</v>
      </c>
      <c r="AD1" s="1" t="s">
        <v>52</v>
      </c>
      <c r="AE1" s="1" t="s">
        <v>53</v>
      </c>
      <c r="AF1" s="1" t="s">
        <v>54</v>
      </c>
      <c r="AG1" s="1" t="s">
        <v>55</v>
      </c>
      <c r="AH1" s="1" t="s">
        <v>56</v>
      </c>
      <c r="AI1" s="1" t="s">
        <v>57</v>
      </c>
      <c r="AJ1" s="1" t="s">
        <v>58</v>
      </c>
      <c r="AK1" s="1" t="s">
        <v>59</v>
      </c>
      <c r="AL1" s="1" t="s">
        <v>60</v>
      </c>
      <c r="AM1" s="1" t="s">
        <v>61</v>
      </c>
      <c r="AN1" s="1" t="s">
        <v>62</v>
      </c>
      <c r="AO1" s="1" t="s">
        <v>63</v>
      </c>
      <c r="AP1" s="1" t="s">
        <v>64</v>
      </c>
      <c r="AQ1" s="1" t="s">
        <v>65</v>
      </c>
      <c r="AR1" s="1" t="s">
        <v>66</v>
      </c>
      <c r="AS1" s="1" t="s">
        <v>67</v>
      </c>
      <c r="AT1" s="1" t="s">
        <v>68</v>
      </c>
      <c r="AU1" s="1" t="s">
        <v>69</v>
      </c>
      <c r="AV1" s="1" t="s">
        <v>70</v>
      </c>
      <c r="AW1" s="1" t="s">
        <v>71</v>
      </c>
      <c r="AX1" s="1" t="s">
        <v>72</v>
      </c>
      <c r="BT1" s="1" t="s">
        <v>127</v>
      </c>
      <c r="BU1" s="1" t="s">
        <v>126</v>
      </c>
      <c r="BX1" s="1" t="s">
        <v>109</v>
      </c>
      <c r="BY1" s="1" t="s">
        <v>110</v>
      </c>
      <c r="CD1" s="1" t="s">
        <v>73</v>
      </c>
      <c r="CE1" s="1" t="s">
        <v>74</v>
      </c>
      <c r="CF1" s="1" t="s">
        <v>75</v>
      </c>
      <c r="CG1" s="1" t="s">
        <v>76</v>
      </c>
      <c r="CH1" s="1" t="s">
        <v>77</v>
      </c>
      <c r="CI1" s="1" t="s">
        <v>78</v>
      </c>
      <c r="CJ1" s="1" t="s">
        <v>79</v>
      </c>
      <c r="CK1" s="1" t="s">
        <v>80</v>
      </c>
      <c r="CL1" s="1" t="s">
        <v>81</v>
      </c>
      <c r="CM1" s="1" t="s">
        <v>82</v>
      </c>
      <c r="CN1" s="1" t="s">
        <v>83</v>
      </c>
      <c r="CO1" s="1" t="s">
        <v>84</v>
      </c>
      <c r="CP1" s="1" t="s">
        <v>85</v>
      </c>
      <c r="CQ1" s="1" t="s">
        <v>86</v>
      </c>
      <c r="CR1" s="1" t="s">
        <v>87</v>
      </c>
      <c r="CS1" s="1" t="s">
        <v>88</v>
      </c>
      <c r="CT1" s="1" t="s">
        <v>89</v>
      </c>
      <c r="CU1" s="1" t="s">
        <v>90</v>
      </c>
      <c r="CV1" s="1" t="s">
        <v>91</v>
      </c>
      <c r="CW1" s="1" t="s">
        <v>92</v>
      </c>
      <c r="CX1" s="1" t="s">
        <v>121</v>
      </c>
      <c r="CY1" s="1" t="s">
        <v>122</v>
      </c>
      <c r="CZ1" s="1" t="s">
        <v>123</v>
      </c>
      <c r="DA1" s="1" t="s">
        <v>124</v>
      </c>
      <c r="DB1" s="1" t="s">
        <v>93</v>
      </c>
      <c r="DC1" s="1" t="s">
        <v>94</v>
      </c>
      <c r="DD1" s="1" t="s">
        <v>113</v>
      </c>
      <c r="DE1" s="1" t="s">
        <v>114</v>
      </c>
      <c r="DF1" s="1" t="s">
        <v>95</v>
      </c>
      <c r="DG1" s="1" t="s">
        <v>96</v>
      </c>
      <c r="DH1" s="1" t="s">
        <v>97</v>
      </c>
      <c r="DI1" s="1" t="s">
        <v>98</v>
      </c>
      <c r="DJ1" s="1" t="s">
        <v>99</v>
      </c>
    </row>
    <row r="2" spans="1:171" ht="15.75" x14ac:dyDescent="0.25">
      <c r="C2" s="2" t="s">
        <v>37</v>
      </c>
      <c r="AG2" s="120"/>
      <c r="AL2" s="120"/>
      <c r="AQ2" s="120"/>
      <c r="BD2" s="120"/>
      <c r="BE2" s="120"/>
      <c r="BQ2" s="120"/>
      <c r="BX2" s="120"/>
      <c r="CE2" s="1"/>
      <c r="CF2" s="1"/>
      <c r="CG2" s="1"/>
      <c r="CH2" s="1"/>
      <c r="CJ2" s="32"/>
    </row>
    <row r="3" spans="1:171" ht="12" customHeight="1" x14ac:dyDescent="0.25">
      <c r="C3" s="12" t="s">
        <v>18</v>
      </c>
      <c r="N3" s="37"/>
      <c r="O3" s="672"/>
      <c r="P3" s="673"/>
      <c r="Q3" s="673"/>
      <c r="R3" s="39" t="s">
        <v>155</v>
      </c>
      <c r="S3" s="39" t="s">
        <v>155</v>
      </c>
      <c r="T3" s="39" t="s">
        <v>155</v>
      </c>
      <c r="U3" s="39" t="s">
        <v>155</v>
      </c>
      <c r="V3" s="39" t="s">
        <v>155</v>
      </c>
      <c r="W3" s="39" t="s">
        <v>155</v>
      </c>
      <c r="X3" s="39" t="s">
        <v>155</v>
      </c>
      <c r="Y3" s="39" t="s">
        <v>155</v>
      </c>
      <c r="Z3" s="39" t="s">
        <v>155</v>
      </c>
      <c r="AA3" s="39" t="s">
        <v>155</v>
      </c>
      <c r="AB3" s="39" t="s">
        <v>155</v>
      </c>
      <c r="AC3" s="39" t="s">
        <v>155</v>
      </c>
      <c r="AD3" s="39" t="s">
        <v>155</v>
      </c>
      <c r="AE3" s="39" t="s">
        <v>155</v>
      </c>
      <c r="AF3" s="39" t="s">
        <v>155</v>
      </c>
      <c r="AG3" s="39" t="s">
        <v>155</v>
      </c>
      <c r="AH3" s="39" t="s">
        <v>155</v>
      </c>
      <c r="AI3" s="39" t="s">
        <v>155</v>
      </c>
      <c r="AJ3" s="39" t="s">
        <v>155</v>
      </c>
      <c r="AK3" s="39" t="s">
        <v>155</v>
      </c>
      <c r="AL3" s="39" t="s">
        <v>155</v>
      </c>
      <c r="AM3" s="39" t="s">
        <v>155</v>
      </c>
      <c r="AN3" s="39" t="s">
        <v>155</v>
      </c>
      <c r="AO3" s="39" t="s">
        <v>155</v>
      </c>
      <c r="AP3" s="39" t="s">
        <v>155</v>
      </c>
      <c r="AQ3" s="39" t="s">
        <v>155</v>
      </c>
      <c r="AR3" s="39" t="s">
        <v>155</v>
      </c>
      <c r="AS3" s="39" t="s">
        <v>155</v>
      </c>
      <c r="AT3" s="39" t="s">
        <v>155</v>
      </c>
      <c r="AU3" s="39" t="s">
        <v>155</v>
      </c>
      <c r="AV3" s="39" t="s">
        <v>155</v>
      </c>
      <c r="AW3" s="39" t="s">
        <v>155</v>
      </c>
      <c r="AX3" s="39" t="s">
        <v>155</v>
      </c>
      <c r="AY3" s="39" t="s">
        <v>155</v>
      </c>
      <c r="AZ3" s="39" t="s">
        <v>155</v>
      </c>
      <c r="BA3" s="39" t="s">
        <v>155</v>
      </c>
      <c r="BB3" s="39" t="s">
        <v>155</v>
      </c>
      <c r="BC3" s="39" t="s">
        <v>155</v>
      </c>
      <c r="BD3" s="39" t="s">
        <v>155</v>
      </c>
      <c r="BE3" s="39" t="s">
        <v>155</v>
      </c>
      <c r="BF3" s="39" t="s">
        <v>155</v>
      </c>
      <c r="BG3" s="39" t="s">
        <v>155</v>
      </c>
      <c r="BH3" s="39" t="s">
        <v>155</v>
      </c>
      <c r="BI3" s="39" t="s">
        <v>155</v>
      </c>
      <c r="BJ3" s="39" t="s">
        <v>155</v>
      </c>
      <c r="BK3" s="39" t="s">
        <v>155</v>
      </c>
      <c r="BL3" s="39" t="s">
        <v>155</v>
      </c>
      <c r="BM3" s="39" t="s">
        <v>155</v>
      </c>
      <c r="BN3" s="39"/>
      <c r="BO3" s="39"/>
      <c r="BP3" s="39" t="s">
        <v>155</v>
      </c>
      <c r="BQ3" s="39" t="s">
        <v>155</v>
      </c>
      <c r="BR3" s="39" t="s">
        <v>155</v>
      </c>
      <c r="BS3" s="39" t="s">
        <v>155</v>
      </c>
      <c r="BT3" s="39" t="s">
        <v>155</v>
      </c>
      <c r="BU3" s="39" t="s">
        <v>155</v>
      </c>
      <c r="BV3" s="39" t="s">
        <v>155</v>
      </c>
      <c r="BW3" s="39" t="s">
        <v>155</v>
      </c>
      <c r="BX3" s="39" t="s">
        <v>155</v>
      </c>
      <c r="BY3" s="39" t="s">
        <v>155</v>
      </c>
      <c r="BZ3" s="39" t="s">
        <v>155</v>
      </c>
      <c r="CA3" s="39" t="s">
        <v>155</v>
      </c>
      <c r="CB3" s="39" t="s">
        <v>155</v>
      </c>
      <c r="CC3" s="39" t="s">
        <v>155</v>
      </c>
      <c r="CD3" s="39" t="s">
        <v>155</v>
      </c>
      <c r="CE3" s="39" t="s">
        <v>155</v>
      </c>
      <c r="CF3" s="39" t="s">
        <v>155</v>
      </c>
      <c r="CG3" s="39" t="s">
        <v>155</v>
      </c>
      <c r="CH3" s="39" t="s">
        <v>155</v>
      </c>
      <c r="CI3" s="39" t="s">
        <v>155</v>
      </c>
      <c r="CJ3" s="39" t="s">
        <v>155</v>
      </c>
      <c r="CK3" s="39" t="s">
        <v>155</v>
      </c>
      <c r="CL3" s="39" t="s">
        <v>155</v>
      </c>
      <c r="CM3" s="39" t="s">
        <v>155</v>
      </c>
      <c r="CN3" s="39" t="s">
        <v>155</v>
      </c>
      <c r="CO3" s="39" t="s">
        <v>155</v>
      </c>
      <c r="CP3" s="39" t="s">
        <v>155</v>
      </c>
      <c r="CQ3" s="39" t="s">
        <v>155</v>
      </c>
      <c r="CR3" s="39" t="s">
        <v>155</v>
      </c>
      <c r="CS3" s="39" t="s">
        <v>155</v>
      </c>
      <c r="CT3" s="39" t="s">
        <v>155</v>
      </c>
      <c r="CU3" s="39" t="s">
        <v>155</v>
      </c>
      <c r="CV3" s="39" t="s">
        <v>155</v>
      </c>
      <c r="CW3" s="39" t="s">
        <v>155</v>
      </c>
      <c r="CX3" s="39" t="s">
        <v>155</v>
      </c>
      <c r="CY3" s="39" t="s">
        <v>155</v>
      </c>
      <c r="CZ3" s="39" t="s">
        <v>155</v>
      </c>
      <c r="DA3" s="39" t="s">
        <v>155</v>
      </c>
      <c r="DB3" s="39" t="s">
        <v>155</v>
      </c>
      <c r="DC3" s="39" t="s">
        <v>155</v>
      </c>
      <c r="DD3" s="39" t="s">
        <v>155</v>
      </c>
      <c r="DE3" s="39" t="s">
        <v>155</v>
      </c>
      <c r="DF3" s="39" t="s">
        <v>155</v>
      </c>
      <c r="DG3" s="39" t="s">
        <v>155</v>
      </c>
      <c r="DH3" s="39" t="s">
        <v>155</v>
      </c>
      <c r="DI3" s="39" t="s">
        <v>155</v>
      </c>
      <c r="DJ3" s="39" t="s">
        <v>155</v>
      </c>
      <c r="DK3" s="39" t="s">
        <v>155</v>
      </c>
      <c r="DL3" s="39" t="s">
        <v>155</v>
      </c>
      <c r="DM3" s="39" t="s">
        <v>155</v>
      </c>
      <c r="DN3" s="39" t="s">
        <v>155</v>
      </c>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row>
    <row r="4" spans="1:171" ht="15" customHeight="1" x14ac:dyDescent="0.2">
      <c r="B4" s="32"/>
      <c r="C4" s="38"/>
      <c r="D4" s="38"/>
      <c r="E4" s="38"/>
      <c r="F4" s="38"/>
      <c r="G4" s="38"/>
      <c r="H4" s="38"/>
      <c r="I4" s="38"/>
      <c r="J4" s="38"/>
      <c r="K4" s="38"/>
      <c r="L4" s="38"/>
      <c r="M4" s="38"/>
      <c r="N4" s="38"/>
      <c r="O4" s="38"/>
      <c r="P4" s="38"/>
      <c r="Q4" s="38">
        <f>R16-Q16+T16-S16+V16-U16+X16-W16+Z16-Y16+AB16-AA16</f>
        <v>273.17309999999992</v>
      </c>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265">
        <f>+CI10-CH10+CK10-CJ10+CM10-CL10+CO10-CN10+CQ10-CP10</f>
        <v>8505.9700000000012</v>
      </c>
      <c r="CU4" s="38"/>
      <c r="CV4" s="38"/>
      <c r="CW4" s="38"/>
      <c r="CX4" s="38"/>
      <c r="CY4" s="38"/>
      <c r="CZ4" s="38"/>
      <c r="DA4" s="38"/>
      <c r="DB4" s="38"/>
      <c r="DC4" s="38"/>
      <c r="DD4" s="38"/>
      <c r="DE4" s="38"/>
      <c r="DF4" s="38"/>
      <c r="DG4" s="38"/>
      <c r="DH4" s="38"/>
      <c r="DI4" s="38"/>
      <c r="DJ4" s="38"/>
      <c r="DK4" s="38"/>
      <c r="DL4" s="38"/>
      <c r="DM4" s="49"/>
      <c r="DN4" s="38"/>
      <c r="DO4" s="38"/>
      <c r="DP4" s="38"/>
      <c r="DQ4" s="38"/>
      <c r="DR4" s="38"/>
      <c r="DS4" s="38"/>
      <c r="DT4" s="38"/>
      <c r="DU4" s="38"/>
      <c r="DV4" s="38"/>
      <c r="DW4" s="38"/>
      <c r="DX4" s="38"/>
      <c r="DY4" s="38"/>
      <c r="DZ4" s="38"/>
      <c r="EA4" s="38"/>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24"/>
    </row>
    <row r="5" spans="1:171" ht="15" customHeight="1" x14ac:dyDescent="0.2">
      <c r="B5" s="32"/>
      <c r="C5" s="35" t="s">
        <v>39</v>
      </c>
      <c r="D5" s="35" t="s">
        <v>40</v>
      </c>
      <c r="E5" s="35" t="s">
        <v>41</v>
      </c>
      <c r="F5" s="35" t="s">
        <v>42</v>
      </c>
      <c r="G5" s="35" t="s">
        <v>43</v>
      </c>
      <c r="H5" s="35" t="s">
        <v>44</v>
      </c>
      <c r="I5" s="35" t="s">
        <v>45</v>
      </c>
      <c r="J5" s="35" t="s">
        <v>46</v>
      </c>
      <c r="K5" s="35" t="s">
        <v>173</v>
      </c>
      <c r="L5" s="35" t="s">
        <v>174</v>
      </c>
      <c r="M5" s="35" t="s">
        <v>47</v>
      </c>
      <c r="N5" s="35" t="s">
        <v>48</v>
      </c>
      <c r="O5" s="35" t="s">
        <v>49</v>
      </c>
      <c r="P5" s="35" t="s">
        <v>50</v>
      </c>
      <c r="Q5" s="35" t="s">
        <v>100</v>
      </c>
      <c r="R5" s="35" t="s">
        <v>101</v>
      </c>
      <c r="S5" s="35" t="s">
        <v>102</v>
      </c>
      <c r="T5" s="35" t="s">
        <v>103</v>
      </c>
      <c r="U5" s="35" t="s">
        <v>104</v>
      </c>
      <c r="V5" s="35" t="s">
        <v>105</v>
      </c>
      <c r="W5" s="35" t="s">
        <v>106</v>
      </c>
      <c r="X5" s="35" t="s">
        <v>107</v>
      </c>
      <c r="Y5" s="35" t="s">
        <v>115</v>
      </c>
      <c r="Z5" s="35" t="s">
        <v>116</v>
      </c>
      <c r="AA5" s="35" t="s">
        <v>117</v>
      </c>
      <c r="AB5" s="35" t="s">
        <v>118</v>
      </c>
      <c r="AC5" s="35" t="s">
        <v>51</v>
      </c>
      <c r="AD5" s="35" t="s">
        <v>52</v>
      </c>
      <c r="AE5" s="35" t="s">
        <v>53</v>
      </c>
      <c r="AF5" s="35" t="s">
        <v>54</v>
      </c>
      <c r="AG5" s="35" t="s">
        <v>55</v>
      </c>
      <c r="AH5" s="35" t="s">
        <v>56</v>
      </c>
      <c r="AI5" s="35" t="s">
        <v>57</v>
      </c>
      <c r="AJ5" s="35" t="s">
        <v>58</v>
      </c>
      <c r="AK5" s="35" t="s">
        <v>59</v>
      </c>
      <c r="AL5" s="35" t="s">
        <v>60</v>
      </c>
      <c r="AM5" s="35" t="s">
        <v>61</v>
      </c>
      <c r="AN5" s="35" t="s">
        <v>62</v>
      </c>
      <c r="AO5" s="35" t="s">
        <v>63</v>
      </c>
      <c r="AP5" s="35" t="s">
        <v>64</v>
      </c>
      <c r="AQ5" s="35" t="s">
        <v>65</v>
      </c>
      <c r="AR5" s="35" t="s">
        <v>66</v>
      </c>
      <c r="AS5" s="35" t="s">
        <v>67</v>
      </c>
      <c r="AT5" s="35" t="s">
        <v>68</v>
      </c>
      <c r="AU5" s="35" t="s">
        <v>69</v>
      </c>
      <c r="AV5" s="35" t="s">
        <v>70</v>
      </c>
      <c r="AW5" s="35" t="s">
        <v>71</v>
      </c>
      <c r="AX5" s="35" t="s">
        <v>72</v>
      </c>
      <c r="AY5" s="35" t="s">
        <v>148</v>
      </c>
      <c r="AZ5" s="35"/>
      <c r="BA5" s="35" t="s">
        <v>151</v>
      </c>
      <c r="BB5" s="35" t="s">
        <v>149</v>
      </c>
      <c r="BC5" s="35" t="s">
        <v>150</v>
      </c>
      <c r="BD5" s="35" t="s">
        <v>161</v>
      </c>
      <c r="BE5" s="35" t="s">
        <v>162</v>
      </c>
      <c r="BF5" s="35" t="s">
        <v>176</v>
      </c>
      <c r="BG5" s="35" t="s">
        <v>177</v>
      </c>
      <c r="BH5" s="35" t="s">
        <v>222</v>
      </c>
      <c r="BI5" s="35" t="s">
        <v>223</v>
      </c>
      <c r="BJ5" s="35" t="s">
        <v>293</v>
      </c>
      <c r="BK5" s="35" t="s">
        <v>294</v>
      </c>
      <c r="BL5" s="35" t="s">
        <v>710</v>
      </c>
      <c r="BM5" s="35" t="s">
        <v>713</v>
      </c>
      <c r="BN5" s="35" t="s">
        <v>768</v>
      </c>
      <c r="BO5" s="35" t="s">
        <v>771</v>
      </c>
      <c r="BP5" s="35" t="s">
        <v>127</v>
      </c>
      <c r="BQ5" s="35" t="s">
        <v>126</v>
      </c>
      <c r="BR5" s="35" t="s">
        <v>206</v>
      </c>
      <c r="BS5" s="35" t="s">
        <v>207</v>
      </c>
      <c r="BT5" s="35" t="s">
        <v>144</v>
      </c>
      <c r="BU5" s="35" t="s">
        <v>145</v>
      </c>
      <c r="BV5" s="35" t="s">
        <v>163</v>
      </c>
      <c r="BW5" s="35" t="s">
        <v>164</v>
      </c>
      <c r="BX5" s="35" t="s">
        <v>167</v>
      </c>
      <c r="BY5" s="35" t="s">
        <v>168</v>
      </c>
      <c r="BZ5" s="35" t="s">
        <v>295</v>
      </c>
      <c r="CA5" s="35" t="s">
        <v>296</v>
      </c>
      <c r="CB5" s="35" t="s">
        <v>413</v>
      </c>
      <c r="CC5" s="35" t="s">
        <v>416</v>
      </c>
      <c r="CD5" s="35" t="s">
        <v>146</v>
      </c>
      <c r="CE5" s="35" t="s">
        <v>147</v>
      </c>
      <c r="CF5" s="35" t="s">
        <v>109</v>
      </c>
      <c r="CG5" s="35" t="s">
        <v>110</v>
      </c>
      <c r="CH5" s="35" t="s">
        <v>73</v>
      </c>
      <c r="CI5" s="35" t="s">
        <v>74</v>
      </c>
      <c r="CJ5" s="35" t="s">
        <v>75</v>
      </c>
      <c r="CK5" s="35" t="s">
        <v>76</v>
      </c>
      <c r="CL5" s="35" t="s">
        <v>77</v>
      </c>
      <c r="CM5" s="35" t="s">
        <v>78</v>
      </c>
      <c r="CN5" s="35" t="s">
        <v>79</v>
      </c>
      <c r="CO5" s="35" t="s">
        <v>80</v>
      </c>
      <c r="CP5" s="35" t="s">
        <v>81</v>
      </c>
      <c r="CQ5" s="35" t="s">
        <v>82</v>
      </c>
      <c r="CR5" s="35" t="s">
        <v>83</v>
      </c>
      <c r="CS5" s="35" t="s">
        <v>84</v>
      </c>
      <c r="CT5" s="35" t="s">
        <v>85</v>
      </c>
      <c r="CU5" s="35" t="s">
        <v>86</v>
      </c>
      <c r="CV5" s="35" t="s">
        <v>87</v>
      </c>
      <c r="CW5" s="35" t="s">
        <v>88</v>
      </c>
      <c r="CX5" s="35" t="s">
        <v>89</v>
      </c>
      <c r="CY5" s="35" t="s">
        <v>90</v>
      </c>
      <c r="CZ5" s="35" t="s">
        <v>91</v>
      </c>
      <c r="DA5" s="35" t="s">
        <v>92</v>
      </c>
      <c r="DB5" s="35" t="s">
        <v>121</v>
      </c>
      <c r="DC5" s="35" t="s">
        <v>122</v>
      </c>
      <c r="DD5" s="35" t="s">
        <v>123</v>
      </c>
      <c r="DE5" s="35" t="s">
        <v>124</v>
      </c>
      <c r="DF5" s="35" t="s">
        <v>93</v>
      </c>
      <c r="DG5" s="35" t="s">
        <v>94</v>
      </c>
      <c r="DH5" s="35" t="s">
        <v>113</v>
      </c>
      <c r="DI5" s="35" t="s">
        <v>114</v>
      </c>
      <c r="DJ5" s="35" t="s">
        <v>95</v>
      </c>
      <c r="DK5" s="35" t="s">
        <v>96</v>
      </c>
      <c r="DL5" s="35" t="s">
        <v>97</v>
      </c>
      <c r="DM5" s="35" t="s">
        <v>98</v>
      </c>
      <c r="DN5" s="35" t="s">
        <v>99</v>
      </c>
      <c r="DO5" s="35" t="s">
        <v>735</v>
      </c>
      <c r="DP5" s="35" t="s">
        <v>737</v>
      </c>
      <c r="DQ5" s="35" t="s">
        <v>750</v>
      </c>
      <c r="DR5" s="35" t="s">
        <v>753</v>
      </c>
      <c r="DS5" s="35" t="s">
        <v>755</v>
      </c>
      <c r="DT5" s="35" t="s">
        <v>757</v>
      </c>
      <c r="DU5" s="35" t="s">
        <v>759</v>
      </c>
      <c r="DV5" s="35" t="s">
        <v>762</v>
      </c>
      <c r="DW5" s="35" t="s">
        <v>764</v>
      </c>
      <c r="DX5" s="35" t="s">
        <v>766</v>
      </c>
      <c r="DY5" s="35" t="s">
        <v>861</v>
      </c>
      <c r="DZ5" s="35" t="s">
        <v>862</v>
      </c>
      <c r="EA5" s="35" t="s">
        <v>863</v>
      </c>
      <c r="EB5" s="35" t="s">
        <v>864</v>
      </c>
      <c r="EC5" s="35" t="s">
        <v>865</v>
      </c>
      <c r="ED5" s="35" t="s">
        <v>866</v>
      </c>
      <c r="EE5" s="35" t="s">
        <v>867</v>
      </c>
      <c r="EF5" s="35" t="s">
        <v>868</v>
      </c>
      <c r="EG5" s="35" t="s">
        <v>869</v>
      </c>
      <c r="EH5" s="35"/>
      <c r="EI5" s="35"/>
      <c r="EJ5" s="35"/>
      <c r="EK5" s="35"/>
      <c r="EL5" s="35"/>
      <c r="EM5" s="35"/>
      <c r="EN5" s="35"/>
      <c r="EO5" s="35"/>
      <c r="EP5" s="35"/>
      <c r="EQ5" s="35"/>
      <c r="ER5" s="35"/>
      <c r="ES5" s="35"/>
      <c r="ET5" s="35"/>
      <c r="EU5" s="35"/>
      <c r="EV5" s="35"/>
      <c r="EW5" s="35"/>
      <c r="EX5" s="35"/>
      <c r="EY5" s="35"/>
      <c r="EZ5" s="35"/>
      <c r="FA5" s="35"/>
      <c r="FB5" s="35"/>
      <c r="FC5" s="35"/>
      <c r="FD5" s="35"/>
      <c r="FE5" s="24"/>
    </row>
    <row r="6" spans="1:171" ht="18.75" customHeight="1" thickBot="1" x14ac:dyDescent="0.25">
      <c r="C6" s="35" t="s">
        <v>39</v>
      </c>
      <c r="D6" s="35" t="s">
        <v>40</v>
      </c>
      <c r="E6" s="35" t="s">
        <v>41</v>
      </c>
      <c r="F6" s="35" t="s">
        <v>42</v>
      </c>
      <c r="G6" s="35" t="s">
        <v>43</v>
      </c>
      <c r="H6" s="35" t="s">
        <v>44</v>
      </c>
      <c r="I6" s="35" t="s">
        <v>45</v>
      </c>
      <c r="J6" s="35" t="s">
        <v>46</v>
      </c>
      <c r="K6" s="35" t="s">
        <v>173</v>
      </c>
      <c r="L6" s="35" t="s">
        <v>174</v>
      </c>
      <c r="M6" s="35" t="s">
        <v>47</v>
      </c>
      <c r="N6" s="35" t="s">
        <v>48</v>
      </c>
      <c r="O6" s="35" t="s">
        <v>49</v>
      </c>
      <c r="P6" s="35" t="s">
        <v>50</v>
      </c>
      <c r="Q6" s="35" t="s">
        <v>100</v>
      </c>
      <c r="R6" s="35" t="s">
        <v>101</v>
      </c>
      <c r="S6" s="35" t="s">
        <v>102</v>
      </c>
      <c r="T6" s="35" t="s">
        <v>103</v>
      </c>
      <c r="U6" s="35" t="s">
        <v>104</v>
      </c>
      <c r="V6" s="35" t="s">
        <v>105</v>
      </c>
      <c r="W6" s="35" t="s">
        <v>106</v>
      </c>
      <c r="X6" s="35" t="s">
        <v>107</v>
      </c>
      <c r="Y6" s="35" t="s">
        <v>115</v>
      </c>
      <c r="Z6" s="35" t="s">
        <v>116</v>
      </c>
      <c r="AA6" s="35" t="s">
        <v>117</v>
      </c>
      <c r="AB6" s="35" t="s">
        <v>118</v>
      </c>
      <c r="AC6" s="35" t="s">
        <v>51</v>
      </c>
      <c r="AD6" s="35" t="s">
        <v>52</v>
      </c>
      <c r="AE6" s="35" t="s">
        <v>53</v>
      </c>
      <c r="AF6" s="35" t="s">
        <v>54</v>
      </c>
      <c r="AG6" s="35" t="s">
        <v>55</v>
      </c>
      <c r="AH6" s="35" t="s">
        <v>56</v>
      </c>
      <c r="AI6" s="35" t="s">
        <v>57</v>
      </c>
      <c r="AJ6" s="35" t="s">
        <v>58</v>
      </c>
      <c r="AK6" s="35" t="s">
        <v>59</v>
      </c>
      <c r="AL6" s="35" t="s">
        <v>60</v>
      </c>
      <c r="AM6" s="35" t="s">
        <v>61</v>
      </c>
      <c r="AN6" s="35" t="s">
        <v>62</v>
      </c>
      <c r="AO6" s="35" t="s">
        <v>63</v>
      </c>
      <c r="AP6" s="35" t="s">
        <v>64</v>
      </c>
      <c r="AQ6" s="35" t="s">
        <v>65</v>
      </c>
      <c r="AR6" s="35" t="s">
        <v>66</v>
      </c>
      <c r="AS6" s="35" t="s">
        <v>67</v>
      </c>
      <c r="AT6" s="35" t="s">
        <v>68</v>
      </c>
      <c r="AU6" s="35" t="s">
        <v>69</v>
      </c>
      <c r="AV6" s="35" t="s">
        <v>70</v>
      </c>
      <c r="AW6" s="35" t="s">
        <v>71</v>
      </c>
      <c r="AX6" s="35" t="s">
        <v>72</v>
      </c>
      <c r="AY6" s="35" t="s">
        <v>148</v>
      </c>
      <c r="AZ6" s="35" t="s">
        <v>152</v>
      </c>
      <c r="BA6" s="35" t="s">
        <v>151</v>
      </c>
      <c r="BB6" s="35" t="s">
        <v>149</v>
      </c>
      <c r="BC6" s="35" t="s">
        <v>150</v>
      </c>
      <c r="BD6" s="35" t="s">
        <v>161</v>
      </c>
      <c r="BE6" s="35" t="s">
        <v>162</v>
      </c>
      <c r="BF6" s="35" t="s">
        <v>176</v>
      </c>
      <c r="BG6" s="35" t="s">
        <v>177</v>
      </c>
      <c r="BH6" s="35" t="s">
        <v>222</v>
      </c>
      <c r="BI6" s="35" t="s">
        <v>223</v>
      </c>
      <c r="BJ6" s="35" t="s">
        <v>293</v>
      </c>
      <c r="BK6" s="35" t="s">
        <v>294</v>
      </c>
      <c r="BL6" s="35" t="s">
        <v>710</v>
      </c>
      <c r="BM6" s="35" t="s">
        <v>713</v>
      </c>
      <c r="BN6" s="35"/>
      <c r="BO6" s="35"/>
      <c r="BP6" s="35" t="s">
        <v>127</v>
      </c>
      <c r="BQ6" s="35" t="s">
        <v>126</v>
      </c>
      <c r="BR6" s="35" t="s">
        <v>206</v>
      </c>
      <c r="BS6" s="35" t="s">
        <v>207</v>
      </c>
      <c r="BT6" s="35" t="s">
        <v>144</v>
      </c>
      <c r="BU6" s="35" t="s">
        <v>145</v>
      </c>
      <c r="BV6" s="35" t="s">
        <v>163</v>
      </c>
      <c r="BW6" s="35" t="s">
        <v>164</v>
      </c>
      <c r="BX6" s="35" t="s">
        <v>167</v>
      </c>
      <c r="BY6" s="35" t="s">
        <v>168</v>
      </c>
      <c r="BZ6" s="35" t="s">
        <v>226</v>
      </c>
      <c r="CA6" s="35" t="s">
        <v>227</v>
      </c>
      <c r="CB6" s="35" t="s">
        <v>413</v>
      </c>
      <c r="CC6" s="35" t="s">
        <v>416</v>
      </c>
      <c r="CD6" s="35" t="s">
        <v>146</v>
      </c>
      <c r="CE6" s="35" t="s">
        <v>147</v>
      </c>
      <c r="CF6" s="35" t="s">
        <v>109</v>
      </c>
      <c r="CG6" s="35" t="s">
        <v>110</v>
      </c>
      <c r="CH6" s="35" t="s">
        <v>73</v>
      </c>
      <c r="CI6" s="35" t="s">
        <v>74</v>
      </c>
      <c r="CJ6" s="35" t="s">
        <v>75</v>
      </c>
      <c r="CK6" s="35" t="s">
        <v>76</v>
      </c>
      <c r="CL6" s="35" t="s">
        <v>77</v>
      </c>
      <c r="CM6" s="35" t="s">
        <v>78</v>
      </c>
      <c r="CN6" s="35" t="s">
        <v>79</v>
      </c>
      <c r="CO6" s="35" t="s">
        <v>80</v>
      </c>
      <c r="CP6" s="36" t="s">
        <v>81</v>
      </c>
      <c r="CQ6" s="36" t="s">
        <v>82</v>
      </c>
      <c r="CR6" s="35" t="s">
        <v>83</v>
      </c>
      <c r="CS6" s="35" t="s">
        <v>84</v>
      </c>
      <c r="CT6" s="35" t="s">
        <v>85</v>
      </c>
      <c r="CU6" s="35" t="s">
        <v>86</v>
      </c>
      <c r="CV6" s="35" t="s">
        <v>87</v>
      </c>
      <c r="CW6" s="35" t="s">
        <v>88</v>
      </c>
      <c r="CX6" s="35" t="s">
        <v>89</v>
      </c>
      <c r="CY6" s="35" t="s">
        <v>90</v>
      </c>
      <c r="CZ6" s="35" t="s">
        <v>91</v>
      </c>
      <c r="DA6" s="35" t="s">
        <v>92</v>
      </c>
      <c r="DB6" s="35" t="s">
        <v>121</v>
      </c>
      <c r="DC6" s="35" t="s">
        <v>122</v>
      </c>
      <c r="DD6" s="35" t="s">
        <v>123</v>
      </c>
      <c r="DE6" s="35" t="s">
        <v>124</v>
      </c>
      <c r="DF6" s="35" t="s">
        <v>93</v>
      </c>
      <c r="DG6" s="35" t="s">
        <v>94</v>
      </c>
      <c r="DH6" s="35" t="s">
        <v>113</v>
      </c>
      <c r="DI6" s="35" t="s">
        <v>114</v>
      </c>
      <c r="DJ6" s="174" t="s">
        <v>95</v>
      </c>
      <c r="DK6" s="174" t="s">
        <v>96</v>
      </c>
      <c r="DL6" s="35" t="s">
        <v>97</v>
      </c>
      <c r="DM6" s="35" t="s">
        <v>98</v>
      </c>
      <c r="DN6" s="35" t="s">
        <v>99</v>
      </c>
      <c r="DO6" s="35"/>
      <c r="DP6" s="35"/>
      <c r="DQ6" s="35"/>
      <c r="DR6" s="35"/>
      <c r="DS6" s="35"/>
      <c r="DT6" s="35"/>
      <c r="DU6" s="35"/>
      <c r="DV6" s="35"/>
      <c r="DW6" s="35"/>
      <c r="DX6" s="35"/>
      <c r="DY6" s="35"/>
      <c r="DZ6" s="35"/>
      <c r="EA6" s="35"/>
      <c r="EB6" s="35"/>
      <c r="EC6" s="35"/>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row>
    <row r="7" spans="1:171" ht="13.5" thickBot="1" x14ac:dyDescent="0.25">
      <c r="C7" s="652" t="s">
        <v>0</v>
      </c>
      <c r="D7" s="649"/>
      <c r="E7" s="649"/>
      <c r="F7" s="649"/>
      <c r="G7" s="649"/>
      <c r="H7" s="649"/>
      <c r="I7" s="649"/>
      <c r="J7" s="649"/>
      <c r="K7" s="649"/>
      <c r="L7" s="654"/>
      <c r="M7" s="652" t="s">
        <v>1</v>
      </c>
      <c r="N7" s="649"/>
      <c r="O7" s="649"/>
      <c r="P7" s="654"/>
      <c r="Q7" s="652" t="s">
        <v>108</v>
      </c>
      <c r="R7" s="649"/>
      <c r="S7" s="649"/>
      <c r="T7" s="649"/>
      <c r="U7" s="649"/>
      <c r="V7" s="649"/>
      <c r="W7" s="649"/>
      <c r="X7" s="649"/>
      <c r="Y7" s="649"/>
      <c r="Z7" s="649"/>
      <c r="AA7" s="649"/>
      <c r="AB7" s="654"/>
      <c r="AC7" s="652" t="s">
        <v>2</v>
      </c>
      <c r="AD7" s="649"/>
      <c r="AE7" s="649"/>
      <c r="AF7" s="649"/>
      <c r="AG7" s="650"/>
      <c r="AH7" s="651"/>
      <c r="AI7" s="652" t="s">
        <v>3</v>
      </c>
      <c r="AJ7" s="649"/>
      <c r="AK7" s="649"/>
      <c r="AL7" s="649"/>
      <c r="AM7" s="650"/>
      <c r="AN7" s="650"/>
      <c r="AO7" s="650"/>
      <c r="AP7" s="651"/>
      <c r="AQ7" s="649" t="s">
        <v>4</v>
      </c>
      <c r="AR7" s="649"/>
      <c r="AS7" s="649"/>
      <c r="AT7" s="649"/>
      <c r="AU7" s="650"/>
      <c r="AV7" s="651"/>
      <c r="AW7" s="652" t="s">
        <v>5</v>
      </c>
      <c r="AX7" s="653"/>
      <c r="AY7" s="652" t="s">
        <v>130</v>
      </c>
      <c r="AZ7" s="649"/>
      <c r="BA7" s="649"/>
      <c r="BB7" s="649"/>
      <c r="BC7" s="649"/>
      <c r="BD7" s="649"/>
      <c r="BE7" s="649"/>
      <c r="BF7" s="649"/>
      <c r="BG7" s="649"/>
      <c r="BH7" s="649"/>
      <c r="BI7" s="649"/>
      <c r="BJ7" s="649"/>
      <c r="BK7" s="649"/>
      <c r="BL7" s="649"/>
      <c r="BM7" s="654"/>
      <c r="BN7" s="400"/>
      <c r="BO7" s="400"/>
      <c r="BP7" s="652" t="s">
        <v>160</v>
      </c>
      <c r="BQ7" s="649"/>
      <c r="BR7" s="649"/>
      <c r="BS7" s="649"/>
      <c r="BT7" s="649"/>
      <c r="BU7" s="649"/>
      <c r="BV7" s="649"/>
      <c r="BW7" s="649"/>
      <c r="BX7" s="649"/>
      <c r="BY7" s="649"/>
      <c r="BZ7" s="649"/>
      <c r="CA7" s="649"/>
      <c r="CB7" s="649"/>
      <c r="CC7" s="654"/>
      <c r="CD7" s="652" t="s">
        <v>112</v>
      </c>
      <c r="CE7" s="649"/>
      <c r="CF7" s="649"/>
      <c r="CG7" s="654"/>
      <c r="CH7" s="644" t="s">
        <v>19</v>
      </c>
      <c r="CI7" s="645"/>
      <c r="CJ7" s="645"/>
      <c r="CK7" s="645"/>
      <c r="CL7" s="645"/>
      <c r="CM7" s="646"/>
      <c r="CN7" s="644" t="s">
        <v>25</v>
      </c>
      <c r="CO7" s="646"/>
      <c r="CP7" s="46"/>
      <c r="CQ7" s="47"/>
      <c r="CR7" s="644" t="s">
        <v>35</v>
      </c>
      <c r="CS7" s="645"/>
      <c r="CT7" s="645"/>
      <c r="CU7" s="645"/>
      <c r="CV7" s="645"/>
      <c r="CW7" s="645"/>
      <c r="CX7" s="645"/>
      <c r="CY7" s="646"/>
      <c r="CZ7" s="644" t="s">
        <v>36</v>
      </c>
      <c r="DA7" s="645"/>
      <c r="DB7" s="645"/>
      <c r="DC7" s="645"/>
      <c r="DD7" s="645"/>
      <c r="DE7" s="645"/>
      <c r="DF7" s="645"/>
      <c r="DG7" s="645"/>
      <c r="DH7" s="645"/>
      <c r="DI7" s="646"/>
      <c r="DJ7" s="625" t="s">
        <v>30</v>
      </c>
      <c r="DK7" s="629"/>
      <c r="DL7" s="629"/>
      <c r="DM7" s="629"/>
      <c r="DN7" s="626"/>
      <c r="DO7" s="35"/>
      <c r="DP7" s="35"/>
      <c r="DQ7" s="625" t="s">
        <v>775</v>
      </c>
      <c r="DR7" s="629"/>
      <c r="DS7" s="629"/>
      <c r="DT7" s="626"/>
      <c r="DU7" s="625" t="s">
        <v>776</v>
      </c>
      <c r="DV7" s="629"/>
      <c r="DW7" s="629"/>
      <c r="DX7" s="626"/>
      <c r="DY7" s="35"/>
      <c r="DZ7" s="35"/>
      <c r="EA7" s="625" t="s">
        <v>860</v>
      </c>
      <c r="EB7" s="629"/>
      <c r="EC7" s="629"/>
      <c r="ED7" s="626"/>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22" t="s">
        <v>134</v>
      </c>
    </row>
    <row r="8" spans="1:171" ht="14.25" thickBot="1" x14ac:dyDescent="0.3">
      <c r="C8" s="641" t="s">
        <v>6</v>
      </c>
      <c r="D8" s="638"/>
      <c r="E8" s="637" t="s">
        <v>7</v>
      </c>
      <c r="F8" s="642"/>
      <c r="G8" s="641" t="s">
        <v>8</v>
      </c>
      <c r="H8" s="638"/>
      <c r="I8" s="637" t="s">
        <v>9</v>
      </c>
      <c r="J8" s="642"/>
      <c r="K8" s="637" t="s">
        <v>172</v>
      </c>
      <c r="L8" s="642"/>
      <c r="M8" s="641" t="s">
        <v>10</v>
      </c>
      <c r="N8" s="638"/>
      <c r="O8" s="637" t="s">
        <v>11</v>
      </c>
      <c r="P8" s="642"/>
      <c r="Q8" s="641" t="s">
        <v>10</v>
      </c>
      <c r="R8" s="638"/>
      <c r="S8" s="637" t="s">
        <v>11</v>
      </c>
      <c r="T8" s="638"/>
      <c r="U8" s="637" t="s">
        <v>6</v>
      </c>
      <c r="V8" s="638"/>
      <c r="W8" s="637" t="s">
        <v>7</v>
      </c>
      <c r="X8" s="638"/>
      <c r="Y8" s="637" t="s">
        <v>8</v>
      </c>
      <c r="Z8" s="638"/>
      <c r="AA8" s="637" t="s">
        <v>9</v>
      </c>
      <c r="AB8" s="642"/>
      <c r="AC8" s="641" t="s">
        <v>12</v>
      </c>
      <c r="AD8" s="638"/>
      <c r="AE8" s="637" t="s">
        <v>13</v>
      </c>
      <c r="AF8" s="643"/>
      <c r="AG8" s="637" t="s">
        <v>14</v>
      </c>
      <c r="AH8" s="642"/>
      <c r="AI8" s="641" t="s">
        <v>12</v>
      </c>
      <c r="AJ8" s="643"/>
      <c r="AK8" s="633" t="s">
        <v>13</v>
      </c>
      <c r="AL8" s="647"/>
      <c r="AM8" s="637" t="s">
        <v>14</v>
      </c>
      <c r="AN8" s="643"/>
      <c r="AO8" s="633" t="s">
        <v>15</v>
      </c>
      <c r="AP8" s="648"/>
      <c r="AQ8" s="641" t="s">
        <v>12</v>
      </c>
      <c r="AR8" s="647"/>
      <c r="AS8" s="637" t="s">
        <v>13</v>
      </c>
      <c r="AT8" s="643"/>
      <c r="AU8" s="633" t="s">
        <v>14</v>
      </c>
      <c r="AV8" s="648"/>
      <c r="AW8" s="641" t="s">
        <v>10</v>
      </c>
      <c r="AX8" s="634"/>
      <c r="AY8" s="153" t="s">
        <v>131</v>
      </c>
      <c r="AZ8" s="153" t="s">
        <v>132</v>
      </c>
      <c r="BA8" s="153" t="s">
        <v>133</v>
      </c>
      <c r="BB8" s="635" t="s">
        <v>128</v>
      </c>
      <c r="BC8" s="636"/>
      <c r="BD8" s="635" t="s">
        <v>169</v>
      </c>
      <c r="BE8" s="636"/>
      <c r="BF8" s="635" t="s">
        <v>175</v>
      </c>
      <c r="BG8" s="636"/>
      <c r="BH8" s="635" t="s">
        <v>224</v>
      </c>
      <c r="BI8" s="636"/>
      <c r="BJ8" s="635" t="s">
        <v>273</v>
      </c>
      <c r="BK8" s="636"/>
      <c r="BL8" s="635" t="s">
        <v>715</v>
      </c>
      <c r="BM8" s="636"/>
      <c r="BN8" s="639" t="s">
        <v>777</v>
      </c>
      <c r="BO8" s="640"/>
      <c r="BP8" s="637" t="s">
        <v>125</v>
      </c>
      <c r="BQ8" s="638"/>
      <c r="BR8" s="637" t="s">
        <v>178</v>
      </c>
      <c r="BS8" s="638"/>
      <c r="BT8" s="637" t="s">
        <v>166</v>
      </c>
      <c r="BU8" s="638"/>
      <c r="BV8" s="637" t="s">
        <v>158</v>
      </c>
      <c r="BW8" s="638"/>
      <c r="BX8" s="637" t="s">
        <v>159</v>
      </c>
      <c r="BY8" s="638"/>
      <c r="BZ8" s="633" t="s">
        <v>225</v>
      </c>
      <c r="CA8" s="634"/>
      <c r="CB8" s="633" t="s">
        <v>418</v>
      </c>
      <c r="CC8" s="634"/>
      <c r="CD8" s="635" t="s">
        <v>129</v>
      </c>
      <c r="CE8" s="636"/>
      <c r="CF8" s="633" t="s">
        <v>111</v>
      </c>
      <c r="CG8" s="634"/>
      <c r="CH8" s="627" t="s">
        <v>20</v>
      </c>
      <c r="CI8" s="630"/>
      <c r="CJ8" s="627" t="s">
        <v>23</v>
      </c>
      <c r="CK8" s="630"/>
      <c r="CL8" s="627" t="s">
        <v>24</v>
      </c>
      <c r="CM8" s="630"/>
      <c r="CN8" s="627" t="s">
        <v>20</v>
      </c>
      <c r="CO8" s="630"/>
      <c r="CP8" s="627" t="s">
        <v>26</v>
      </c>
      <c r="CQ8" s="630"/>
      <c r="CR8" s="627" t="s">
        <v>31</v>
      </c>
      <c r="CS8" s="628"/>
      <c r="CT8" s="627" t="s">
        <v>32</v>
      </c>
      <c r="CU8" s="628"/>
      <c r="CV8" s="627" t="s">
        <v>20</v>
      </c>
      <c r="CW8" s="628"/>
      <c r="CX8" s="627" t="s">
        <v>33</v>
      </c>
      <c r="CY8" s="628"/>
      <c r="CZ8" s="627" t="s">
        <v>34</v>
      </c>
      <c r="DA8" s="628"/>
      <c r="DB8" s="627" t="s">
        <v>119</v>
      </c>
      <c r="DC8" s="628"/>
      <c r="DD8" s="627" t="s">
        <v>120</v>
      </c>
      <c r="DE8" s="628"/>
      <c r="DF8" s="627" t="s">
        <v>20</v>
      </c>
      <c r="DG8" s="628"/>
      <c r="DH8" s="627" t="s">
        <v>33</v>
      </c>
      <c r="DI8" s="628"/>
      <c r="DJ8" s="627" t="s">
        <v>27</v>
      </c>
      <c r="DK8" s="630"/>
      <c r="DL8" s="627" t="s">
        <v>28</v>
      </c>
      <c r="DM8" s="630"/>
      <c r="DN8" s="15" t="s">
        <v>29</v>
      </c>
      <c r="DO8" s="631" t="s">
        <v>739</v>
      </c>
      <c r="DP8" s="632"/>
      <c r="DQ8" s="631" t="s">
        <v>10</v>
      </c>
      <c r="DR8" s="632"/>
      <c r="DS8" s="631" t="s">
        <v>11</v>
      </c>
      <c r="DT8" s="632"/>
      <c r="DU8" s="631" t="s">
        <v>10</v>
      </c>
      <c r="DV8" s="632"/>
      <c r="DW8" s="631" t="s">
        <v>11</v>
      </c>
      <c r="DX8" s="632"/>
      <c r="DY8" s="625" t="s">
        <v>859</v>
      </c>
      <c r="DZ8" s="626"/>
      <c r="EA8" s="631" t="s">
        <v>10</v>
      </c>
      <c r="EB8" s="632"/>
      <c r="EC8" s="631" t="s">
        <v>11</v>
      </c>
      <c r="ED8" s="632"/>
      <c r="EE8" s="625" t="s">
        <v>871</v>
      </c>
      <c r="EF8" s="626"/>
      <c r="EG8" s="625" t="s">
        <v>872</v>
      </c>
      <c r="EH8" s="629"/>
      <c r="EI8" s="625" t="s">
        <v>879</v>
      </c>
      <c r="EJ8" s="626"/>
      <c r="EK8" s="625" t="s">
        <v>960</v>
      </c>
      <c r="EL8" s="626"/>
      <c r="EM8" s="625" t="s">
        <v>964</v>
      </c>
      <c r="EN8" s="626"/>
      <c r="EO8" s="625" t="s">
        <v>976</v>
      </c>
      <c r="EP8" s="626"/>
      <c r="EQ8" s="625" t="s">
        <v>985</v>
      </c>
      <c r="ER8" s="626"/>
      <c r="ES8" s="625" t="s">
        <v>994</v>
      </c>
      <c r="ET8" s="626"/>
      <c r="EU8" s="625" t="s">
        <v>993</v>
      </c>
      <c r="EV8" s="626"/>
      <c r="EW8" s="625" t="s">
        <v>1017</v>
      </c>
      <c r="EX8" s="626"/>
      <c r="EY8" s="625" t="s">
        <v>1018</v>
      </c>
      <c r="EZ8" s="626"/>
      <c r="FA8" s="625" t="s">
        <v>1019</v>
      </c>
      <c r="FB8" s="626"/>
      <c r="FC8" s="625" t="s">
        <v>1041</v>
      </c>
      <c r="FD8" s="626"/>
      <c r="FE8" s="22" t="s">
        <v>135</v>
      </c>
    </row>
    <row r="9" spans="1:171" ht="14.25" thickBot="1" x14ac:dyDescent="0.3">
      <c r="B9" s="10" t="s">
        <v>38</v>
      </c>
      <c r="C9" s="3" t="s">
        <v>16</v>
      </c>
      <c r="D9" s="4" t="s">
        <v>17</v>
      </c>
      <c r="E9" s="5" t="s">
        <v>16</v>
      </c>
      <c r="F9" s="6" t="s">
        <v>17</v>
      </c>
      <c r="G9" s="3" t="s">
        <v>16</v>
      </c>
      <c r="H9" s="4" t="s">
        <v>17</v>
      </c>
      <c r="I9" s="5" t="s">
        <v>16</v>
      </c>
      <c r="J9" s="6" t="s">
        <v>17</v>
      </c>
      <c r="K9" s="5" t="s">
        <v>16</v>
      </c>
      <c r="L9" s="6" t="s">
        <v>17</v>
      </c>
      <c r="M9" s="3" t="s">
        <v>16</v>
      </c>
      <c r="N9" s="4" t="s">
        <v>17</v>
      </c>
      <c r="O9" s="5" t="s">
        <v>16</v>
      </c>
      <c r="P9" s="6" t="s">
        <v>17</v>
      </c>
      <c r="Q9" s="3" t="s">
        <v>16</v>
      </c>
      <c r="R9" s="4" t="s">
        <v>17</v>
      </c>
      <c r="S9" s="5" t="s">
        <v>16</v>
      </c>
      <c r="T9" s="4" t="s">
        <v>17</v>
      </c>
      <c r="U9" s="5" t="s">
        <v>16</v>
      </c>
      <c r="V9" s="4" t="s">
        <v>17</v>
      </c>
      <c r="W9" s="5" t="s">
        <v>16</v>
      </c>
      <c r="X9" s="4" t="s">
        <v>17</v>
      </c>
      <c r="Y9" s="5" t="s">
        <v>16</v>
      </c>
      <c r="Z9" s="4" t="s">
        <v>17</v>
      </c>
      <c r="AA9" s="7" t="s">
        <v>16</v>
      </c>
      <c r="AB9" s="7" t="s">
        <v>17</v>
      </c>
      <c r="AC9" s="3" t="s">
        <v>16</v>
      </c>
      <c r="AD9" s="4" t="s">
        <v>17</v>
      </c>
      <c r="AE9" s="5" t="s">
        <v>16</v>
      </c>
      <c r="AF9" s="4" t="s">
        <v>17</v>
      </c>
      <c r="AG9" s="5" t="s">
        <v>16</v>
      </c>
      <c r="AH9" s="6" t="s">
        <v>17</v>
      </c>
      <c r="AI9" s="3" t="s">
        <v>16</v>
      </c>
      <c r="AJ9" s="4" t="s">
        <v>17</v>
      </c>
      <c r="AK9" s="7" t="s">
        <v>16</v>
      </c>
      <c r="AL9" s="7" t="s">
        <v>17</v>
      </c>
      <c r="AM9" s="5" t="s">
        <v>16</v>
      </c>
      <c r="AN9" s="4" t="s">
        <v>17</v>
      </c>
      <c r="AO9" s="7" t="s">
        <v>16</v>
      </c>
      <c r="AP9" s="6" t="s">
        <v>17</v>
      </c>
      <c r="AQ9" s="3" t="s">
        <v>16</v>
      </c>
      <c r="AR9" s="7" t="s">
        <v>17</v>
      </c>
      <c r="AS9" s="5" t="s">
        <v>16</v>
      </c>
      <c r="AT9" s="4" t="s">
        <v>17</v>
      </c>
      <c r="AU9" s="7" t="s">
        <v>16</v>
      </c>
      <c r="AV9" s="6" t="s">
        <v>17</v>
      </c>
      <c r="AW9" s="3" t="s">
        <v>16</v>
      </c>
      <c r="AX9" s="6" t="s">
        <v>17</v>
      </c>
      <c r="AY9" s="4" t="s">
        <v>17</v>
      </c>
      <c r="AZ9" s="4" t="s">
        <v>17</v>
      </c>
      <c r="BA9" s="6" t="s">
        <v>17</v>
      </c>
      <c r="BB9" s="13" t="s">
        <v>16</v>
      </c>
      <c r="BC9" s="19" t="s">
        <v>17</v>
      </c>
      <c r="BD9" s="20" t="s">
        <v>16</v>
      </c>
      <c r="BE9" s="19" t="s">
        <v>17</v>
      </c>
      <c r="BF9" s="20" t="s">
        <v>16</v>
      </c>
      <c r="BG9" s="19" t="s">
        <v>17</v>
      </c>
      <c r="BH9" s="20" t="s">
        <v>16</v>
      </c>
      <c r="BI9" s="19" t="s">
        <v>17</v>
      </c>
      <c r="BJ9" s="20" t="s">
        <v>16</v>
      </c>
      <c r="BK9" s="19" t="s">
        <v>17</v>
      </c>
      <c r="BL9" s="20" t="s">
        <v>16</v>
      </c>
      <c r="BM9" s="19" t="s">
        <v>17</v>
      </c>
      <c r="BN9" s="20" t="s">
        <v>16</v>
      </c>
      <c r="BO9" s="19" t="s">
        <v>17</v>
      </c>
      <c r="BP9" s="20" t="s">
        <v>16</v>
      </c>
      <c r="BQ9" s="19" t="s">
        <v>17</v>
      </c>
      <c r="BR9" s="20" t="s">
        <v>16</v>
      </c>
      <c r="BS9" s="19" t="s">
        <v>17</v>
      </c>
      <c r="BT9" s="21" t="s">
        <v>16</v>
      </c>
      <c r="BU9" s="19" t="s">
        <v>17</v>
      </c>
      <c r="BV9" s="20" t="s">
        <v>16</v>
      </c>
      <c r="BW9" s="19" t="s">
        <v>17</v>
      </c>
      <c r="BX9" s="21" t="s">
        <v>16</v>
      </c>
      <c r="BY9" s="19" t="s">
        <v>17</v>
      </c>
      <c r="BZ9" s="21" t="s">
        <v>16</v>
      </c>
      <c r="CA9" s="19" t="s">
        <v>17</v>
      </c>
      <c r="CB9" s="21" t="s">
        <v>16</v>
      </c>
      <c r="CC9" s="19" t="s">
        <v>17</v>
      </c>
      <c r="CD9" s="3" t="s">
        <v>16</v>
      </c>
      <c r="CE9" s="4" t="s">
        <v>17</v>
      </c>
      <c r="CF9" s="7" t="s">
        <v>16</v>
      </c>
      <c r="CG9" s="6" t="s">
        <v>17</v>
      </c>
      <c r="CH9" s="13" t="s">
        <v>21</v>
      </c>
      <c r="CI9" s="14" t="s">
        <v>22</v>
      </c>
      <c r="CJ9" s="13" t="s">
        <v>21</v>
      </c>
      <c r="CK9" s="14" t="s">
        <v>22</v>
      </c>
      <c r="CL9" s="13" t="s">
        <v>21</v>
      </c>
      <c r="CM9" s="14" t="s">
        <v>22</v>
      </c>
      <c r="CN9" s="13" t="s">
        <v>21</v>
      </c>
      <c r="CO9" s="14" t="s">
        <v>22</v>
      </c>
      <c r="CP9" s="13" t="s">
        <v>21</v>
      </c>
      <c r="CQ9" s="14" t="s">
        <v>22</v>
      </c>
      <c r="CR9" s="13" t="s">
        <v>21</v>
      </c>
      <c r="CS9" s="14" t="s">
        <v>22</v>
      </c>
      <c r="CT9" s="13" t="s">
        <v>21</v>
      </c>
      <c r="CU9" s="14" t="s">
        <v>22</v>
      </c>
      <c r="CV9" s="13" t="s">
        <v>21</v>
      </c>
      <c r="CW9" s="14" t="s">
        <v>22</v>
      </c>
      <c r="CX9" s="13" t="s">
        <v>21</v>
      </c>
      <c r="CY9" s="14" t="s">
        <v>22</v>
      </c>
      <c r="CZ9" s="13" t="s">
        <v>21</v>
      </c>
      <c r="DA9" s="14" t="s">
        <v>22</v>
      </c>
      <c r="DB9" s="13" t="s">
        <v>21</v>
      </c>
      <c r="DC9" s="14" t="s">
        <v>22</v>
      </c>
      <c r="DD9" s="13" t="s">
        <v>21</v>
      </c>
      <c r="DE9" s="14" t="s">
        <v>22</v>
      </c>
      <c r="DF9" s="13" t="s">
        <v>21</v>
      </c>
      <c r="DG9" s="14" t="s">
        <v>22</v>
      </c>
      <c r="DH9" s="13" t="s">
        <v>21</v>
      </c>
      <c r="DI9" s="14" t="s">
        <v>22</v>
      </c>
      <c r="DJ9" s="13" t="s">
        <v>21</v>
      </c>
      <c r="DK9" s="14" t="s">
        <v>22</v>
      </c>
      <c r="DL9" s="13" t="s">
        <v>21</v>
      </c>
      <c r="DM9" s="14" t="s">
        <v>22</v>
      </c>
      <c r="DN9" s="16"/>
      <c r="DO9" s="13" t="s">
        <v>16</v>
      </c>
      <c r="DP9" s="14" t="s">
        <v>17</v>
      </c>
      <c r="DQ9" s="13" t="s">
        <v>16</v>
      </c>
      <c r="DR9" s="14" t="s">
        <v>17</v>
      </c>
      <c r="DS9" s="13" t="s">
        <v>16</v>
      </c>
      <c r="DT9" s="14" t="s">
        <v>17</v>
      </c>
      <c r="DU9" s="13" t="s">
        <v>16</v>
      </c>
      <c r="DV9" s="14" t="s">
        <v>17</v>
      </c>
      <c r="DW9" s="13" t="s">
        <v>16</v>
      </c>
      <c r="DX9" s="14" t="s">
        <v>17</v>
      </c>
      <c r="DY9" s="473" t="s">
        <v>16</v>
      </c>
      <c r="DZ9" s="14" t="s">
        <v>17</v>
      </c>
      <c r="EA9" s="473" t="s">
        <v>16</v>
      </c>
      <c r="EB9" s="14" t="s">
        <v>17</v>
      </c>
      <c r="EC9" s="473" t="s">
        <v>16</v>
      </c>
      <c r="ED9" s="14" t="s">
        <v>17</v>
      </c>
      <c r="EE9" s="473" t="s">
        <v>16</v>
      </c>
      <c r="EF9" s="14" t="s">
        <v>17</v>
      </c>
      <c r="EG9" s="473" t="s">
        <v>16</v>
      </c>
      <c r="EH9" s="14" t="s">
        <v>17</v>
      </c>
      <c r="EI9" s="473" t="s">
        <v>16</v>
      </c>
      <c r="EJ9" s="14" t="s">
        <v>17</v>
      </c>
      <c r="EK9" s="473" t="s">
        <v>16</v>
      </c>
      <c r="EL9" s="14" t="s">
        <v>17</v>
      </c>
      <c r="EM9" s="473" t="s">
        <v>16</v>
      </c>
      <c r="EN9" s="14" t="s">
        <v>17</v>
      </c>
      <c r="EO9" s="560" t="s">
        <v>16</v>
      </c>
      <c r="EP9" s="560" t="s">
        <v>17</v>
      </c>
      <c r="EQ9" s="560" t="s">
        <v>16</v>
      </c>
      <c r="ER9" s="560" t="s">
        <v>17</v>
      </c>
      <c r="ES9" s="560" t="s">
        <v>16</v>
      </c>
      <c r="ET9" s="560" t="s">
        <v>17</v>
      </c>
      <c r="EU9" s="560" t="s">
        <v>16</v>
      </c>
      <c r="EV9" s="560" t="s">
        <v>17</v>
      </c>
      <c r="EW9" s="560" t="s">
        <v>16</v>
      </c>
      <c r="EX9" s="560" t="s">
        <v>17</v>
      </c>
      <c r="EY9" s="560" t="s">
        <v>16</v>
      </c>
      <c r="EZ9" s="560" t="s">
        <v>17</v>
      </c>
      <c r="FA9" s="560" t="s">
        <v>16</v>
      </c>
      <c r="FB9" s="560" t="s">
        <v>17</v>
      </c>
      <c r="FC9" s="560" t="s">
        <v>16</v>
      </c>
      <c r="FD9" s="560" t="s">
        <v>17</v>
      </c>
      <c r="FE9" s="474" t="s">
        <v>136</v>
      </c>
      <c r="FF9" s="269"/>
      <c r="FI9" t="s">
        <v>453</v>
      </c>
      <c r="FK9" t="s">
        <v>732</v>
      </c>
      <c r="FL9" t="s">
        <v>733</v>
      </c>
      <c r="FN9" s="422"/>
    </row>
    <row r="10" spans="1:171" ht="14.25" thickBot="1" x14ac:dyDescent="0.3">
      <c r="A10" s="8"/>
      <c r="B10" s="17">
        <v>1</v>
      </c>
      <c r="C10" s="143">
        <v>0</v>
      </c>
      <c r="D10" s="144">
        <v>0</v>
      </c>
      <c r="E10" s="144">
        <v>3.7755000000000001</v>
      </c>
      <c r="F10" s="144">
        <v>0</v>
      </c>
      <c r="G10" s="144">
        <v>0</v>
      </c>
      <c r="H10" s="144">
        <v>0</v>
      </c>
      <c r="I10" s="144">
        <v>0</v>
      </c>
      <c r="J10" s="144">
        <v>0</v>
      </c>
      <c r="K10" s="144">
        <v>0.23549999999999999</v>
      </c>
      <c r="L10" s="144">
        <v>0</v>
      </c>
      <c r="M10" s="144">
        <v>0</v>
      </c>
      <c r="N10" s="144">
        <v>0</v>
      </c>
      <c r="O10" s="144">
        <v>40.661999999999999</v>
      </c>
      <c r="P10" s="144">
        <v>0</v>
      </c>
      <c r="Q10" s="144">
        <v>0</v>
      </c>
      <c r="R10" s="144">
        <v>0</v>
      </c>
      <c r="S10" s="144">
        <v>0.40699999999999997</v>
      </c>
      <c r="T10" s="144">
        <v>0</v>
      </c>
      <c r="U10" s="144">
        <v>0.81210000000000004</v>
      </c>
      <c r="V10" s="144">
        <v>0</v>
      </c>
      <c r="W10" s="144">
        <v>0</v>
      </c>
      <c r="X10" s="144">
        <v>0</v>
      </c>
      <c r="Y10" s="144">
        <v>1.714</v>
      </c>
      <c r="Z10" s="144">
        <v>0</v>
      </c>
      <c r="AA10" s="144">
        <v>0</v>
      </c>
      <c r="AB10" s="144">
        <v>0</v>
      </c>
      <c r="AC10" s="144">
        <v>0</v>
      </c>
      <c r="AD10" s="144">
        <v>2620.9692</v>
      </c>
      <c r="AE10" s="144">
        <v>0</v>
      </c>
      <c r="AF10" s="144">
        <v>2619.4499999999998</v>
      </c>
      <c r="AG10" s="144">
        <v>0</v>
      </c>
      <c r="AH10" s="144">
        <v>2637.6183000000001</v>
      </c>
      <c r="AI10" s="144">
        <v>0</v>
      </c>
      <c r="AJ10" s="144">
        <v>845.20799999999997</v>
      </c>
      <c r="AK10" s="144">
        <v>0</v>
      </c>
      <c r="AL10" s="144">
        <v>835.83960000000002</v>
      </c>
      <c r="AM10" s="144">
        <v>0</v>
      </c>
      <c r="AN10" s="144">
        <v>829.08960000000002</v>
      </c>
      <c r="AO10" s="144">
        <v>0</v>
      </c>
      <c r="AP10" s="144">
        <v>827.71199999999999</v>
      </c>
      <c r="AQ10" s="144">
        <v>0</v>
      </c>
      <c r="AR10" s="144">
        <v>601.63969999999995</v>
      </c>
      <c r="AS10" s="144">
        <v>0</v>
      </c>
      <c r="AT10" s="144">
        <v>820.1277</v>
      </c>
      <c r="AU10" s="144">
        <v>0</v>
      </c>
      <c r="AV10" s="144">
        <v>814.85180000000003</v>
      </c>
      <c r="AW10" s="144">
        <v>0</v>
      </c>
      <c r="AX10" s="144">
        <v>0</v>
      </c>
      <c r="AY10" s="144">
        <v>0</v>
      </c>
      <c r="AZ10" s="144">
        <v>0</v>
      </c>
      <c r="BA10" s="144">
        <v>3.1230000000000002</v>
      </c>
      <c r="BB10" s="144">
        <v>5.484</v>
      </c>
      <c r="BC10" s="144">
        <v>0</v>
      </c>
      <c r="BD10" s="144">
        <v>1.2999999999999999E-2</v>
      </c>
      <c r="BE10" s="144">
        <v>23.616</v>
      </c>
      <c r="BF10" s="144">
        <v>0.19400000000000001</v>
      </c>
      <c r="BG10" s="144">
        <v>36.432000000000002</v>
      </c>
      <c r="BH10" s="144">
        <v>0.39300000000000002</v>
      </c>
      <c r="BI10" s="144">
        <v>0</v>
      </c>
      <c r="BJ10" s="144">
        <v>0</v>
      </c>
      <c r="BK10" s="144">
        <v>65.585999999999999</v>
      </c>
      <c r="BL10" s="144">
        <v>0</v>
      </c>
      <c r="BM10" s="144">
        <v>66.238</v>
      </c>
      <c r="BN10" s="144">
        <v>7.0659999999999998</v>
      </c>
      <c r="BO10" s="144">
        <v>3.1970000000000001</v>
      </c>
      <c r="BP10" s="144">
        <v>6.4799999999999996E-2</v>
      </c>
      <c r="BQ10" s="144">
        <v>52.990200000000002</v>
      </c>
      <c r="BR10" s="144">
        <v>7.2800000000000004E-2</v>
      </c>
      <c r="BS10" s="144">
        <v>35.831800000000001</v>
      </c>
      <c r="BT10" s="144">
        <v>0.3024</v>
      </c>
      <c r="BU10" s="144">
        <v>8.7640999999999991</v>
      </c>
      <c r="BV10" s="144">
        <v>0</v>
      </c>
      <c r="BW10" s="144">
        <v>211.80500000000001</v>
      </c>
      <c r="BX10" s="144">
        <v>0</v>
      </c>
      <c r="BY10" s="144">
        <v>217.65520000000001</v>
      </c>
      <c r="BZ10" s="144">
        <v>0</v>
      </c>
      <c r="CA10" s="144">
        <v>238.49</v>
      </c>
      <c r="CB10" s="144">
        <v>0</v>
      </c>
      <c r="CC10" s="144">
        <v>223.57</v>
      </c>
      <c r="CD10" s="144">
        <v>0.65800000000000003</v>
      </c>
      <c r="CE10" s="144">
        <v>0</v>
      </c>
      <c r="CF10" s="144">
        <v>2.64E-2</v>
      </c>
      <c r="CG10" s="144">
        <v>303.23759999999999</v>
      </c>
      <c r="CH10" s="144">
        <v>8.2500000000000004E-2</v>
      </c>
      <c r="CI10" s="144">
        <v>328.03500000000003</v>
      </c>
      <c r="CJ10" s="144">
        <v>0</v>
      </c>
      <c r="CK10" s="144">
        <v>3781.25</v>
      </c>
      <c r="CL10" s="144">
        <v>0</v>
      </c>
      <c r="CM10" s="144">
        <v>3604.8125</v>
      </c>
      <c r="CN10" s="144">
        <v>0</v>
      </c>
      <c r="CO10" s="144">
        <v>791.95500000000004</v>
      </c>
      <c r="CP10" s="144">
        <v>0</v>
      </c>
      <c r="CQ10" s="144">
        <v>0</v>
      </c>
      <c r="CR10" s="144">
        <v>0</v>
      </c>
      <c r="CS10" s="144">
        <v>14623.625</v>
      </c>
      <c r="CT10" s="144">
        <v>12728.75</v>
      </c>
      <c r="CU10" s="144">
        <v>0</v>
      </c>
      <c r="CV10" s="144">
        <v>0</v>
      </c>
      <c r="CW10" s="144">
        <v>1735.2192</v>
      </c>
      <c r="CX10" s="144">
        <v>0</v>
      </c>
      <c r="CY10" s="144">
        <v>1778.1647</v>
      </c>
      <c r="CZ10" s="144">
        <v>0</v>
      </c>
      <c r="DA10" s="144">
        <v>19669.625</v>
      </c>
      <c r="DB10" s="144">
        <v>14400.6023</v>
      </c>
      <c r="DC10" s="144">
        <v>0</v>
      </c>
      <c r="DD10" s="144">
        <v>0</v>
      </c>
      <c r="DE10" s="144">
        <v>15899.729300000001</v>
      </c>
      <c r="DF10" s="144">
        <v>0</v>
      </c>
      <c r="DG10" s="144">
        <v>1938.2483999999999</v>
      </c>
      <c r="DH10" s="144">
        <v>0</v>
      </c>
      <c r="DI10" s="144">
        <v>1063.2273</v>
      </c>
      <c r="DJ10" s="144">
        <v>5.4645000000000001</v>
      </c>
      <c r="DK10" s="144">
        <v>0</v>
      </c>
      <c r="DL10" s="144">
        <v>0</v>
      </c>
      <c r="DM10" s="144">
        <v>0</v>
      </c>
      <c r="DN10" s="144">
        <v>2.1118000000000001</v>
      </c>
      <c r="DO10" s="144">
        <v>1.7949999999999999</v>
      </c>
      <c r="DP10" s="144">
        <v>0</v>
      </c>
      <c r="DQ10" s="144">
        <v>0.73499999999999999</v>
      </c>
      <c r="DR10" s="144">
        <v>0</v>
      </c>
      <c r="DS10" s="144">
        <v>7.4999999999999997E-2</v>
      </c>
      <c r="DT10" s="144">
        <v>0</v>
      </c>
      <c r="DU10" s="144">
        <v>0.34100000000000003</v>
      </c>
      <c r="DV10" s="144">
        <v>0</v>
      </c>
      <c r="DW10" s="144">
        <v>9.7000000000000003E-2</v>
      </c>
      <c r="DX10" s="144">
        <v>0</v>
      </c>
      <c r="DY10" s="144">
        <v>2.1890000000000001</v>
      </c>
      <c r="DZ10" s="144">
        <v>0</v>
      </c>
      <c r="EA10" s="144">
        <v>0</v>
      </c>
      <c r="EB10" s="144">
        <v>0</v>
      </c>
      <c r="EC10" s="144">
        <v>0</v>
      </c>
      <c r="ED10" s="144">
        <v>0</v>
      </c>
      <c r="EE10" s="144">
        <v>5.1999999999999998E-2</v>
      </c>
      <c r="EF10" s="144">
        <v>3.069</v>
      </c>
      <c r="EG10" s="144">
        <v>2.7719999999999998</v>
      </c>
      <c r="EH10" s="144">
        <v>6.6829999999999998</v>
      </c>
      <c r="EI10" s="144">
        <v>0</v>
      </c>
      <c r="EJ10" s="144">
        <v>1012.4711</v>
      </c>
      <c r="EK10" s="144">
        <v>0.04</v>
      </c>
      <c r="EL10" s="144">
        <v>323.07</v>
      </c>
      <c r="EM10" s="144">
        <v>0</v>
      </c>
      <c r="EN10" s="144">
        <v>582.745</v>
      </c>
      <c r="EO10" s="472">
        <v>0</v>
      </c>
      <c r="EP10" s="472">
        <v>3.7130000000000001</v>
      </c>
      <c r="EQ10" s="472">
        <v>0</v>
      </c>
      <c r="ER10" s="472">
        <v>352.93</v>
      </c>
      <c r="ES10" s="472">
        <v>0</v>
      </c>
      <c r="ET10" s="472">
        <v>508.5</v>
      </c>
      <c r="EU10" s="472">
        <v>0</v>
      </c>
      <c r="EV10" s="472">
        <v>67.63</v>
      </c>
      <c r="EW10" s="472">
        <v>0</v>
      </c>
      <c r="EX10" s="472">
        <v>507.21100000000001</v>
      </c>
      <c r="EY10" s="472">
        <v>0</v>
      </c>
      <c r="EZ10" s="472">
        <v>184.99600000000001</v>
      </c>
      <c r="FA10" s="472">
        <v>0</v>
      </c>
      <c r="FB10" s="472">
        <v>116.47</v>
      </c>
      <c r="FC10" s="472">
        <v>0</v>
      </c>
      <c r="FD10" s="472">
        <v>948.3</v>
      </c>
      <c r="FE10" s="31">
        <f>D10-C10+F10-E10+H10-G10+J10-I10+L10-K10+N10-M10+P10-O10+R10-Q10+T10-S10+V10-U10+X10-W10+Z10-Y10+AB10-AA10+AD10-AC10+AF10-AE10+AH10-AG10+AJ10-AI10+AL10-AK10+AN10-AM10+AP10-AO10+AR10-AQ10+AT10-AS10+AV10-AU10+AX10-AW10+AY10+AZ10+BA10+BC10-BB10+BE10-BD10+BG10-BF10+BI10-BH10+BK10-BJ10+BM10-BL10+BQ10-BP10+BS10-BR10+BU10-BT10+BW10-BV10+BY10-DNC!BX10+CA10-BZ10+CC10-CB10+CE10-CD10+CG10-CF10+CI10-CH10+CK10-CJ10+CM10-CL10+CO10-CN10+DM10-DN10-DJ10+CQ10-CP10+DP10-DO10+DR10-DQ10+DT10-DS10+DV10-DU10+DX10-DW10+BO10-BN10+FN10+DZ10-DY10+EB10-EA10+ED10-EC10+EF10-EE10+EH10-EG10+EJ10-EI10+EL10-EK10+EN10-EM10+EP10-EO10+ER10-EQ10+EV10-EU10+ET10-ES10+EX10-EW10+EZ10-EY10+FB10-FA10+FD10-FC10</f>
        <v>27989.247100000001</v>
      </c>
      <c r="FF10" s="595">
        <v>1801.5340000000001</v>
      </c>
      <c r="FG10" s="398">
        <f>+FF10/FE10*100</f>
        <v>6.4365218312714108</v>
      </c>
      <c r="FI10" s="32"/>
      <c r="FK10" s="32"/>
      <c r="FL10" s="32"/>
      <c r="FM10" s="410"/>
      <c r="FO10" s="32"/>
    </row>
    <row r="11" spans="1:171" ht="14.25" thickBot="1" x14ac:dyDescent="0.3">
      <c r="B11" s="18">
        <v>2</v>
      </c>
      <c r="C11" s="146">
        <v>0</v>
      </c>
      <c r="D11" s="147">
        <v>0</v>
      </c>
      <c r="E11" s="147">
        <v>3.7755000000000001</v>
      </c>
      <c r="F11" s="147">
        <v>0</v>
      </c>
      <c r="G11" s="147">
        <v>0</v>
      </c>
      <c r="H11" s="147">
        <v>0</v>
      </c>
      <c r="I11" s="147">
        <v>0</v>
      </c>
      <c r="J11" s="147">
        <v>0</v>
      </c>
      <c r="K11" s="147">
        <v>2.4645000000000001</v>
      </c>
      <c r="L11" s="147">
        <v>0</v>
      </c>
      <c r="M11" s="147">
        <v>0</v>
      </c>
      <c r="N11" s="147">
        <v>0</v>
      </c>
      <c r="O11" s="147">
        <v>40.865400000000001</v>
      </c>
      <c r="P11" s="147">
        <v>0</v>
      </c>
      <c r="Q11" s="147">
        <v>0</v>
      </c>
      <c r="R11" s="147">
        <v>0</v>
      </c>
      <c r="S11" s="147">
        <v>4.0000000000000002E-4</v>
      </c>
      <c r="T11" s="147">
        <v>0</v>
      </c>
      <c r="U11" s="147">
        <v>0.68059999999999998</v>
      </c>
      <c r="V11" s="147">
        <v>0</v>
      </c>
      <c r="W11" s="147">
        <v>0</v>
      </c>
      <c r="X11" s="147">
        <v>0</v>
      </c>
      <c r="Y11" s="147">
        <v>1.306</v>
      </c>
      <c r="Z11" s="147">
        <v>0</v>
      </c>
      <c r="AA11" s="147">
        <v>0</v>
      </c>
      <c r="AB11" s="147">
        <v>0</v>
      </c>
      <c r="AC11" s="147">
        <v>0</v>
      </c>
      <c r="AD11" s="147">
        <v>2621.5308</v>
      </c>
      <c r="AE11" s="147">
        <v>0</v>
      </c>
      <c r="AF11" s="147">
        <v>2619.7307999999998</v>
      </c>
      <c r="AG11" s="147">
        <v>0</v>
      </c>
      <c r="AH11" s="147">
        <v>2637.5066999999999</v>
      </c>
      <c r="AI11" s="147">
        <v>0</v>
      </c>
      <c r="AJ11" s="147">
        <v>846.42240000000004</v>
      </c>
      <c r="AK11" s="147">
        <v>0</v>
      </c>
      <c r="AL11" s="147">
        <v>837.32399999999996</v>
      </c>
      <c r="AM11" s="147">
        <v>0</v>
      </c>
      <c r="AN11" s="147">
        <v>830.16840000000002</v>
      </c>
      <c r="AO11" s="147">
        <v>0</v>
      </c>
      <c r="AP11" s="147">
        <v>828.00840000000005</v>
      </c>
      <c r="AQ11" s="147">
        <v>0</v>
      </c>
      <c r="AR11" s="147">
        <v>611.49159999999995</v>
      </c>
      <c r="AS11" s="147">
        <v>0</v>
      </c>
      <c r="AT11" s="147">
        <v>814.66010000000006</v>
      </c>
      <c r="AU11" s="147">
        <v>0</v>
      </c>
      <c r="AV11" s="147">
        <v>806.58019999999999</v>
      </c>
      <c r="AW11" s="147">
        <v>0</v>
      </c>
      <c r="AX11" s="147">
        <v>0</v>
      </c>
      <c r="AY11" s="147">
        <v>0</v>
      </c>
      <c r="AZ11" s="147">
        <v>0</v>
      </c>
      <c r="BA11" s="147">
        <v>3.1040000000000001</v>
      </c>
      <c r="BB11" s="147">
        <v>6.3470000000000004</v>
      </c>
      <c r="BC11" s="147">
        <v>0</v>
      </c>
      <c r="BD11" s="147">
        <v>0.10100000000000001</v>
      </c>
      <c r="BE11" s="147">
        <v>14.942</v>
      </c>
      <c r="BF11" s="147">
        <v>3.5000000000000003E-2</v>
      </c>
      <c r="BG11" s="147">
        <v>42.024000000000001</v>
      </c>
      <c r="BH11" s="147">
        <v>0.36699999999999999</v>
      </c>
      <c r="BI11" s="147">
        <v>0</v>
      </c>
      <c r="BJ11" s="147">
        <v>0</v>
      </c>
      <c r="BK11" s="147">
        <v>66.855999999999995</v>
      </c>
      <c r="BL11" s="147">
        <v>0</v>
      </c>
      <c r="BM11" s="147">
        <v>65.748999999999995</v>
      </c>
      <c r="BN11" s="147">
        <v>6.32</v>
      </c>
      <c r="BO11" s="147">
        <v>4.72</v>
      </c>
      <c r="BP11" s="147">
        <v>0</v>
      </c>
      <c r="BQ11" s="147">
        <v>76.666600000000003</v>
      </c>
      <c r="BR11" s="147">
        <v>1.9E-2</v>
      </c>
      <c r="BS11" s="147">
        <v>62.253799999999998</v>
      </c>
      <c r="BT11" s="147">
        <v>0.17280000000000001</v>
      </c>
      <c r="BU11" s="147">
        <v>7.9325000000000001</v>
      </c>
      <c r="BV11" s="147">
        <v>0</v>
      </c>
      <c r="BW11" s="147">
        <v>212.92400000000001</v>
      </c>
      <c r="BX11" s="147">
        <v>0</v>
      </c>
      <c r="BY11" s="147">
        <v>212.71680000000001</v>
      </c>
      <c r="BZ11" s="147">
        <v>0</v>
      </c>
      <c r="CA11" s="147">
        <v>232.05199999999999</v>
      </c>
      <c r="CB11" s="147">
        <v>0.01</v>
      </c>
      <c r="CC11" s="147">
        <v>195.3</v>
      </c>
      <c r="CD11" s="147">
        <v>0.71799999999999997</v>
      </c>
      <c r="CE11" s="147">
        <v>0</v>
      </c>
      <c r="CF11" s="147">
        <v>0</v>
      </c>
      <c r="CG11" s="147">
        <v>512.94600000000003</v>
      </c>
      <c r="CH11" s="147">
        <v>9.57</v>
      </c>
      <c r="CI11" s="147">
        <v>245.37</v>
      </c>
      <c r="CJ11" s="147">
        <v>0</v>
      </c>
      <c r="CK11" s="147">
        <v>4089.4375</v>
      </c>
      <c r="CL11" s="147">
        <v>0</v>
      </c>
      <c r="CM11" s="147">
        <v>3902.75</v>
      </c>
      <c r="CN11" s="147">
        <v>6.12</v>
      </c>
      <c r="CO11" s="147">
        <v>627.255</v>
      </c>
      <c r="CP11" s="147">
        <v>0</v>
      </c>
      <c r="CQ11" s="147">
        <v>0</v>
      </c>
      <c r="CR11" s="147">
        <v>0</v>
      </c>
      <c r="CS11" s="147">
        <v>14221.875</v>
      </c>
      <c r="CT11" s="147">
        <v>13106</v>
      </c>
      <c r="CU11" s="147">
        <v>0</v>
      </c>
      <c r="CV11" s="147">
        <v>0</v>
      </c>
      <c r="CW11" s="147">
        <v>1708.7927999999999</v>
      </c>
      <c r="CX11" s="147">
        <v>0</v>
      </c>
      <c r="CY11" s="147">
        <v>1746.5097000000001</v>
      </c>
      <c r="CZ11" s="147">
        <v>0</v>
      </c>
      <c r="DA11" s="147">
        <v>18059.375</v>
      </c>
      <c r="DB11" s="147">
        <v>14442.1047</v>
      </c>
      <c r="DC11" s="147">
        <v>0</v>
      </c>
      <c r="DD11" s="147">
        <v>0</v>
      </c>
      <c r="DE11" s="147">
        <v>14636.802299999999</v>
      </c>
      <c r="DF11" s="147">
        <v>0</v>
      </c>
      <c r="DG11" s="147">
        <v>1651.914</v>
      </c>
      <c r="DH11" s="147">
        <v>0</v>
      </c>
      <c r="DI11" s="147">
        <v>1701.6229000000001</v>
      </c>
      <c r="DJ11" s="147">
        <v>5.6981999999999999</v>
      </c>
      <c r="DK11" s="147">
        <v>0</v>
      </c>
      <c r="DL11" s="147">
        <v>0</v>
      </c>
      <c r="DM11" s="147">
        <v>0</v>
      </c>
      <c r="DN11" s="147">
        <v>2.1103999999999998</v>
      </c>
      <c r="DO11" s="147">
        <v>1.774</v>
      </c>
      <c r="DP11" s="147">
        <v>0</v>
      </c>
      <c r="DQ11" s="147">
        <v>0.70199999999999996</v>
      </c>
      <c r="DR11" s="147">
        <v>0</v>
      </c>
      <c r="DS11" s="147">
        <v>6.5000000000000002E-2</v>
      </c>
      <c r="DT11" s="147">
        <v>0</v>
      </c>
      <c r="DU11" s="147">
        <v>0.36499999999999999</v>
      </c>
      <c r="DV11" s="147">
        <v>0</v>
      </c>
      <c r="DW11" s="147">
        <v>0.123</v>
      </c>
      <c r="DX11" s="147">
        <v>0</v>
      </c>
      <c r="DY11" s="147">
        <v>2.2909999999999999</v>
      </c>
      <c r="DZ11" s="147">
        <v>0</v>
      </c>
      <c r="EA11" s="147">
        <v>0</v>
      </c>
      <c r="EB11" s="147">
        <v>0</v>
      </c>
      <c r="EC11" s="147">
        <v>0</v>
      </c>
      <c r="ED11" s="147">
        <v>0</v>
      </c>
      <c r="EE11" s="147">
        <v>5.0999999999999997E-2</v>
      </c>
      <c r="EF11" s="147">
        <v>2.9220000000000002</v>
      </c>
      <c r="EG11" s="147">
        <v>5.6609999999999996</v>
      </c>
      <c r="EH11" s="147">
        <v>5.85</v>
      </c>
      <c r="EI11" s="147">
        <v>7.4999999999999997E-3</v>
      </c>
      <c r="EJ11" s="147">
        <v>1097.5220999999999</v>
      </c>
      <c r="EK11" s="147">
        <v>0</v>
      </c>
      <c r="EL11" s="147">
        <v>389.87</v>
      </c>
      <c r="EM11" s="147">
        <v>0</v>
      </c>
      <c r="EN11" s="147">
        <v>683.68899999999996</v>
      </c>
      <c r="EO11" s="147">
        <v>0</v>
      </c>
      <c r="EP11" s="147">
        <v>4.843</v>
      </c>
      <c r="EQ11" s="147">
        <v>0</v>
      </c>
      <c r="ER11" s="147">
        <v>393.54300000000001</v>
      </c>
      <c r="ES11" s="147">
        <v>0.5</v>
      </c>
      <c r="ET11" s="147">
        <v>267.60000000000002</v>
      </c>
      <c r="EU11" s="147">
        <v>0</v>
      </c>
      <c r="EV11" s="147">
        <v>70.272999999999996</v>
      </c>
      <c r="EW11" s="147">
        <v>0.25</v>
      </c>
      <c r="EX11" s="147">
        <v>410.90600000000001</v>
      </c>
      <c r="EY11" s="147">
        <v>4.9000000000000002E-2</v>
      </c>
      <c r="EZ11" s="147">
        <v>89.066000000000003</v>
      </c>
      <c r="FA11" s="147">
        <v>2.3E-2</v>
      </c>
      <c r="FB11" s="147">
        <v>46.398000000000003</v>
      </c>
      <c r="FC11" s="147">
        <v>0</v>
      </c>
      <c r="FD11" s="147">
        <v>1097.28</v>
      </c>
      <c r="FE11" s="31">
        <f>D11-C11+F11-E11+H11-G11+J11-I11+L11-K11+N11-M11+P11-O11+R11-Q11+T11-S11+V11-U11+X11-W11+Z11-Y11+AB11-AA11+AD11-AC11+AF11-AE11+AH11-AG11+AJ11-AI11+AL11-AK11+AN11-AM11+AP11-AO11+AR11-AQ11+AT11-AS11+AV11-AU11+AX11-AW11+AY11+AZ11+BA11+BC11-BB11+BE11-BD11+BG11-BF11+BI11-BH11+BK11-BJ11+BM11-BL11+BQ11-BP11+BS11-BR11+BU11-BT11+BW11-BV11+BY11-DNC!BX11+CA11-BZ11+CC11-CB11+CE11-CD11+CG11-CF11+CI11-CH11+CK11-CJ11+CM11-CL11+CO11-CN11+DM11-DN11-DJ11+CQ11-CP11+DP11-DO11+DR11-DQ11+DT11-DS11+DV11-DU11+DX11-DW11+BO11-BN11+FN11+DZ11-DY11+EB11-EA11+ED11-EC11+EF11-EE11+EH11-EG11+EJ11-EI11+EL11-EK11+EN11-EM11+EP11-EO11+ER11-EQ11+EV11-EU11+ET11-ES11+EX11-EW11+EZ11-EY11+FB11-FA11+FD11-FC11</f>
        <v>28489.642399999993</v>
      </c>
      <c r="FF11" s="595">
        <v>1153.5737999999999</v>
      </c>
      <c r="FG11" s="398">
        <f t="shared" ref="FG11:FG39" si="0">+FF11/FE11*100</f>
        <v>4.0490989104166504</v>
      </c>
      <c r="FI11" s="32"/>
      <c r="FK11" s="32"/>
      <c r="FL11" s="32"/>
      <c r="FM11" s="410"/>
      <c r="FO11" s="32"/>
    </row>
    <row r="12" spans="1:171" ht="14.25" thickBot="1" x14ac:dyDescent="0.3">
      <c r="B12" s="18">
        <v>3</v>
      </c>
      <c r="C12" s="146">
        <v>0</v>
      </c>
      <c r="D12" s="147">
        <v>0</v>
      </c>
      <c r="E12" s="147">
        <v>3.7921999999999998</v>
      </c>
      <c r="F12" s="147">
        <v>0</v>
      </c>
      <c r="G12" s="147">
        <v>0</v>
      </c>
      <c r="H12" s="147">
        <v>0</v>
      </c>
      <c r="I12" s="147">
        <v>0</v>
      </c>
      <c r="J12" s="147">
        <v>0</v>
      </c>
      <c r="K12" s="147">
        <v>0.81</v>
      </c>
      <c r="L12" s="147">
        <v>0</v>
      </c>
      <c r="M12" s="147">
        <v>0</v>
      </c>
      <c r="N12" s="147">
        <v>0</v>
      </c>
      <c r="O12" s="147">
        <v>41.187600000000003</v>
      </c>
      <c r="P12" s="147">
        <v>0</v>
      </c>
      <c r="Q12" s="147">
        <v>0</v>
      </c>
      <c r="R12" s="147">
        <v>0</v>
      </c>
      <c r="S12" s="147">
        <v>7.4999999999999997E-3</v>
      </c>
      <c r="T12" s="147">
        <v>0</v>
      </c>
      <c r="U12" s="147">
        <v>1.5630999999999999</v>
      </c>
      <c r="V12" s="147">
        <v>0</v>
      </c>
      <c r="W12" s="147">
        <v>0</v>
      </c>
      <c r="X12" s="147">
        <v>0</v>
      </c>
      <c r="Y12" s="147">
        <v>1.8113999999999999</v>
      </c>
      <c r="Z12" s="147">
        <v>0</v>
      </c>
      <c r="AA12" s="147">
        <v>0</v>
      </c>
      <c r="AB12" s="147">
        <v>0</v>
      </c>
      <c r="AC12" s="147">
        <v>0</v>
      </c>
      <c r="AD12" s="147">
        <v>2558.0250000000001</v>
      </c>
      <c r="AE12" s="147">
        <v>0</v>
      </c>
      <c r="AF12" s="147">
        <v>2587.7249999999999</v>
      </c>
      <c r="AG12" s="147">
        <v>0</v>
      </c>
      <c r="AH12" s="147">
        <v>2610.5057999999999</v>
      </c>
      <c r="AI12" s="147">
        <v>0</v>
      </c>
      <c r="AJ12" s="147">
        <v>845.80200000000002</v>
      </c>
      <c r="AK12" s="147">
        <v>0</v>
      </c>
      <c r="AL12" s="147">
        <v>836.64840000000004</v>
      </c>
      <c r="AM12" s="147">
        <v>0</v>
      </c>
      <c r="AN12" s="147">
        <v>830.08799999999997</v>
      </c>
      <c r="AO12" s="147">
        <v>0</v>
      </c>
      <c r="AP12" s="147">
        <v>827.7396</v>
      </c>
      <c r="AQ12" s="147">
        <v>0</v>
      </c>
      <c r="AR12" s="147">
        <v>604.90129999999999</v>
      </c>
      <c r="AS12" s="147">
        <v>0</v>
      </c>
      <c r="AT12" s="147">
        <v>799.40160000000003</v>
      </c>
      <c r="AU12" s="147">
        <v>0</v>
      </c>
      <c r="AV12" s="147">
        <v>790.79499999999996</v>
      </c>
      <c r="AW12" s="147">
        <v>0</v>
      </c>
      <c r="AX12" s="147">
        <v>0</v>
      </c>
      <c r="AY12" s="147"/>
      <c r="AZ12" s="147">
        <v>0</v>
      </c>
      <c r="BA12" s="147">
        <v>3.2269999999999999</v>
      </c>
      <c r="BB12" s="147">
        <v>2.5049999999999999</v>
      </c>
      <c r="BC12" s="147">
        <v>0.23300000000000001</v>
      </c>
      <c r="BD12" s="147">
        <v>0</v>
      </c>
      <c r="BE12" s="147">
        <v>49.429000000000002</v>
      </c>
      <c r="BF12" s="147">
        <v>1.7000000000000001E-2</v>
      </c>
      <c r="BG12" s="147">
        <v>39.737000000000002</v>
      </c>
      <c r="BH12" s="147">
        <v>0.379</v>
      </c>
      <c r="BI12" s="147">
        <v>0</v>
      </c>
      <c r="BJ12" s="147">
        <v>11.423999999999999</v>
      </c>
      <c r="BK12" s="147">
        <v>45.731000000000002</v>
      </c>
      <c r="BL12" s="147">
        <v>0</v>
      </c>
      <c r="BM12" s="147">
        <v>83.481999999999999</v>
      </c>
      <c r="BN12" s="147">
        <v>0.59099999999999997</v>
      </c>
      <c r="BO12" s="147">
        <v>20.643000000000001</v>
      </c>
      <c r="BP12" s="147">
        <v>0</v>
      </c>
      <c r="BQ12" s="147">
        <v>220.90039999999999</v>
      </c>
      <c r="BR12" s="147">
        <v>0</v>
      </c>
      <c r="BS12" s="147">
        <v>178.16759999999999</v>
      </c>
      <c r="BT12" s="147">
        <v>0</v>
      </c>
      <c r="BU12" s="147">
        <v>18.414000000000001</v>
      </c>
      <c r="BV12" s="147">
        <v>0</v>
      </c>
      <c r="BW12" s="147">
        <v>212.85499999999999</v>
      </c>
      <c r="BX12" s="147">
        <v>0</v>
      </c>
      <c r="BY12" s="147">
        <v>213.01920000000001</v>
      </c>
      <c r="BZ12" s="147">
        <v>0</v>
      </c>
      <c r="CA12" s="147">
        <v>225.70699999999999</v>
      </c>
      <c r="CB12" s="147">
        <v>0</v>
      </c>
      <c r="CC12" s="147">
        <v>311.62599999999998</v>
      </c>
      <c r="CD12" s="147">
        <v>0.71299999999999997</v>
      </c>
      <c r="CE12" s="147">
        <v>0</v>
      </c>
      <c r="CF12" s="147">
        <v>0</v>
      </c>
      <c r="CG12" s="147">
        <v>472.47239999999999</v>
      </c>
      <c r="CH12" s="147">
        <v>73.08</v>
      </c>
      <c r="CI12" s="147">
        <v>153.93</v>
      </c>
      <c r="CJ12" s="147">
        <v>3.75</v>
      </c>
      <c r="CK12" s="147">
        <v>2836.8125</v>
      </c>
      <c r="CL12" s="147">
        <v>5.8125</v>
      </c>
      <c r="CM12" s="147">
        <v>2696</v>
      </c>
      <c r="CN12" s="147">
        <v>8.2200000000000006</v>
      </c>
      <c r="CO12" s="147">
        <v>432.69</v>
      </c>
      <c r="CP12" s="147">
        <v>0</v>
      </c>
      <c r="CQ12" s="147">
        <v>0</v>
      </c>
      <c r="CR12" s="147">
        <v>0</v>
      </c>
      <c r="CS12" s="147">
        <v>14655.875</v>
      </c>
      <c r="CT12" s="147">
        <v>12691</v>
      </c>
      <c r="CU12" s="147">
        <v>0</v>
      </c>
      <c r="CV12" s="147">
        <v>0</v>
      </c>
      <c r="CW12" s="147">
        <v>1721.742</v>
      </c>
      <c r="CX12" s="147">
        <v>0</v>
      </c>
      <c r="CY12" s="147">
        <v>1762.721</v>
      </c>
      <c r="CZ12" s="147">
        <v>0</v>
      </c>
      <c r="DA12" s="147">
        <v>18243.875</v>
      </c>
      <c r="DB12" s="147">
        <v>13931.5417</v>
      </c>
      <c r="DC12" s="147">
        <v>0</v>
      </c>
      <c r="DD12" s="147">
        <v>0</v>
      </c>
      <c r="DE12" s="147">
        <v>14625.8177</v>
      </c>
      <c r="DF12" s="147">
        <v>0</v>
      </c>
      <c r="DG12" s="147">
        <v>1668.6251999999999</v>
      </c>
      <c r="DH12" s="147">
        <v>0</v>
      </c>
      <c r="DI12" s="147">
        <v>1717.3489</v>
      </c>
      <c r="DJ12" s="147">
        <v>5.1908000000000003</v>
      </c>
      <c r="DK12" s="147">
        <v>0</v>
      </c>
      <c r="DL12" s="147">
        <v>0</v>
      </c>
      <c r="DM12" s="147">
        <v>0</v>
      </c>
      <c r="DN12" s="147">
        <v>2.1017999999999999</v>
      </c>
      <c r="DO12" s="147">
        <v>1.7549999999999999</v>
      </c>
      <c r="DP12" s="147">
        <v>0</v>
      </c>
      <c r="DQ12" s="147">
        <v>0.73299999999999998</v>
      </c>
      <c r="DR12" s="147">
        <v>0</v>
      </c>
      <c r="DS12" s="147">
        <v>8.5000000000000006E-2</v>
      </c>
      <c r="DT12" s="147">
        <v>0</v>
      </c>
      <c r="DU12" s="147">
        <v>0.35</v>
      </c>
      <c r="DV12" s="147">
        <v>0</v>
      </c>
      <c r="DW12" s="147">
        <v>0.124</v>
      </c>
      <c r="DX12" s="147">
        <v>0</v>
      </c>
      <c r="DY12" s="147">
        <v>2.3039999999999998</v>
      </c>
      <c r="DZ12" s="147">
        <v>2E-3</v>
      </c>
      <c r="EA12" s="147">
        <v>0</v>
      </c>
      <c r="EB12" s="147">
        <v>0</v>
      </c>
      <c r="EC12" s="147">
        <v>0</v>
      </c>
      <c r="ED12" s="147">
        <v>0</v>
      </c>
      <c r="EE12" s="147">
        <v>5.8999999999999997E-2</v>
      </c>
      <c r="EF12" s="147">
        <v>0.85399999999999998</v>
      </c>
      <c r="EG12" s="147">
        <v>0.28699999999999998</v>
      </c>
      <c r="EH12" s="147">
        <v>16.658999999999999</v>
      </c>
      <c r="EI12" s="147">
        <v>2.3717000000000001</v>
      </c>
      <c r="EJ12" s="147">
        <v>652.23530000000005</v>
      </c>
      <c r="EK12" s="147">
        <v>0</v>
      </c>
      <c r="EL12" s="147">
        <v>1080.4100000000001</v>
      </c>
      <c r="EM12" s="147">
        <v>0</v>
      </c>
      <c r="EN12" s="147">
        <v>1111.9359999999999</v>
      </c>
      <c r="EO12" s="147">
        <v>0</v>
      </c>
      <c r="EP12" s="147">
        <v>6.34</v>
      </c>
      <c r="EQ12" s="147">
        <v>0</v>
      </c>
      <c r="ER12" s="147">
        <v>867.06799999999998</v>
      </c>
      <c r="ES12" s="147">
        <v>0.3</v>
      </c>
      <c r="ET12" s="147">
        <v>598</v>
      </c>
      <c r="EU12" s="147">
        <v>0</v>
      </c>
      <c r="EV12" s="147">
        <v>142.18700000000001</v>
      </c>
      <c r="EW12" s="147">
        <v>0</v>
      </c>
      <c r="EX12" s="147">
        <v>949.90700000000004</v>
      </c>
      <c r="EY12" s="147">
        <v>0.05</v>
      </c>
      <c r="EZ12" s="147">
        <v>222.77099999999999</v>
      </c>
      <c r="FA12" s="147">
        <v>5.3999999999999999E-2</v>
      </c>
      <c r="FB12" s="147">
        <v>125.28</v>
      </c>
      <c r="FC12" s="147">
        <v>0</v>
      </c>
      <c r="FD12" s="147">
        <v>1185.5999999999999</v>
      </c>
      <c r="FE12" s="31">
        <f>D12-C12+F12-E12+H12-G12+J12-I12+L12-K12+N12-M12+P12-O12+R12-Q12+T12-S12+V12-U12+X12-W12+Z12-Y12+AB12-AA12+AD12-AC12+AF12-AE12+AH12-AG12+AJ12-AI12+AL12-AK12+AN12-AM12+AP12-AO12+AR12-AQ12+AT12-AS12+AV12-AU12+AX12-AW12+AY12+AZ12+BA12+BC12-BB12+BE12-BD12+BG12-BF12+BI12-BH12+BK12-BJ12+BM12-BL12+BQ12-BP12+BS12-BR12+BU12-BT12+BW12-BV12+BY12-DNC!BX12+CA12-BZ12+CC12-CB12+CE12-CD12+CG12-CF12+CI12-CH12+CK12-CJ12+CM12-CL12+CO12-CN12+DM12-DN12-DJ12+CQ12-CP12+DP12-DO12+DR12-DQ12+DT12-DS12+DV12-DU12+DX12-DW12+BO12-BN12+FN12+DZ12-DY12+EB12-EA12+ED12-EC12+EF12-EE12+EH12-EG12+EJ12-EI12+EL12-EK12+EN12-EM12+EP12-EO12+ER12-EQ12+EV12-EU12+ET12-ES12+EX12-EW12+EZ12-EY12+FB12-FA12+FD12-FC12</f>
        <v>28294.5285</v>
      </c>
      <c r="FF12" s="595">
        <v>1256.6198999999999</v>
      </c>
      <c r="FG12" s="398">
        <f t="shared" si="0"/>
        <v>4.4412116639441432</v>
      </c>
      <c r="FH12" s="32">
        <f>+SUM(FE10:FE12)</f>
        <v>84773.417999999991</v>
      </c>
      <c r="FI12" s="32"/>
      <c r="FK12" s="32"/>
      <c r="FL12" s="32"/>
      <c r="FM12" s="410"/>
      <c r="FO12" s="32"/>
    </row>
    <row r="13" spans="1:171" ht="14.25" thickBot="1" x14ac:dyDescent="0.3">
      <c r="B13" s="18">
        <v>4</v>
      </c>
      <c r="C13" s="146">
        <v>0</v>
      </c>
      <c r="D13" s="147">
        <v>0</v>
      </c>
      <c r="E13" s="147">
        <v>3.827</v>
      </c>
      <c r="F13" s="147">
        <v>0</v>
      </c>
      <c r="G13" s="147">
        <v>0</v>
      </c>
      <c r="H13" s="147">
        <v>0</v>
      </c>
      <c r="I13" s="147">
        <v>0</v>
      </c>
      <c r="J13" s="147">
        <v>0</v>
      </c>
      <c r="K13" s="147">
        <v>3.3000000000000002E-2</v>
      </c>
      <c r="L13" s="147">
        <v>0</v>
      </c>
      <c r="M13" s="147">
        <v>0</v>
      </c>
      <c r="N13" s="147">
        <v>0</v>
      </c>
      <c r="O13" s="147">
        <v>44.348399999999998</v>
      </c>
      <c r="P13" s="147">
        <v>0</v>
      </c>
      <c r="Q13" s="147">
        <v>0</v>
      </c>
      <c r="R13" s="147">
        <v>0</v>
      </c>
      <c r="S13" s="147">
        <v>4.7300000000000002E-2</v>
      </c>
      <c r="T13" s="147">
        <v>0</v>
      </c>
      <c r="U13" s="147">
        <v>3.4369999999999998</v>
      </c>
      <c r="V13" s="147">
        <v>0</v>
      </c>
      <c r="W13" s="147">
        <v>0</v>
      </c>
      <c r="X13" s="147">
        <v>0</v>
      </c>
      <c r="Y13" s="147">
        <v>3.6886999999999999</v>
      </c>
      <c r="Z13" s="147">
        <v>0</v>
      </c>
      <c r="AA13" s="147">
        <v>0</v>
      </c>
      <c r="AB13" s="147">
        <v>0</v>
      </c>
      <c r="AC13" s="147">
        <v>0</v>
      </c>
      <c r="AD13" s="147">
        <v>2616.5250000000001</v>
      </c>
      <c r="AE13" s="147">
        <v>0</v>
      </c>
      <c r="AF13" s="147">
        <v>2615.2316999999998</v>
      </c>
      <c r="AG13" s="147">
        <v>0</v>
      </c>
      <c r="AH13" s="147">
        <v>2631.7125000000001</v>
      </c>
      <c r="AI13" s="147">
        <v>0</v>
      </c>
      <c r="AJ13" s="147">
        <v>831.92399999999998</v>
      </c>
      <c r="AK13" s="147">
        <v>0</v>
      </c>
      <c r="AL13" s="147">
        <v>822.50160000000005</v>
      </c>
      <c r="AM13" s="147">
        <v>0</v>
      </c>
      <c r="AN13" s="147">
        <v>815.99400000000003</v>
      </c>
      <c r="AO13" s="147">
        <v>0</v>
      </c>
      <c r="AP13" s="147">
        <v>827.09040000000005</v>
      </c>
      <c r="AQ13" s="147">
        <v>0</v>
      </c>
      <c r="AR13" s="147">
        <v>592.09249999999997</v>
      </c>
      <c r="AS13" s="147">
        <v>0</v>
      </c>
      <c r="AT13" s="147">
        <v>794.35990000000004</v>
      </c>
      <c r="AU13" s="147">
        <v>0</v>
      </c>
      <c r="AV13" s="147">
        <v>785.86509999999998</v>
      </c>
      <c r="AW13" s="147">
        <v>0</v>
      </c>
      <c r="AX13" s="147">
        <v>0</v>
      </c>
      <c r="AY13" s="147"/>
      <c r="AZ13" s="147">
        <v>0</v>
      </c>
      <c r="BA13" s="147">
        <v>3.0960000000000001</v>
      </c>
      <c r="BB13" s="147">
        <v>1.3759999999999999</v>
      </c>
      <c r="BC13" s="147">
        <v>1.2230000000000001</v>
      </c>
      <c r="BD13" s="147">
        <v>0.183</v>
      </c>
      <c r="BE13" s="147">
        <v>32.316000000000003</v>
      </c>
      <c r="BF13" s="147">
        <v>1E-3</v>
      </c>
      <c r="BG13" s="147">
        <v>49.13</v>
      </c>
      <c r="BH13" s="147">
        <v>0.38300000000000001</v>
      </c>
      <c r="BI13" s="147">
        <v>0</v>
      </c>
      <c r="BJ13" s="147">
        <v>0</v>
      </c>
      <c r="BK13" s="147">
        <v>75.5</v>
      </c>
      <c r="BL13" s="147">
        <v>0</v>
      </c>
      <c r="BM13" s="147">
        <v>94.879000000000005</v>
      </c>
      <c r="BN13" s="147">
        <v>4.3650000000000002</v>
      </c>
      <c r="BO13" s="147">
        <v>18.419</v>
      </c>
      <c r="BP13" s="147">
        <v>0</v>
      </c>
      <c r="BQ13" s="147">
        <v>236.08260000000001</v>
      </c>
      <c r="BR13" s="147">
        <v>5.6599999999999998E-2</v>
      </c>
      <c r="BS13" s="147">
        <v>174.7062</v>
      </c>
      <c r="BT13" s="147">
        <v>0</v>
      </c>
      <c r="BU13" s="147">
        <v>14.2776</v>
      </c>
      <c r="BV13" s="147">
        <v>0</v>
      </c>
      <c r="BW13" s="147">
        <v>211.858</v>
      </c>
      <c r="BX13" s="147">
        <v>0</v>
      </c>
      <c r="BY13" s="147">
        <v>182.6387</v>
      </c>
      <c r="BZ13" s="147">
        <v>4.51</v>
      </c>
      <c r="CA13" s="147">
        <v>113.232</v>
      </c>
      <c r="CB13" s="147">
        <v>2.8000000000000001E-2</v>
      </c>
      <c r="CC13" s="147">
        <v>357.452</v>
      </c>
      <c r="CD13" s="147">
        <v>0.60099999999999998</v>
      </c>
      <c r="CE13" s="147">
        <v>0</v>
      </c>
      <c r="CF13" s="147">
        <v>0</v>
      </c>
      <c r="CG13" s="147">
        <v>439.34399999999999</v>
      </c>
      <c r="CH13" s="147">
        <v>74.144999999999996</v>
      </c>
      <c r="CI13" s="147">
        <v>129.6525</v>
      </c>
      <c r="CJ13" s="147">
        <v>158.875</v>
      </c>
      <c r="CK13" s="147">
        <v>1792.25</v>
      </c>
      <c r="CL13" s="147">
        <v>164.75</v>
      </c>
      <c r="CM13" s="147">
        <v>1696.5625</v>
      </c>
      <c r="CN13" s="147">
        <v>74.099999999999994</v>
      </c>
      <c r="CO13" s="147">
        <v>345.40499999999997</v>
      </c>
      <c r="CP13" s="147">
        <v>0</v>
      </c>
      <c r="CQ13" s="147">
        <v>0</v>
      </c>
      <c r="CR13" s="147">
        <v>0</v>
      </c>
      <c r="CS13" s="147">
        <v>14847.25</v>
      </c>
      <c r="CT13" s="147">
        <v>12429.25</v>
      </c>
      <c r="CU13" s="147">
        <v>0</v>
      </c>
      <c r="CV13" s="147">
        <v>0</v>
      </c>
      <c r="CW13" s="147">
        <v>1614.954</v>
      </c>
      <c r="CX13" s="147">
        <v>0</v>
      </c>
      <c r="CY13" s="147">
        <v>1655.1828</v>
      </c>
      <c r="CZ13" s="147">
        <v>0</v>
      </c>
      <c r="DA13" s="147">
        <v>18594.75</v>
      </c>
      <c r="DB13" s="147">
        <v>13617.089400000001</v>
      </c>
      <c r="DC13" s="147">
        <v>0</v>
      </c>
      <c r="DD13" s="147">
        <v>0</v>
      </c>
      <c r="DE13" s="147">
        <v>15384.5209</v>
      </c>
      <c r="DF13" s="147">
        <v>0</v>
      </c>
      <c r="DG13" s="147">
        <v>1495.626</v>
      </c>
      <c r="DH13" s="147">
        <v>0</v>
      </c>
      <c r="DI13" s="147">
        <v>1535.2570000000001</v>
      </c>
      <c r="DJ13" s="147">
        <v>5.6590999999999996</v>
      </c>
      <c r="DK13" s="147">
        <v>0</v>
      </c>
      <c r="DL13" s="147">
        <v>0</v>
      </c>
      <c r="DM13" s="147">
        <v>0</v>
      </c>
      <c r="DN13" s="147">
        <v>2.1004</v>
      </c>
      <c r="DO13" s="147">
        <v>1.774</v>
      </c>
      <c r="DP13" s="147">
        <v>0</v>
      </c>
      <c r="DQ13" s="147">
        <v>0.64</v>
      </c>
      <c r="DR13" s="147">
        <v>0</v>
      </c>
      <c r="DS13" s="147">
        <v>9.6000000000000002E-2</v>
      </c>
      <c r="DT13" s="147">
        <v>0</v>
      </c>
      <c r="DU13" s="147">
        <v>0.32</v>
      </c>
      <c r="DV13" s="147">
        <v>0</v>
      </c>
      <c r="DW13" s="147">
        <v>0.11600000000000001</v>
      </c>
      <c r="DX13" s="147">
        <v>0</v>
      </c>
      <c r="DY13" s="147">
        <v>1.9950000000000001</v>
      </c>
      <c r="DZ13" s="147">
        <v>0</v>
      </c>
      <c r="EA13" s="147">
        <v>0</v>
      </c>
      <c r="EB13" s="147">
        <v>0</v>
      </c>
      <c r="EC13" s="147">
        <v>0</v>
      </c>
      <c r="ED13" s="147">
        <v>0</v>
      </c>
      <c r="EE13" s="147">
        <v>5.3999999999999999E-2</v>
      </c>
      <c r="EF13" s="147">
        <v>1.5389999999999999</v>
      </c>
      <c r="EG13" s="147">
        <v>0</v>
      </c>
      <c r="EH13" s="147">
        <v>21.254999999999999</v>
      </c>
      <c r="EI13" s="147">
        <v>0</v>
      </c>
      <c r="EJ13" s="147">
        <v>1125.7943</v>
      </c>
      <c r="EK13" s="147">
        <v>0</v>
      </c>
      <c r="EL13" s="147">
        <v>1097.74</v>
      </c>
      <c r="EM13" s="147">
        <v>5.2999999999999999E-2</v>
      </c>
      <c r="EN13" s="147">
        <v>983.77300000000002</v>
      </c>
      <c r="EO13" s="147">
        <v>0</v>
      </c>
      <c r="EP13" s="147">
        <v>10.244</v>
      </c>
      <c r="EQ13" s="147">
        <v>0</v>
      </c>
      <c r="ER13" s="147">
        <v>767.34500000000003</v>
      </c>
      <c r="ES13" s="147">
        <v>0</v>
      </c>
      <c r="ET13" s="147">
        <v>1096.9000000000001</v>
      </c>
      <c r="EU13" s="147">
        <v>0</v>
      </c>
      <c r="EV13" s="147">
        <v>135.21100000000001</v>
      </c>
      <c r="EW13" s="147">
        <v>1.9E-2</v>
      </c>
      <c r="EX13" s="147">
        <v>807.45600000000002</v>
      </c>
      <c r="EY13" s="147">
        <v>0</v>
      </c>
      <c r="EZ13" s="147">
        <v>415.17099999999999</v>
      </c>
      <c r="FA13" s="147">
        <v>0</v>
      </c>
      <c r="FB13" s="147">
        <v>281.08600000000001</v>
      </c>
      <c r="FC13" s="147">
        <v>0</v>
      </c>
      <c r="FD13" s="147">
        <v>1215.96</v>
      </c>
      <c r="FE13" s="31">
        <f>D13-C13+F13-E13+H13-G13+J13-I13+L13-K13+N13-M13+P13-O13+R13-Q13+T13-S13+V13-U13+X13-W13+Z13-Y13+AB13-AA13+AD13-AC13+AF13-AE13+AH13-AG13+AJ13-AI13+AL13-AK13+AN13-AM13+AP13-AO13+AR13-AQ13+AT13-AS13+AV13-AU13+AX13-AW13+AY13+AZ13+BA13+BC13-BB13+BE13-BD13+BG13-BF13+BI13-BH13+BK13-BJ13+BM13-BL13+BQ13-BP13+BS13-BR13+BU13-BT13+BW13-BV13+BY13-DNC!BX13+CA13-BZ13+CC13-CB13+CE13-CD13+CG13-CF13+CI13-CH13+CK13-CJ13+CM13-CL13+CO13-CN13+DM13-DN13-DJ13+CQ13-CP13+DP13-DO13+DR13-DQ13+DT13-DS13+DV13-DU13+DX13-DW13+BO13-BN13+FN13+DZ13-DY13+EB13-EA13+ED13-EC13+EF13-EE13+EH13-EG13+EJ13-EI13+EL13-EK13+EN13-EM13+EP13-EO13+ER13-EQ13+EV13-EU13+ET13-ES13+EX13-EW13+EZ13-EY13+FB13-FA13+FD13-FC13</f>
        <v>26709.213599999995</v>
      </c>
      <c r="FF13" s="595">
        <v>2101.0266999999999</v>
      </c>
      <c r="FG13" s="398">
        <f t="shared" si="0"/>
        <v>7.8662993656990334</v>
      </c>
      <c r="FI13" s="32"/>
      <c r="FK13" s="32"/>
      <c r="FL13" s="32"/>
      <c r="FM13" s="410"/>
      <c r="FO13" s="32"/>
    </row>
    <row r="14" spans="1:171" ht="12.75" customHeight="1" thickBot="1" x14ac:dyDescent="0.3">
      <c r="B14" s="18">
        <v>5</v>
      </c>
      <c r="C14" s="146">
        <v>0</v>
      </c>
      <c r="D14" s="147">
        <v>0</v>
      </c>
      <c r="E14" s="147">
        <v>3.6903000000000001</v>
      </c>
      <c r="F14" s="147">
        <v>0</v>
      </c>
      <c r="G14" s="147">
        <v>0</v>
      </c>
      <c r="H14" s="147">
        <v>0</v>
      </c>
      <c r="I14" s="147">
        <v>0</v>
      </c>
      <c r="J14" s="147">
        <v>0</v>
      </c>
      <c r="K14" s="147">
        <v>0.20250000000000001</v>
      </c>
      <c r="L14" s="147">
        <v>2.3624999999999998</v>
      </c>
      <c r="M14" s="147">
        <v>0</v>
      </c>
      <c r="N14" s="147">
        <v>0</v>
      </c>
      <c r="O14" s="147">
        <v>42.321599999999997</v>
      </c>
      <c r="P14" s="147">
        <v>0</v>
      </c>
      <c r="Q14" s="147">
        <v>0</v>
      </c>
      <c r="R14" s="147">
        <v>0</v>
      </c>
      <c r="S14" s="147">
        <v>4.7000000000000002E-3</v>
      </c>
      <c r="T14" s="147">
        <v>0</v>
      </c>
      <c r="U14" s="147">
        <v>3.2604000000000002</v>
      </c>
      <c r="V14" s="147">
        <v>0</v>
      </c>
      <c r="W14" s="147">
        <v>0</v>
      </c>
      <c r="X14" s="147">
        <v>0</v>
      </c>
      <c r="Y14" s="147">
        <v>3.7115</v>
      </c>
      <c r="Z14" s="147">
        <v>0</v>
      </c>
      <c r="AA14" s="147">
        <v>0</v>
      </c>
      <c r="AB14" s="147">
        <v>0</v>
      </c>
      <c r="AC14" s="147">
        <v>0</v>
      </c>
      <c r="AD14" s="147">
        <v>2513.25</v>
      </c>
      <c r="AE14" s="147">
        <v>0</v>
      </c>
      <c r="AF14" s="147">
        <v>2511.1125000000002</v>
      </c>
      <c r="AG14" s="147">
        <v>0</v>
      </c>
      <c r="AH14" s="147">
        <v>2529</v>
      </c>
      <c r="AI14" s="147">
        <v>0</v>
      </c>
      <c r="AJ14" s="147">
        <v>810.7296</v>
      </c>
      <c r="AK14" s="147">
        <v>0</v>
      </c>
      <c r="AL14" s="147">
        <v>802.57439999999997</v>
      </c>
      <c r="AM14" s="147">
        <v>0</v>
      </c>
      <c r="AN14" s="147">
        <v>797.44560000000001</v>
      </c>
      <c r="AO14" s="147">
        <v>0</v>
      </c>
      <c r="AP14" s="147">
        <v>793.26</v>
      </c>
      <c r="AQ14" s="147">
        <v>0</v>
      </c>
      <c r="AR14" s="147">
        <v>547.21759999999995</v>
      </c>
      <c r="AS14" s="147">
        <v>0</v>
      </c>
      <c r="AT14" s="147">
        <v>764.05510000000004</v>
      </c>
      <c r="AU14" s="147">
        <v>0</v>
      </c>
      <c r="AV14" s="147">
        <v>755.80370000000005</v>
      </c>
      <c r="AW14" s="147">
        <v>0</v>
      </c>
      <c r="AX14" s="147">
        <v>0</v>
      </c>
      <c r="AY14" s="147"/>
      <c r="AZ14" s="147">
        <v>0</v>
      </c>
      <c r="BA14" s="147">
        <v>1.994</v>
      </c>
      <c r="BB14" s="147">
        <v>0.63900000000000001</v>
      </c>
      <c r="BC14" s="147">
        <v>1.6659999999999999</v>
      </c>
      <c r="BD14" s="147">
        <v>0.02</v>
      </c>
      <c r="BE14" s="147">
        <v>33.851999999999997</v>
      </c>
      <c r="BF14" s="147">
        <v>5.0000000000000001E-3</v>
      </c>
      <c r="BG14" s="147">
        <v>63.530999999999999</v>
      </c>
      <c r="BH14" s="147">
        <v>0.35699999999999998</v>
      </c>
      <c r="BI14" s="147">
        <v>0</v>
      </c>
      <c r="BJ14" s="147">
        <v>1.7000000000000001E-2</v>
      </c>
      <c r="BK14" s="147">
        <v>64.685000000000002</v>
      </c>
      <c r="BL14" s="147">
        <v>0</v>
      </c>
      <c r="BM14" s="147">
        <v>90.855999999999995</v>
      </c>
      <c r="BN14" s="147">
        <v>0.25900000000000001</v>
      </c>
      <c r="BO14" s="147">
        <v>23.794</v>
      </c>
      <c r="BP14" s="147">
        <v>0</v>
      </c>
      <c r="BQ14" s="147">
        <v>206.98480000000001</v>
      </c>
      <c r="BR14" s="147">
        <v>0</v>
      </c>
      <c r="BS14" s="147">
        <v>166.47659999999999</v>
      </c>
      <c r="BT14" s="147">
        <v>5.4999999999999997E-3</v>
      </c>
      <c r="BU14" s="147">
        <v>11.448</v>
      </c>
      <c r="BV14" s="147">
        <v>0</v>
      </c>
      <c r="BW14" s="147">
        <v>203.22499999999999</v>
      </c>
      <c r="BX14" s="147">
        <v>0</v>
      </c>
      <c r="BY14" s="147">
        <v>194.63759999999999</v>
      </c>
      <c r="BZ14" s="147">
        <v>6.1929999999999996</v>
      </c>
      <c r="CA14" s="147">
        <v>0</v>
      </c>
      <c r="CB14" s="147">
        <v>0.11799999999999999</v>
      </c>
      <c r="CC14" s="147">
        <v>249.54400000000001</v>
      </c>
      <c r="CD14" s="147">
        <v>0.52500000000000002</v>
      </c>
      <c r="CE14" s="147">
        <v>0</v>
      </c>
      <c r="CF14" s="147">
        <v>0</v>
      </c>
      <c r="CG14" s="147">
        <v>418.14960000000002</v>
      </c>
      <c r="CH14" s="147">
        <v>121.92</v>
      </c>
      <c r="CI14" s="147">
        <v>95.737499999999997</v>
      </c>
      <c r="CJ14" s="147">
        <v>326</v>
      </c>
      <c r="CK14" s="147">
        <v>1151.125</v>
      </c>
      <c r="CL14" s="147">
        <v>328.3125</v>
      </c>
      <c r="CM14" s="147">
        <v>1082.3125</v>
      </c>
      <c r="CN14" s="147">
        <v>29.4</v>
      </c>
      <c r="CO14" s="147">
        <v>409.875</v>
      </c>
      <c r="CP14" s="147">
        <v>0</v>
      </c>
      <c r="CQ14" s="147">
        <v>0</v>
      </c>
      <c r="CR14" s="147">
        <v>0</v>
      </c>
      <c r="CS14" s="147">
        <v>12459.75</v>
      </c>
      <c r="CT14" s="147">
        <v>13286.75</v>
      </c>
      <c r="CU14" s="147">
        <v>0</v>
      </c>
      <c r="CV14" s="147">
        <v>0</v>
      </c>
      <c r="CW14" s="147">
        <v>1408.9944</v>
      </c>
      <c r="CX14" s="147">
        <v>0</v>
      </c>
      <c r="CY14" s="147">
        <v>1452.0715</v>
      </c>
      <c r="CZ14" s="147">
        <v>0</v>
      </c>
      <c r="DA14" s="147">
        <v>19660.5</v>
      </c>
      <c r="DB14" s="147">
        <v>14385.7598</v>
      </c>
      <c r="DC14" s="147">
        <v>0</v>
      </c>
      <c r="DD14" s="147">
        <v>0</v>
      </c>
      <c r="DE14" s="147">
        <v>17089.338299999999</v>
      </c>
      <c r="DF14" s="147">
        <v>0</v>
      </c>
      <c r="DG14" s="147">
        <v>1147.1196</v>
      </c>
      <c r="DH14" s="147">
        <v>0</v>
      </c>
      <c r="DI14" s="147">
        <v>1178.8652</v>
      </c>
      <c r="DJ14" s="147">
        <v>5.6596000000000002</v>
      </c>
      <c r="DK14" s="147">
        <v>0</v>
      </c>
      <c r="DL14" s="147">
        <v>0</v>
      </c>
      <c r="DM14" s="147">
        <v>0</v>
      </c>
      <c r="DN14" s="147">
        <v>2.0139999999999998</v>
      </c>
      <c r="DO14" s="147">
        <v>1.698</v>
      </c>
      <c r="DP14" s="147">
        <v>0</v>
      </c>
      <c r="DQ14" s="147">
        <v>0.60199999999999998</v>
      </c>
      <c r="DR14" s="147">
        <v>0</v>
      </c>
      <c r="DS14" s="147">
        <v>9.1999999999999998E-2</v>
      </c>
      <c r="DT14" s="147">
        <v>0</v>
      </c>
      <c r="DU14" s="147">
        <v>0.308</v>
      </c>
      <c r="DV14" s="147">
        <v>0</v>
      </c>
      <c r="DW14" s="147">
        <v>0.13100000000000001</v>
      </c>
      <c r="DX14" s="147">
        <v>0</v>
      </c>
      <c r="DY14" s="147">
        <v>1.7889999999999999</v>
      </c>
      <c r="DZ14" s="147">
        <v>1E-3</v>
      </c>
      <c r="EA14" s="147">
        <v>0</v>
      </c>
      <c r="EB14" s="147">
        <v>0</v>
      </c>
      <c r="EC14" s="147">
        <v>0</v>
      </c>
      <c r="ED14" s="147">
        <v>0</v>
      </c>
      <c r="EE14" s="147">
        <v>7.0000000000000007E-2</v>
      </c>
      <c r="EF14" s="147">
        <v>0.23799999999999999</v>
      </c>
      <c r="EG14" s="147">
        <v>0.06</v>
      </c>
      <c r="EH14" s="147">
        <v>18.024999999999999</v>
      </c>
      <c r="EI14" s="147">
        <v>0</v>
      </c>
      <c r="EJ14" s="147">
        <v>979.69309999999996</v>
      </c>
      <c r="EK14" s="147">
        <v>0</v>
      </c>
      <c r="EL14" s="147">
        <v>880.83</v>
      </c>
      <c r="EM14" s="147">
        <v>0</v>
      </c>
      <c r="EN14" s="147">
        <v>799.43</v>
      </c>
      <c r="EO14" s="147">
        <v>8.9999999999999993E-3</v>
      </c>
      <c r="EP14" s="147">
        <v>8.5649999999999995</v>
      </c>
      <c r="EQ14" s="147">
        <v>0</v>
      </c>
      <c r="ER14" s="147">
        <v>819.18299999999999</v>
      </c>
      <c r="ES14" s="147">
        <v>0.2</v>
      </c>
      <c r="ET14" s="147">
        <v>836.5</v>
      </c>
      <c r="EU14" s="147">
        <v>1.0999999999999999E-2</v>
      </c>
      <c r="EV14" s="147">
        <v>119.79</v>
      </c>
      <c r="EW14" s="147">
        <v>0.214</v>
      </c>
      <c r="EX14" s="147">
        <v>653.05999999999995</v>
      </c>
      <c r="EY14" s="147">
        <v>3.3000000000000002E-2</v>
      </c>
      <c r="EZ14" s="147">
        <v>329.82</v>
      </c>
      <c r="FA14" s="147">
        <v>4.1000000000000002E-2</v>
      </c>
      <c r="FB14" s="147">
        <v>263.11900000000003</v>
      </c>
      <c r="FC14" s="147">
        <v>0.12</v>
      </c>
      <c r="FD14" s="147">
        <v>849.84</v>
      </c>
      <c r="FE14" s="31">
        <f>D14-C14+F14-E14+H14-G14+J14-I14+L14-K14+N14-M14+P14-O14+R14-Q14+T14-S14+V14-U14+X14-W14+Z14-Y14+AB14-AA14+AD14-AC14+AF14-AE14+AH14-AG14+AJ14-AI14+AL14-AK14+AN14-AM14+AP14-AO14+AR14-AQ14+AT14-AS14+AV14-AU14+AX14-AW14+AY14+AZ14+BA14+BC14-BB14+BE14-BD14+BG14-BF14+BI14-BH14+BK14-BJ14+BM14-BL14+BQ14-BP14+BS14-BR14+BU14-BT14+BW14-BV14+BY14-DNC!BX14+CA14-BZ14+CC14-CB14+CE14-CD14+CG14-CF14+CI14-CH14+CK14-CJ14+CM14-CL14+CO14-CN14+DM14-DN14-DJ14+CQ14-CP14+DP14-DO14+DR14-DQ14+DT14-DS14+DV14-DU14+DX14-DW14+BO14-BN14+FN14+DZ14-DY14+EB14-EA14+ED14-EC14+EF14-EE14+EH14-EG14+EJ14-EI14+EL14-EK14+EN14-EM14+EP14-EO14+ER14-EQ14+EV14-EU14+ET14-ES14+EX14-EW14+EZ14-EY14+FB14-FA14+FD14-FC14</f>
        <v>22974.785100000012</v>
      </c>
      <c r="FF14" s="595">
        <v>1423.9811999999999</v>
      </c>
      <c r="FG14" s="398">
        <f t="shared" si="0"/>
        <v>6.1980174952757192</v>
      </c>
      <c r="FI14" s="32"/>
      <c r="FK14" s="32"/>
      <c r="FL14" s="32"/>
      <c r="FM14" s="410"/>
      <c r="FO14" s="32"/>
    </row>
    <row r="15" spans="1:171" ht="14.25" thickBot="1" x14ac:dyDescent="0.3">
      <c r="B15" s="18">
        <v>6</v>
      </c>
      <c r="C15" s="146">
        <v>0</v>
      </c>
      <c r="D15" s="147">
        <v>0</v>
      </c>
      <c r="E15" s="147">
        <v>3.7928999999999999</v>
      </c>
      <c r="F15" s="147">
        <v>0</v>
      </c>
      <c r="G15" s="147">
        <v>0</v>
      </c>
      <c r="H15" s="147">
        <v>0</v>
      </c>
      <c r="I15" s="147">
        <v>0</v>
      </c>
      <c r="J15" s="147">
        <v>0</v>
      </c>
      <c r="K15" s="147">
        <v>0.77700000000000002</v>
      </c>
      <c r="L15" s="147">
        <v>149.81549999999999</v>
      </c>
      <c r="M15" s="147">
        <v>0</v>
      </c>
      <c r="N15" s="147">
        <v>0</v>
      </c>
      <c r="O15" s="147">
        <v>40.217399999999998</v>
      </c>
      <c r="P15" s="147">
        <v>0</v>
      </c>
      <c r="Q15" s="147">
        <v>0</v>
      </c>
      <c r="R15" s="147">
        <v>2.1840000000000002</v>
      </c>
      <c r="S15" s="147">
        <v>1.5448</v>
      </c>
      <c r="T15" s="147">
        <v>0</v>
      </c>
      <c r="U15" s="147">
        <v>3.8462999999999998</v>
      </c>
      <c r="V15" s="147">
        <v>9.9109999999999996</v>
      </c>
      <c r="W15" s="147">
        <v>0</v>
      </c>
      <c r="X15" s="147">
        <v>0</v>
      </c>
      <c r="Y15" s="147">
        <v>3.7827000000000002</v>
      </c>
      <c r="Z15" s="147">
        <v>68.7119</v>
      </c>
      <c r="AA15" s="147">
        <v>0</v>
      </c>
      <c r="AB15" s="147">
        <v>0</v>
      </c>
      <c r="AC15" s="147">
        <v>0</v>
      </c>
      <c r="AD15" s="147">
        <v>2622.6</v>
      </c>
      <c r="AE15" s="147">
        <v>0</v>
      </c>
      <c r="AF15" s="147">
        <v>2621.3625000000002</v>
      </c>
      <c r="AG15" s="147">
        <v>0</v>
      </c>
      <c r="AH15" s="147">
        <v>2640.2624999999998</v>
      </c>
      <c r="AI15" s="147">
        <v>0</v>
      </c>
      <c r="AJ15" s="147">
        <v>847.04399999999998</v>
      </c>
      <c r="AK15" s="147">
        <v>0</v>
      </c>
      <c r="AL15" s="147">
        <v>838.05359999999996</v>
      </c>
      <c r="AM15" s="147">
        <v>0</v>
      </c>
      <c r="AN15" s="147">
        <v>831.89639999999997</v>
      </c>
      <c r="AO15" s="147">
        <v>0</v>
      </c>
      <c r="AP15" s="147">
        <v>827.82</v>
      </c>
      <c r="AQ15" s="147">
        <v>0</v>
      </c>
      <c r="AR15" s="147">
        <v>605.45759999999996</v>
      </c>
      <c r="AS15" s="147">
        <v>0</v>
      </c>
      <c r="AT15" s="147">
        <v>797.84209999999996</v>
      </c>
      <c r="AU15" s="147">
        <v>0</v>
      </c>
      <c r="AV15" s="147">
        <v>789.45920000000001</v>
      </c>
      <c r="AW15" s="147">
        <v>0</v>
      </c>
      <c r="AX15" s="147">
        <v>0</v>
      </c>
      <c r="AY15" s="147"/>
      <c r="AZ15" s="147">
        <v>0</v>
      </c>
      <c r="BA15" s="147">
        <v>4.4390000000000001</v>
      </c>
      <c r="BB15" s="147">
        <v>4.952</v>
      </c>
      <c r="BC15" s="147">
        <v>1.4999999999999999E-2</v>
      </c>
      <c r="BD15" s="147">
        <v>6.5000000000000002E-2</v>
      </c>
      <c r="BE15" s="147">
        <v>28.254000000000001</v>
      </c>
      <c r="BF15" s="147">
        <v>0.159</v>
      </c>
      <c r="BG15" s="147">
        <v>22.68</v>
      </c>
      <c r="BH15" s="147">
        <v>0.36399999999999999</v>
      </c>
      <c r="BI15" s="147">
        <v>0</v>
      </c>
      <c r="BJ15" s="147">
        <v>1E-3</v>
      </c>
      <c r="BK15" s="147">
        <v>49.296999999999997</v>
      </c>
      <c r="BL15" s="147">
        <v>0.67800000000000005</v>
      </c>
      <c r="BM15" s="147">
        <v>68.296000000000006</v>
      </c>
      <c r="BN15" s="147">
        <v>2.097</v>
      </c>
      <c r="BO15" s="147">
        <v>8.8930000000000007</v>
      </c>
      <c r="BP15" s="147">
        <v>0.25119999999999998</v>
      </c>
      <c r="BQ15" s="147">
        <v>114.7526</v>
      </c>
      <c r="BR15" s="147">
        <v>0.23219999999999999</v>
      </c>
      <c r="BS15" s="147">
        <v>91.7136</v>
      </c>
      <c r="BT15" s="147">
        <v>0.19439999999999999</v>
      </c>
      <c r="BU15" s="147">
        <v>8.8992000000000004</v>
      </c>
      <c r="BV15" s="147">
        <v>1.1830000000000001</v>
      </c>
      <c r="BW15" s="147">
        <v>163.636</v>
      </c>
      <c r="BX15" s="147">
        <v>0</v>
      </c>
      <c r="BY15" s="147">
        <v>207.0658</v>
      </c>
      <c r="BZ15" s="147">
        <v>5.8390000000000004</v>
      </c>
      <c r="CA15" s="147">
        <v>0</v>
      </c>
      <c r="CB15" s="147">
        <v>0</v>
      </c>
      <c r="CC15" s="147">
        <v>155.54300000000001</v>
      </c>
      <c r="CD15" s="147">
        <v>0.67800000000000005</v>
      </c>
      <c r="CE15" s="147">
        <v>0</v>
      </c>
      <c r="CF15" s="147">
        <v>0</v>
      </c>
      <c r="CG15" s="147">
        <v>414.072</v>
      </c>
      <c r="CH15" s="147">
        <v>4.9124999999999996</v>
      </c>
      <c r="CI15" s="147">
        <v>312.3</v>
      </c>
      <c r="CJ15" s="147">
        <v>17.4375</v>
      </c>
      <c r="CK15" s="147">
        <v>3154.25</v>
      </c>
      <c r="CL15" s="147">
        <v>20.875</v>
      </c>
      <c r="CM15" s="147">
        <v>3004.9375</v>
      </c>
      <c r="CN15" s="147">
        <v>0</v>
      </c>
      <c r="CO15" s="147">
        <v>1189.74</v>
      </c>
      <c r="CP15" s="147">
        <v>0</v>
      </c>
      <c r="CQ15" s="147">
        <v>0</v>
      </c>
      <c r="CR15" s="147">
        <v>0</v>
      </c>
      <c r="CS15" s="147">
        <v>11659</v>
      </c>
      <c r="CT15" s="147">
        <v>14030.25</v>
      </c>
      <c r="CU15" s="147">
        <v>0</v>
      </c>
      <c r="CV15" s="147">
        <v>0</v>
      </c>
      <c r="CW15" s="147">
        <v>1685.2704000000001</v>
      </c>
      <c r="CX15" s="147">
        <v>0</v>
      </c>
      <c r="CY15" s="147">
        <v>1725.9304999999999</v>
      </c>
      <c r="CZ15" s="147">
        <v>0</v>
      </c>
      <c r="DA15" s="147">
        <v>17753.5</v>
      </c>
      <c r="DB15" s="147">
        <v>14872.6114</v>
      </c>
      <c r="DC15" s="147">
        <v>0</v>
      </c>
      <c r="DD15" s="147">
        <v>0</v>
      </c>
      <c r="DE15" s="147">
        <v>14308.3321</v>
      </c>
      <c r="DF15" s="147">
        <v>0</v>
      </c>
      <c r="DG15" s="147">
        <v>1568.8068000000001</v>
      </c>
      <c r="DH15" s="147">
        <v>0</v>
      </c>
      <c r="DI15" s="147">
        <v>1613.634</v>
      </c>
      <c r="DJ15" s="147">
        <v>5.1508000000000003</v>
      </c>
      <c r="DK15" s="147">
        <v>0</v>
      </c>
      <c r="DL15" s="147">
        <v>0</v>
      </c>
      <c r="DM15" s="147">
        <v>0</v>
      </c>
      <c r="DN15" s="147">
        <v>2.1086</v>
      </c>
      <c r="DO15" s="147">
        <v>1.829</v>
      </c>
      <c r="DP15" s="147">
        <v>0</v>
      </c>
      <c r="DQ15" s="147">
        <v>0.65500000000000003</v>
      </c>
      <c r="DR15" s="147">
        <v>0</v>
      </c>
      <c r="DS15" s="147">
        <v>9.8000000000000004E-2</v>
      </c>
      <c r="DT15" s="147">
        <v>0</v>
      </c>
      <c r="DU15" s="147">
        <v>0.35099999999999998</v>
      </c>
      <c r="DV15" s="147">
        <v>0</v>
      </c>
      <c r="DW15" s="147">
        <v>0.14299999999999999</v>
      </c>
      <c r="DX15" s="147">
        <v>0</v>
      </c>
      <c r="DY15" s="147">
        <v>2.0649999999999999</v>
      </c>
      <c r="DZ15" s="147">
        <v>0</v>
      </c>
      <c r="EA15" s="147">
        <v>0</v>
      </c>
      <c r="EB15" s="147">
        <v>0</v>
      </c>
      <c r="EC15" s="147">
        <v>0</v>
      </c>
      <c r="ED15" s="147">
        <v>0</v>
      </c>
      <c r="EE15" s="147">
        <v>5.1999999999999998E-2</v>
      </c>
      <c r="EF15" s="147">
        <v>2.7629999999999999</v>
      </c>
      <c r="EG15" s="147">
        <v>2.851</v>
      </c>
      <c r="EH15" s="147">
        <v>5.6980000000000004</v>
      </c>
      <c r="EI15" s="147">
        <v>0</v>
      </c>
      <c r="EJ15" s="147">
        <v>900.04039999999998</v>
      </c>
      <c r="EK15" s="147">
        <v>0</v>
      </c>
      <c r="EL15" s="147">
        <v>644.77</v>
      </c>
      <c r="EM15" s="147">
        <v>0</v>
      </c>
      <c r="EN15" s="147">
        <v>391.73700000000002</v>
      </c>
      <c r="EO15" s="147">
        <v>0</v>
      </c>
      <c r="EP15" s="147">
        <v>4.4560000000000004</v>
      </c>
      <c r="EQ15" s="147">
        <v>0</v>
      </c>
      <c r="ER15" s="147">
        <v>471.01499999999999</v>
      </c>
      <c r="ES15" s="147">
        <v>0</v>
      </c>
      <c r="ET15" s="147">
        <v>639.20000000000005</v>
      </c>
      <c r="EU15" s="147">
        <v>0</v>
      </c>
      <c r="EV15" s="147">
        <v>81.718999999999994</v>
      </c>
      <c r="EW15" s="147">
        <v>0</v>
      </c>
      <c r="EX15" s="147">
        <v>550.93499999999995</v>
      </c>
      <c r="EY15" s="147">
        <v>0</v>
      </c>
      <c r="EZ15" s="147">
        <v>260.52600000000001</v>
      </c>
      <c r="FA15" s="147">
        <v>0</v>
      </c>
      <c r="FB15" s="147">
        <v>208.79400000000001</v>
      </c>
      <c r="FC15" s="147">
        <v>0</v>
      </c>
      <c r="FD15" s="147">
        <v>353.04</v>
      </c>
      <c r="FE15" s="31">
        <f>D15-C15+F15-E15+H15-G15+J15-I15+L15-K15+N15-M15+P15-O15+R15-Q15+T15-S15+V15-U15+X15-W15+Z15-Y15+AB15-AA15+AD15-AC15+AF15-AE15+AH15-AG15+AJ15-AI15+AL15-AK15+AN15-AM15+AP15-AO15+AR15-AQ15+AT15-AS15+AV15-AU15+AX15-AW15+AY15+AZ15+BA15+BC15-BB15+BE15-BD15+BG15-BF15+BI15-BH15+BK15-BJ15+BM15-BL15+BQ15-BP15+BS15-BR15+BU15-BT15+BW15-BV15+BY15-DNC!BX15+CA15-BZ15+CC15-CB15+CE15-CD15+CG15-CF15+CI15-CH15+CK15-CJ15+CM15-CL15+CO15-CN15+DM15-DN15-DJ15+CQ15-CP15+DP15-DO15+DR15-DQ15+DT15-DS15+DV15-DU15+DX15-DW15+BO15-BN15+FN15+DZ15-DY15+EB15-EA15+ED15-EC15+EF15-EE15+EH15-EG15+EJ15-EI15+EL15-EK15+EN15-EM15+EP15-EO15+ER15-EQ15+EV15-EU15+ET15-ES15+EX15-EW15+EZ15-EY15+FB15-FA15+FD15-FC15</f>
        <v>27036.714100000008</v>
      </c>
      <c r="FF15" s="595">
        <v>1529.6117999999999</v>
      </c>
      <c r="FG15" s="398">
        <f t="shared" si="0"/>
        <v>5.6575358763733767</v>
      </c>
      <c r="FI15" s="32"/>
      <c r="FK15" s="32"/>
      <c r="FL15" s="32"/>
      <c r="FM15" s="410"/>
      <c r="FO15" s="32"/>
    </row>
    <row r="16" spans="1:171" ht="14.25" thickBot="1" x14ac:dyDescent="0.3">
      <c r="B16" s="18">
        <v>7</v>
      </c>
      <c r="C16" s="146">
        <v>0</v>
      </c>
      <c r="D16" s="147">
        <v>0</v>
      </c>
      <c r="E16" s="147">
        <v>3.7755000000000001</v>
      </c>
      <c r="F16" s="147">
        <v>0</v>
      </c>
      <c r="G16" s="147">
        <v>0</v>
      </c>
      <c r="H16" s="147">
        <v>0</v>
      </c>
      <c r="I16" s="147">
        <v>0</v>
      </c>
      <c r="J16" s="147">
        <v>0</v>
      </c>
      <c r="K16" s="147">
        <v>7.1550000000000002</v>
      </c>
      <c r="L16" s="147">
        <v>194.232</v>
      </c>
      <c r="M16" s="147">
        <v>0</v>
      </c>
      <c r="N16" s="147">
        <v>0</v>
      </c>
      <c r="O16" s="147">
        <v>40.620600000000003</v>
      </c>
      <c r="P16" s="147">
        <v>0</v>
      </c>
      <c r="Q16" s="147">
        <v>0</v>
      </c>
      <c r="R16" s="147">
        <v>83.374799999999993</v>
      </c>
      <c r="S16" s="147">
        <v>4.6460999999999997</v>
      </c>
      <c r="T16" s="147">
        <v>83.797600000000003</v>
      </c>
      <c r="U16" s="147">
        <v>3.2963</v>
      </c>
      <c r="V16" s="147">
        <v>63.247399999999999</v>
      </c>
      <c r="W16" s="147">
        <v>3.8800000000000001E-2</v>
      </c>
      <c r="X16" s="147">
        <v>0</v>
      </c>
      <c r="Y16" s="147">
        <v>3.3115000000000001</v>
      </c>
      <c r="Z16" s="147">
        <v>54.067</v>
      </c>
      <c r="AA16" s="147">
        <v>2.1000000000000001E-2</v>
      </c>
      <c r="AB16" s="147">
        <v>0</v>
      </c>
      <c r="AC16" s="147">
        <v>0</v>
      </c>
      <c r="AD16" s="147">
        <v>2621.3625000000002</v>
      </c>
      <c r="AE16" s="147">
        <v>0</v>
      </c>
      <c r="AF16" s="147">
        <v>2620.1808000000001</v>
      </c>
      <c r="AG16" s="147">
        <v>0</v>
      </c>
      <c r="AH16" s="147">
        <v>2637.8442</v>
      </c>
      <c r="AI16" s="147">
        <v>0</v>
      </c>
      <c r="AJ16" s="147">
        <v>846.80039999999997</v>
      </c>
      <c r="AK16" s="147">
        <v>0</v>
      </c>
      <c r="AL16" s="147">
        <v>837.8904</v>
      </c>
      <c r="AM16" s="147">
        <v>0</v>
      </c>
      <c r="AN16" s="147">
        <v>831.51959999999997</v>
      </c>
      <c r="AO16" s="147">
        <v>0</v>
      </c>
      <c r="AP16" s="147">
        <v>827.90160000000003</v>
      </c>
      <c r="AQ16" s="147">
        <v>0</v>
      </c>
      <c r="AR16" s="147">
        <v>597.17420000000004</v>
      </c>
      <c r="AS16" s="147">
        <v>0</v>
      </c>
      <c r="AT16" s="147">
        <v>806.84299999999996</v>
      </c>
      <c r="AU16" s="147">
        <v>0</v>
      </c>
      <c r="AV16" s="147">
        <v>798.33860000000004</v>
      </c>
      <c r="AW16" s="147">
        <v>0</v>
      </c>
      <c r="AX16" s="147">
        <v>0</v>
      </c>
      <c r="AY16" s="147"/>
      <c r="AZ16" s="147">
        <v>0</v>
      </c>
      <c r="BA16" s="147">
        <v>3.2240000000000002</v>
      </c>
      <c r="BB16" s="147">
        <v>5.8029999999999999</v>
      </c>
      <c r="BC16" s="147">
        <v>0</v>
      </c>
      <c r="BD16" s="147">
        <v>0.312</v>
      </c>
      <c r="BE16" s="147">
        <v>2.641</v>
      </c>
      <c r="BF16" s="147">
        <v>5.31</v>
      </c>
      <c r="BG16" s="147">
        <v>36.143000000000001</v>
      </c>
      <c r="BH16" s="147">
        <v>0.39700000000000002</v>
      </c>
      <c r="BI16" s="147">
        <v>0</v>
      </c>
      <c r="BJ16" s="147">
        <v>1.5920000000000001</v>
      </c>
      <c r="BK16" s="147">
        <v>46.503</v>
      </c>
      <c r="BL16" s="147">
        <v>3.6139999999999999</v>
      </c>
      <c r="BM16" s="147">
        <v>62.2</v>
      </c>
      <c r="BN16" s="147">
        <v>8.7430000000000003</v>
      </c>
      <c r="BO16" s="147">
        <v>0.29499999999999998</v>
      </c>
      <c r="BP16" s="147">
        <v>0.15379999999999999</v>
      </c>
      <c r="BQ16" s="147">
        <v>38.348199999999999</v>
      </c>
      <c r="BR16" s="147">
        <v>0.18640000000000001</v>
      </c>
      <c r="BS16" s="147">
        <v>23.525200000000002</v>
      </c>
      <c r="BT16" s="147">
        <v>1.0691999999999999</v>
      </c>
      <c r="BU16" s="147">
        <v>1.4688000000000001</v>
      </c>
      <c r="BV16" s="147">
        <v>0</v>
      </c>
      <c r="BW16" s="147">
        <v>208.08600000000001</v>
      </c>
      <c r="BX16" s="147">
        <v>0.19700000000000001</v>
      </c>
      <c r="BY16" s="147">
        <v>194.2406</v>
      </c>
      <c r="BZ16" s="147">
        <v>1.7609999999999999</v>
      </c>
      <c r="CA16" s="147">
        <v>205.48</v>
      </c>
      <c r="CB16" s="147">
        <v>0.77900000000000003</v>
      </c>
      <c r="CC16" s="147">
        <v>46.694000000000003</v>
      </c>
      <c r="CD16" s="147">
        <v>0.66600000000000004</v>
      </c>
      <c r="CE16" s="147">
        <v>0</v>
      </c>
      <c r="CF16" s="147">
        <v>0</v>
      </c>
      <c r="CG16" s="147">
        <v>441.1524</v>
      </c>
      <c r="CH16" s="147">
        <v>0</v>
      </c>
      <c r="CI16" s="147">
        <v>462.08249999999998</v>
      </c>
      <c r="CJ16" s="147">
        <v>0</v>
      </c>
      <c r="CK16" s="147">
        <v>4380.125</v>
      </c>
      <c r="CL16" s="147">
        <v>0</v>
      </c>
      <c r="CM16" s="147">
        <v>4185.25</v>
      </c>
      <c r="CN16" s="147">
        <v>0</v>
      </c>
      <c r="CO16" s="147">
        <v>1572.69</v>
      </c>
      <c r="CP16" s="147">
        <v>0</v>
      </c>
      <c r="CQ16" s="147">
        <v>0</v>
      </c>
      <c r="CR16" s="147">
        <v>0</v>
      </c>
      <c r="CS16" s="147">
        <v>11854</v>
      </c>
      <c r="CT16" s="147">
        <v>14025.5</v>
      </c>
      <c r="CU16" s="147">
        <v>0</v>
      </c>
      <c r="CV16" s="147">
        <v>0</v>
      </c>
      <c r="CW16" s="147">
        <v>1637.1035999999999</v>
      </c>
      <c r="CX16" s="147">
        <v>0</v>
      </c>
      <c r="CY16" s="147">
        <v>1673.3489</v>
      </c>
      <c r="CZ16" s="147">
        <v>0</v>
      </c>
      <c r="DA16" s="147">
        <v>14945.5</v>
      </c>
      <c r="DB16" s="147">
        <v>13738.648800000001</v>
      </c>
      <c r="DC16" s="147">
        <v>43.4178</v>
      </c>
      <c r="DD16" s="147">
        <v>0</v>
      </c>
      <c r="DE16" s="147">
        <v>11369.1288</v>
      </c>
      <c r="DF16" s="147">
        <v>0</v>
      </c>
      <c r="DG16" s="147">
        <v>1628.6027999999999</v>
      </c>
      <c r="DH16" s="147">
        <v>0</v>
      </c>
      <c r="DI16" s="147">
        <v>1672.3746000000001</v>
      </c>
      <c r="DJ16" s="147">
        <v>5.5035999999999996</v>
      </c>
      <c r="DK16" s="147">
        <v>0</v>
      </c>
      <c r="DL16" s="147">
        <v>0</v>
      </c>
      <c r="DM16" s="147">
        <v>0</v>
      </c>
      <c r="DN16" s="147">
        <v>2.1488</v>
      </c>
      <c r="DO16" s="147">
        <v>1.8680000000000001</v>
      </c>
      <c r="DP16" s="147">
        <v>0</v>
      </c>
      <c r="DQ16" s="147">
        <v>0.66700000000000004</v>
      </c>
      <c r="DR16" s="147">
        <v>0</v>
      </c>
      <c r="DS16" s="147">
        <v>9.9000000000000005E-2</v>
      </c>
      <c r="DT16" s="147">
        <v>0</v>
      </c>
      <c r="DU16" s="147">
        <v>0.35099999999999998</v>
      </c>
      <c r="DV16" s="147">
        <v>9.1999999999999998E-2</v>
      </c>
      <c r="DW16" s="147">
        <v>0.124</v>
      </c>
      <c r="DX16" s="147">
        <v>0</v>
      </c>
      <c r="DY16" s="147">
        <v>2.0529999999999999</v>
      </c>
      <c r="DZ16" s="147">
        <v>0</v>
      </c>
      <c r="EA16" s="147">
        <v>0</v>
      </c>
      <c r="EB16" s="147">
        <v>0</v>
      </c>
      <c r="EC16" s="147">
        <v>0</v>
      </c>
      <c r="ED16" s="147">
        <v>0</v>
      </c>
      <c r="EE16" s="147">
        <v>5.2999999999999999E-2</v>
      </c>
      <c r="EF16" s="147">
        <v>2.5760000000000001</v>
      </c>
      <c r="EG16" s="147">
        <v>9.5169999999999995</v>
      </c>
      <c r="EH16" s="147">
        <v>0.14299999999999999</v>
      </c>
      <c r="EI16" s="147">
        <v>0.95530000000000004</v>
      </c>
      <c r="EJ16" s="147">
        <v>861.00609999999995</v>
      </c>
      <c r="EK16" s="147">
        <v>0.1</v>
      </c>
      <c r="EL16" s="147">
        <v>158.86000000000001</v>
      </c>
      <c r="EM16" s="147">
        <v>0.98299999999999998</v>
      </c>
      <c r="EN16" s="147">
        <v>53.744</v>
      </c>
      <c r="EO16" s="147">
        <v>0</v>
      </c>
      <c r="EP16" s="147">
        <v>5.1589999999999998</v>
      </c>
      <c r="EQ16" s="147">
        <v>6.0000000000000001E-3</v>
      </c>
      <c r="ER16" s="147">
        <v>87.84</v>
      </c>
      <c r="ES16" s="147">
        <v>1.3</v>
      </c>
      <c r="ET16" s="147">
        <v>82.8</v>
      </c>
      <c r="EU16" s="147">
        <v>1.7999999999999999E-2</v>
      </c>
      <c r="EV16" s="147">
        <v>36.957999999999998</v>
      </c>
      <c r="EW16" s="147">
        <v>0.53700000000000003</v>
      </c>
      <c r="EX16" s="147">
        <v>82.992999999999995</v>
      </c>
      <c r="EY16" s="147">
        <v>4.0000000000000001E-3</v>
      </c>
      <c r="EZ16" s="147">
        <v>18.611000000000001</v>
      </c>
      <c r="FA16" s="147">
        <v>0.35199999999999998</v>
      </c>
      <c r="FB16" s="147">
        <v>16.257999999999999</v>
      </c>
      <c r="FC16" s="147">
        <v>2.2799999999999998</v>
      </c>
      <c r="FD16" s="147">
        <v>53.76</v>
      </c>
      <c r="FE16" s="31">
        <f>D16-C16+F16-E16+H16-G16+J16-I16+L16-K16+N16-M16+P16-O16+R16-Q16+T16-S16+V16-U16+X16-W16+Z16-Y16+AB16-AA16+AD16-AC16+AF16-AE16+AH16-AG16+AJ16-AI16+AL16-AK16+AN16-AM16+AP16-AO16+AR16-AQ16+AT16-AS16+AV16-AU16+AX16-AW16+AY16+AZ16+BA16+BC16-BB16+BE16-BD16+BG16-BF16+BI16-BH16+BK16-BJ16+BM16-BL16+BQ16-BP16+BS16-BR16+BU16-BT16+BW16-BV16+BY16-DNC!BX16+CA16-BZ16+CC16-CB16+CE16-CD16+CG16-CF16+CI16-CH16+CK16-CJ16+CM16-CL16+CO16-CN16+DM16-DN16-DJ16+CQ16-CP16+DP16-DO16+DR16-DQ16+DT16-DS16+DV16-DU16+DX16-DW16+BO16-BN16+FN16+DZ16-DY16+EB16-EA16+ED16-EC16+EF16-EE16+EH16-EG16+EJ16-EI16+EL16-EK16+EN16-EM16+EP16-EO16+ER16-EQ16+EV16-EU16+ET16-ES16+EX16-EW16+EZ16-EY16+FB16-FA16+FD16-FC16</f>
        <v>27153.154999999999</v>
      </c>
      <c r="FF16" s="595">
        <v>2391.6502</v>
      </c>
      <c r="FG16" s="398">
        <f t="shared" si="0"/>
        <v>8.8080011328333683</v>
      </c>
      <c r="FI16" s="32"/>
      <c r="FK16" s="32"/>
      <c r="FL16" s="32"/>
      <c r="FM16" s="410"/>
      <c r="FO16" s="32"/>
    </row>
    <row r="17" spans="2:171" ht="14.25" thickBot="1" x14ac:dyDescent="0.3">
      <c r="B17" s="18">
        <v>8</v>
      </c>
      <c r="C17" s="146">
        <v>0</v>
      </c>
      <c r="D17" s="147">
        <v>0</v>
      </c>
      <c r="E17" s="147">
        <v>3.8262999999999998</v>
      </c>
      <c r="F17" s="147">
        <v>0</v>
      </c>
      <c r="G17" s="147">
        <v>0</v>
      </c>
      <c r="H17" s="147">
        <v>0</v>
      </c>
      <c r="I17" s="147">
        <v>0</v>
      </c>
      <c r="J17" s="147">
        <v>0</v>
      </c>
      <c r="K17" s="147">
        <v>6.0075000000000003</v>
      </c>
      <c r="L17" s="147">
        <v>11.372999999999999</v>
      </c>
      <c r="M17" s="147">
        <v>0</v>
      </c>
      <c r="N17" s="147">
        <v>0</v>
      </c>
      <c r="O17" s="147">
        <v>43.253999999999998</v>
      </c>
      <c r="P17" s="147">
        <v>0</v>
      </c>
      <c r="Q17" s="147">
        <v>0</v>
      </c>
      <c r="R17" s="147">
        <v>0</v>
      </c>
      <c r="S17" s="147">
        <v>0.3322</v>
      </c>
      <c r="T17" s="147">
        <v>0</v>
      </c>
      <c r="U17" s="147">
        <v>1.5376000000000001</v>
      </c>
      <c r="V17" s="147">
        <v>0</v>
      </c>
      <c r="W17" s="147">
        <v>0</v>
      </c>
      <c r="X17" s="147">
        <v>0</v>
      </c>
      <c r="Y17" s="147">
        <v>1.9717</v>
      </c>
      <c r="Z17" s="147">
        <v>0</v>
      </c>
      <c r="AA17" s="147">
        <v>0</v>
      </c>
      <c r="AB17" s="147">
        <v>0</v>
      </c>
      <c r="AC17" s="147">
        <v>0</v>
      </c>
      <c r="AD17" s="147">
        <v>2621.1374999999998</v>
      </c>
      <c r="AE17" s="147">
        <v>0</v>
      </c>
      <c r="AF17" s="147">
        <v>2620.0124999999998</v>
      </c>
      <c r="AG17" s="147">
        <v>0</v>
      </c>
      <c r="AH17" s="147">
        <v>2637.0558000000001</v>
      </c>
      <c r="AI17" s="147">
        <v>0</v>
      </c>
      <c r="AJ17" s="147">
        <v>839.7</v>
      </c>
      <c r="AK17" s="147">
        <v>0</v>
      </c>
      <c r="AL17" s="147">
        <v>830.92560000000003</v>
      </c>
      <c r="AM17" s="147">
        <v>0</v>
      </c>
      <c r="AN17" s="147">
        <v>823.74239999999998</v>
      </c>
      <c r="AO17" s="147">
        <v>0</v>
      </c>
      <c r="AP17" s="147">
        <v>827.44200000000001</v>
      </c>
      <c r="AQ17" s="147">
        <v>0</v>
      </c>
      <c r="AR17" s="147">
        <v>599.72659999999996</v>
      </c>
      <c r="AS17" s="147">
        <v>0</v>
      </c>
      <c r="AT17" s="147">
        <v>792.23320000000001</v>
      </c>
      <c r="AU17" s="147">
        <v>0</v>
      </c>
      <c r="AV17" s="147">
        <v>784.1431</v>
      </c>
      <c r="AW17" s="147">
        <v>0</v>
      </c>
      <c r="AX17" s="147">
        <v>0</v>
      </c>
      <c r="AY17" s="147"/>
      <c r="AZ17" s="147">
        <v>0</v>
      </c>
      <c r="BA17" s="147">
        <v>3.141</v>
      </c>
      <c r="BB17" s="147">
        <v>6.2359999999999998</v>
      </c>
      <c r="BC17" s="147">
        <v>0</v>
      </c>
      <c r="BD17" s="147">
        <v>0.253</v>
      </c>
      <c r="BE17" s="147">
        <v>10.691000000000001</v>
      </c>
      <c r="BF17" s="147">
        <v>2.1999999999999999E-2</v>
      </c>
      <c r="BG17" s="147">
        <v>43.021999999999998</v>
      </c>
      <c r="BH17" s="147">
        <v>0.40300000000000002</v>
      </c>
      <c r="BI17" s="147">
        <v>0</v>
      </c>
      <c r="BJ17" s="147">
        <v>0.29499999999999998</v>
      </c>
      <c r="BK17" s="147">
        <v>67.213999999999999</v>
      </c>
      <c r="BL17" s="147">
        <v>0</v>
      </c>
      <c r="BM17" s="147">
        <v>90.760999999999996</v>
      </c>
      <c r="BN17" s="147">
        <v>6.6689999999999996</v>
      </c>
      <c r="BO17" s="147">
        <v>1.8660000000000001</v>
      </c>
      <c r="BP17" s="147">
        <v>4.0599999999999997E-2</v>
      </c>
      <c r="BQ17" s="147">
        <v>60.728400000000001</v>
      </c>
      <c r="BR17" s="147">
        <v>7.2800000000000004E-2</v>
      </c>
      <c r="BS17" s="147">
        <v>45.605600000000003</v>
      </c>
      <c r="BT17" s="147">
        <v>1.026</v>
      </c>
      <c r="BU17" s="147">
        <v>20.444400000000002</v>
      </c>
      <c r="BV17" s="147">
        <v>0</v>
      </c>
      <c r="BW17" s="147">
        <v>210.696</v>
      </c>
      <c r="BX17" s="147">
        <v>0</v>
      </c>
      <c r="BY17" s="147">
        <v>218.74860000000001</v>
      </c>
      <c r="BZ17" s="147">
        <v>0</v>
      </c>
      <c r="CA17" s="147">
        <v>237.464</v>
      </c>
      <c r="CB17" s="147">
        <v>0.27600000000000002</v>
      </c>
      <c r="CC17" s="147">
        <v>82.432000000000002</v>
      </c>
      <c r="CD17" s="147">
        <v>0.66</v>
      </c>
      <c r="CE17" s="147">
        <v>0</v>
      </c>
      <c r="CF17" s="147">
        <v>0</v>
      </c>
      <c r="CG17" s="147">
        <v>438.53399999999999</v>
      </c>
      <c r="CH17" s="147">
        <v>4.5449999999999999</v>
      </c>
      <c r="CI17" s="147">
        <v>356.77499999999998</v>
      </c>
      <c r="CJ17" s="147">
        <v>0</v>
      </c>
      <c r="CK17" s="147">
        <v>3867.125</v>
      </c>
      <c r="CL17" s="147">
        <v>0</v>
      </c>
      <c r="CM17" s="147">
        <v>3689.6875</v>
      </c>
      <c r="CN17" s="147">
        <v>0</v>
      </c>
      <c r="CO17" s="147">
        <v>1108.4849999999999</v>
      </c>
      <c r="CP17" s="147">
        <v>0</v>
      </c>
      <c r="CQ17" s="147">
        <v>0</v>
      </c>
      <c r="CR17" s="147">
        <v>0</v>
      </c>
      <c r="CS17" s="147">
        <v>12340.875</v>
      </c>
      <c r="CT17" s="147">
        <v>11574.5</v>
      </c>
      <c r="CU17" s="147">
        <v>0</v>
      </c>
      <c r="CV17" s="147">
        <v>0</v>
      </c>
      <c r="CW17" s="147">
        <v>1725.2267999999999</v>
      </c>
      <c r="CX17" s="147">
        <v>0</v>
      </c>
      <c r="CY17" s="147">
        <v>1770.7528</v>
      </c>
      <c r="CZ17" s="147">
        <v>0</v>
      </c>
      <c r="DA17" s="147">
        <v>14498.375</v>
      </c>
      <c r="DB17" s="147">
        <v>13453.2446</v>
      </c>
      <c r="DC17" s="147">
        <v>0</v>
      </c>
      <c r="DD17" s="147">
        <v>0</v>
      </c>
      <c r="DE17" s="147">
        <v>10765.1461</v>
      </c>
      <c r="DF17" s="147">
        <v>0</v>
      </c>
      <c r="DG17" s="147">
        <v>1639.836</v>
      </c>
      <c r="DH17" s="147">
        <v>0</v>
      </c>
      <c r="DI17" s="147">
        <v>1692.7209</v>
      </c>
      <c r="DJ17" s="147">
        <v>3.9182000000000001</v>
      </c>
      <c r="DK17" s="147">
        <v>0</v>
      </c>
      <c r="DL17" s="147">
        <v>0</v>
      </c>
      <c r="DM17" s="147">
        <v>0</v>
      </c>
      <c r="DN17" s="147">
        <v>2.2410000000000001</v>
      </c>
      <c r="DO17" s="147">
        <v>1.86</v>
      </c>
      <c r="DP17" s="147">
        <v>0</v>
      </c>
      <c r="DQ17" s="147">
        <v>0.71399999999999997</v>
      </c>
      <c r="DR17" s="147">
        <v>0</v>
      </c>
      <c r="DS17" s="147">
        <v>0.105</v>
      </c>
      <c r="DT17" s="147">
        <v>0</v>
      </c>
      <c r="DU17" s="147">
        <v>0.36399999999999999</v>
      </c>
      <c r="DV17" s="147">
        <v>0</v>
      </c>
      <c r="DW17" s="147">
        <v>0.14599999999999999</v>
      </c>
      <c r="DX17" s="147">
        <v>0</v>
      </c>
      <c r="DY17" s="147">
        <v>2.2810000000000001</v>
      </c>
      <c r="DZ17" s="147">
        <v>0</v>
      </c>
      <c r="EA17" s="147">
        <v>0</v>
      </c>
      <c r="EB17" s="147">
        <v>0</v>
      </c>
      <c r="EC17" s="147">
        <v>0</v>
      </c>
      <c r="ED17" s="147">
        <v>0</v>
      </c>
      <c r="EE17" s="147">
        <v>5.3999999999999999E-2</v>
      </c>
      <c r="EF17" s="147">
        <v>2.722</v>
      </c>
      <c r="EG17" s="147">
        <v>6.9509999999999996</v>
      </c>
      <c r="EH17" s="147">
        <v>1.1539999999999999</v>
      </c>
      <c r="EI17" s="147">
        <v>0</v>
      </c>
      <c r="EJ17" s="147">
        <v>1022.9882</v>
      </c>
      <c r="EK17" s="147">
        <v>0</v>
      </c>
      <c r="EL17" s="147">
        <v>384.56</v>
      </c>
      <c r="EM17" s="147">
        <v>0</v>
      </c>
      <c r="EN17" s="147">
        <v>360.892</v>
      </c>
      <c r="EO17" s="147">
        <v>0</v>
      </c>
      <c r="EP17" s="147">
        <v>5.8949999999999996</v>
      </c>
      <c r="EQ17" s="147">
        <v>0</v>
      </c>
      <c r="ER17" s="147">
        <v>307.16899999999998</v>
      </c>
      <c r="ES17" s="147">
        <v>0</v>
      </c>
      <c r="ET17" s="147">
        <v>310.7</v>
      </c>
      <c r="EU17" s="147">
        <v>0</v>
      </c>
      <c r="EV17" s="147">
        <v>49.83</v>
      </c>
      <c r="EW17" s="147">
        <v>0</v>
      </c>
      <c r="EX17" s="147">
        <v>347.93700000000001</v>
      </c>
      <c r="EY17" s="147">
        <v>8.0000000000000002E-3</v>
      </c>
      <c r="EZ17" s="147">
        <v>150.19200000000001</v>
      </c>
      <c r="FA17" s="147">
        <v>8.9999999999999993E-3</v>
      </c>
      <c r="FB17" s="147">
        <v>87.673000000000002</v>
      </c>
      <c r="FC17" s="147">
        <v>0</v>
      </c>
      <c r="FD17" s="147">
        <v>502.32</v>
      </c>
      <c r="FE17" s="31">
        <f>D17-C17+F17-E17+H17-G17+J17-I17+L17-K17+N17-M17+P17-O17+R17-Q17+T17-S17+V17-U17+X17-W17+Z17-Y17+AB17-AA17+AD17-AC17+AF17-AE17+AH17-AG17+AJ17-AI17+AL17-AK17+AN17-AM17+AP17-AO17+AR17-AQ17+AT17-AS17+AV17-AU17+AX17-AW17+AY17+AZ17+BA17+BC17-BB17+BE17-BD17+BG17-BF17+BI17-BH17+BK17-BJ17+BM17-BL17+BQ17-BP17+BS17-BR17+BU17-BT17+BW17-BV17+BY17-DNC!BX17+CA17-BZ17+CC17-CB17+CE17-CD17+CG17-CF17+CI17-CH17+CK17-CJ17+CM17-CL17+CO17-CN17+DM17-DN17-DJ17+CQ17-CP17+DP17-DO17+DR17-DQ17+DT17-DS17+DV17-DU17+DX17-DW17+BO17-BN17+FN17+DZ17-DY17+EB17-EA17+ED17-EC17+EF17-EE17+EH17-EG17+EJ17-EI17+EL17-EK17+EN17-EM17+EP17-EO17+ER17-EQ17+EV17-EU17+ET17-ES17+EX17-EW17+EZ17-EY17+FB17-FA17+FD17-FC17</f>
        <v>27378.865500000004</v>
      </c>
      <c r="FF17" s="595">
        <v>1435.6362000000001</v>
      </c>
      <c r="FG17" s="398">
        <f t="shared" si="0"/>
        <v>5.2435927266599114</v>
      </c>
      <c r="FI17" s="32"/>
      <c r="FK17" s="32"/>
      <c r="FL17" s="32"/>
      <c r="FM17" s="410"/>
      <c r="FO17" s="32"/>
    </row>
    <row r="18" spans="2:171" ht="14.25" thickBot="1" x14ac:dyDescent="0.3">
      <c r="B18" s="18">
        <v>9</v>
      </c>
      <c r="C18" s="146">
        <v>0</v>
      </c>
      <c r="D18" s="147">
        <v>0</v>
      </c>
      <c r="E18" s="147">
        <v>3.7928999999999999</v>
      </c>
      <c r="F18" s="147">
        <v>0</v>
      </c>
      <c r="G18" s="147">
        <v>0</v>
      </c>
      <c r="H18" s="147">
        <v>0</v>
      </c>
      <c r="I18" s="147">
        <v>0</v>
      </c>
      <c r="J18" s="147">
        <v>0</v>
      </c>
      <c r="K18" s="147">
        <v>1.4850000000000001</v>
      </c>
      <c r="L18" s="147">
        <v>0</v>
      </c>
      <c r="M18" s="147">
        <v>0</v>
      </c>
      <c r="N18" s="147">
        <v>0</v>
      </c>
      <c r="O18" s="147">
        <v>42.1614</v>
      </c>
      <c r="P18" s="147">
        <v>0</v>
      </c>
      <c r="Q18" s="147">
        <v>0</v>
      </c>
      <c r="R18" s="147">
        <v>0</v>
      </c>
      <c r="S18" s="147">
        <v>0.23419999999999999</v>
      </c>
      <c r="T18" s="147">
        <v>0</v>
      </c>
      <c r="U18" s="147">
        <v>1.8528</v>
      </c>
      <c r="V18" s="147">
        <v>0</v>
      </c>
      <c r="W18" s="147">
        <v>0</v>
      </c>
      <c r="X18" s="147">
        <v>18.625</v>
      </c>
      <c r="Y18" s="147">
        <v>1.839</v>
      </c>
      <c r="Z18" s="147">
        <v>0</v>
      </c>
      <c r="AA18" s="147">
        <v>0</v>
      </c>
      <c r="AB18" s="147">
        <v>0</v>
      </c>
      <c r="AC18" s="147">
        <v>0</v>
      </c>
      <c r="AD18" s="147">
        <v>2616.8067000000001</v>
      </c>
      <c r="AE18" s="147">
        <v>0</v>
      </c>
      <c r="AF18" s="147">
        <v>2620.7442000000001</v>
      </c>
      <c r="AG18" s="147">
        <v>0</v>
      </c>
      <c r="AH18" s="147">
        <v>2639.7</v>
      </c>
      <c r="AI18" s="147">
        <v>0</v>
      </c>
      <c r="AJ18" s="147">
        <v>842.72400000000005</v>
      </c>
      <c r="AK18" s="147">
        <v>0</v>
      </c>
      <c r="AL18" s="147">
        <v>833.38199999999995</v>
      </c>
      <c r="AM18" s="147">
        <v>0</v>
      </c>
      <c r="AN18" s="147">
        <v>826.55160000000001</v>
      </c>
      <c r="AO18" s="147">
        <v>0</v>
      </c>
      <c r="AP18" s="147">
        <v>827.55</v>
      </c>
      <c r="AQ18" s="147">
        <v>0</v>
      </c>
      <c r="AR18" s="147">
        <v>589.85429999999997</v>
      </c>
      <c r="AS18" s="147">
        <v>0</v>
      </c>
      <c r="AT18" s="147">
        <v>779.7183</v>
      </c>
      <c r="AU18" s="147">
        <v>0</v>
      </c>
      <c r="AV18" s="147">
        <v>772.10440000000006</v>
      </c>
      <c r="AW18" s="147">
        <v>0</v>
      </c>
      <c r="AX18" s="147">
        <v>0</v>
      </c>
      <c r="AY18" s="147"/>
      <c r="AZ18" s="147">
        <v>0</v>
      </c>
      <c r="BA18" s="147">
        <v>3.6619999999999999</v>
      </c>
      <c r="BB18" s="147">
        <v>4</v>
      </c>
      <c r="BC18" s="147">
        <v>0.155</v>
      </c>
      <c r="BD18" s="147">
        <v>0.08</v>
      </c>
      <c r="BE18" s="147">
        <v>28.779</v>
      </c>
      <c r="BF18" s="147">
        <v>9.2999999999999999E-2</v>
      </c>
      <c r="BG18" s="147">
        <v>17.565000000000001</v>
      </c>
      <c r="BH18" s="147">
        <v>0.40200000000000002</v>
      </c>
      <c r="BI18" s="147">
        <v>0</v>
      </c>
      <c r="BJ18" s="147">
        <v>0.129</v>
      </c>
      <c r="BK18" s="147">
        <v>50.381</v>
      </c>
      <c r="BL18" s="147">
        <v>8.9999999999999993E-3</v>
      </c>
      <c r="BM18" s="147">
        <v>64.132999999999996</v>
      </c>
      <c r="BN18" s="147">
        <v>5.4379999999999997</v>
      </c>
      <c r="BO18" s="147">
        <v>19.776</v>
      </c>
      <c r="BP18" s="147">
        <v>2.5999999999999999E-3</v>
      </c>
      <c r="BQ18" s="147">
        <v>192.0968</v>
      </c>
      <c r="BR18" s="147">
        <v>0</v>
      </c>
      <c r="BS18" s="147">
        <v>153.72720000000001</v>
      </c>
      <c r="BT18" s="147">
        <v>0.40489999999999998</v>
      </c>
      <c r="BU18" s="147">
        <v>19.3644</v>
      </c>
      <c r="BV18" s="147">
        <v>2E-3</v>
      </c>
      <c r="BW18" s="147">
        <v>190.81800000000001</v>
      </c>
      <c r="BX18" s="147">
        <v>0.36730000000000002</v>
      </c>
      <c r="BY18" s="147">
        <v>194.22460000000001</v>
      </c>
      <c r="BZ18" s="147">
        <v>0</v>
      </c>
      <c r="CA18" s="147">
        <v>241.327</v>
      </c>
      <c r="CB18" s="147">
        <v>9.8000000000000004E-2</v>
      </c>
      <c r="CC18" s="147">
        <v>227.755</v>
      </c>
      <c r="CD18" s="147">
        <v>0.65900000000000003</v>
      </c>
      <c r="CE18" s="147">
        <v>0</v>
      </c>
      <c r="CF18" s="147">
        <v>0</v>
      </c>
      <c r="CG18" s="147">
        <v>449.60399999999998</v>
      </c>
      <c r="CH18" s="147">
        <v>10.4625</v>
      </c>
      <c r="CI18" s="147">
        <v>269.8125</v>
      </c>
      <c r="CJ18" s="147">
        <v>18.875</v>
      </c>
      <c r="CK18" s="147">
        <v>2823.1875</v>
      </c>
      <c r="CL18" s="147">
        <v>21.75</v>
      </c>
      <c r="CM18" s="147">
        <v>2685.5</v>
      </c>
      <c r="CN18" s="147">
        <v>0</v>
      </c>
      <c r="CO18" s="147">
        <v>777.82500000000005</v>
      </c>
      <c r="CP18" s="147">
        <v>0</v>
      </c>
      <c r="CQ18" s="147">
        <v>0</v>
      </c>
      <c r="CR18" s="147">
        <v>0</v>
      </c>
      <c r="CS18" s="147">
        <v>12995.5</v>
      </c>
      <c r="CT18" s="147">
        <v>10565.625</v>
      </c>
      <c r="CU18" s="147">
        <v>0</v>
      </c>
      <c r="CV18" s="147">
        <v>0</v>
      </c>
      <c r="CW18" s="147">
        <v>1809.588</v>
      </c>
      <c r="CX18" s="147">
        <v>0</v>
      </c>
      <c r="CY18" s="147">
        <v>1851.1034</v>
      </c>
      <c r="CZ18" s="147">
        <v>0</v>
      </c>
      <c r="DA18" s="147">
        <v>14685.25</v>
      </c>
      <c r="DB18" s="147">
        <v>11628.5746</v>
      </c>
      <c r="DC18" s="147">
        <v>2.8199999999999999E-2</v>
      </c>
      <c r="DD18" s="147">
        <v>0</v>
      </c>
      <c r="DE18" s="147">
        <v>10845.861000000001</v>
      </c>
      <c r="DF18" s="147">
        <v>0</v>
      </c>
      <c r="DG18" s="147">
        <v>1668.6780000000001</v>
      </c>
      <c r="DH18" s="147">
        <v>0</v>
      </c>
      <c r="DI18" s="147">
        <v>1716.0962</v>
      </c>
      <c r="DJ18" s="147">
        <v>4.0553999999999997</v>
      </c>
      <c r="DK18" s="147">
        <v>0</v>
      </c>
      <c r="DL18" s="147">
        <v>0</v>
      </c>
      <c r="DM18" s="147">
        <v>0</v>
      </c>
      <c r="DN18" s="147">
        <v>2.2115</v>
      </c>
      <c r="DO18" s="147">
        <v>1.839</v>
      </c>
      <c r="DP18" s="147">
        <v>0</v>
      </c>
      <c r="DQ18" s="147">
        <v>0.60899999999999999</v>
      </c>
      <c r="DR18" s="147">
        <v>0</v>
      </c>
      <c r="DS18" s="147">
        <v>0.1</v>
      </c>
      <c r="DT18" s="147">
        <v>0</v>
      </c>
      <c r="DU18" s="147">
        <v>0.38</v>
      </c>
      <c r="DV18" s="147">
        <v>0</v>
      </c>
      <c r="DW18" s="147">
        <v>0.14000000000000001</v>
      </c>
      <c r="DX18" s="147">
        <v>0</v>
      </c>
      <c r="DY18" s="147">
        <v>2.242</v>
      </c>
      <c r="DZ18" s="147">
        <v>0</v>
      </c>
      <c r="EA18" s="147">
        <v>0</v>
      </c>
      <c r="EB18" s="147">
        <v>0</v>
      </c>
      <c r="EC18" s="147">
        <v>0</v>
      </c>
      <c r="ED18" s="147">
        <v>0</v>
      </c>
      <c r="EE18" s="147">
        <v>6.6000000000000003E-2</v>
      </c>
      <c r="EF18" s="147">
        <v>1.712</v>
      </c>
      <c r="EG18" s="147">
        <v>1.8839999999999999</v>
      </c>
      <c r="EH18" s="147">
        <v>11.208</v>
      </c>
      <c r="EI18" s="147">
        <v>0</v>
      </c>
      <c r="EJ18" s="147">
        <v>994.11599999999999</v>
      </c>
      <c r="EK18" s="147">
        <v>0</v>
      </c>
      <c r="EL18" s="147">
        <v>947.58</v>
      </c>
      <c r="EM18" s="147">
        <v>0</v>
      </c>
      <c r="EN18" s="147">
        <v>668.36699999999996</v>
      </c>
      <c r="EO18" s="147">
        <v>0</v>
      </c>
      <c r="EP18" s="147">
        <v>6.3710000000000004</v>
      </c>
      <c r="EQ18" s="147">
        <v>0</v>
      </c>
      <c r="ER18" s="147">
        <v>747.09699999999998</v>
      </c>
      <c r="ES18" s="147">
        <v>0.2</v>
      </c>
      <c r="ET18" s="147">
        <v>486.8</v>
      </c>
      <c r="EU18" s="147">
        <v>3.5000000000000003E-2</v>
      </c>
      <c r="EV18" s="147">
        <v>17.797000000000001</v>
      </c>
      <c r="EW18" s="147">
        <v>0</v>
      </c>
      <c r="EX18" s="147">
        <v>728.79600000000005</v>
      </c>
      <c r="EY18" s="147">
        <v>4.1000000000000002E-2</v>
      </c>
      <c r="EZ18" s="147">
        <v>323.77300000000002</v>
      </c>
      <c r="FA18" s="147">
        <v>0.11799999999999999</v>
      </c>
      <c r="FB18" s="147">
        <v>250.44900000000001</v>
      </c>
      <c r="FC18" s="147">
        <v>0</v>
      </c>
      <c r="FD18" s="147">
        <v>856.8</v>
      </c>
      <c r="FE18" s="31">
        <f>D18-C18+F18-E18+H18-G18+J18-I18+L18-K18+N18-M18+P18-O18+R18-Q18+T18-S18+V18-U18+X18-W18+Z18-Y18+AB18-AA18+AD18-AC18+AF18-AE18+AH18-AG18+AJ18-AI18+AL18-AK18+AN18-AM18+AP18-AO18+AR18-AQ18+AT18-AS18+AV18-AU18+AX18-AW18+AY18+AZ18+BA18+BC18-BB18+BE18-BD18+BG18-BF18+BI18-BH18+BK18-BJ18+BM18-BL18+BQ18-BP18+BS18-BR18+BU18-BT18+BW18-BV18+BY18-DNC!BX18+CA18-BZ18+CC18-CB18+CE18-CD18+CG18-CF18+CI18-CH18+CK18-CJ18+CM18-CL18+CO18-CN18+DM18-DN18-DJ18+CQ18-CP18+DP18-DO18+DR18-DQ18+DT18-DS18+DV18-DU18+DX18-DW18+BO18-BN18+FN18+DZ18-DY18+EB18-EA18+ED18-EC18+EF18-EE18+EH18-EG18+EJ18-EI18+EL18-EK18+EN18-EM18+EP18-EO18+ER18-EQ18+EV18-EU18+ET18-ES18+EX18-EW18+EZ18-EY18+FB18-FA18+FD18-FC18</f>
        <v>27690.260999999995</v>
      </c>
      <c r="FF18" s="595">
        <v>2235.6859999999997</v>
      </c>
      <c r="FG18" s="398">
        <f t="shared" si="0"/>
        <v>8.073907284586447</v>
      </c>
      <c r="FI18" s="32"/>
      <c r="FK18" s="32"/>
      <c r="FL18" s="32"/>
      <c r="FM18" s="410"/>
      <c r="FO18" s="32"/>
    </row>
    <row r="19" spans="2:171" ht="14.25" thickBot="1" x14ac:dyDescent="0.3">
      <c r="B19" s="18">
        <v>10</v>
      </c>
      <c r="C19" s="146">
        <v>0</v>
      </c>
      <c r="D19" s="147">
        <v>0</v>
      </c>
      <c r="E19" s="147">
        <v>3.7921999999999998</v>
      </c>
      <c r="F19" s="147">
        <v>0</v>
      </c>
      <c r="G19" s="147">
        <v>0</v>
      </c>
      <c r="H19" s="147">
        <v>0</v>
      </c>
      <c r="I19" s="147">
        <v>0</v>
      </c>
      <c r="J19" s="147">
        <v>0</v>
      </c>
      <c r="K19" s="147">
        <v>0.91049999999999998</v>
      </c>
      <c r="L19" s="147">
        <v>0</v>
      </c>
      <c r="M19" s="147">
        <v>0</v>
      </c>
      <c r="N19" s="147">
        <v>0</v>
      </c>
      <c r="O19" s="147">
        <v>41.795999999999999</v>
      </c>
      <c r="P19" s="147">
        <v>0.16200000000000001</v>
      </c>
      <c r="Q19" s="147">
        <v>0</v>
      </c>
      <c r="R19" s="147">
        <v>0</v>
      </c>
      <c r="S19" s="147">
        <v>1E-4</v>
      </c>
      <c r="T19" s="147">
        <v>0</v>
      </c>
      <c r="U19" s="147">
        <v>1.4429000000000001</v>
      </c>
      <c r="V19" s="147">
        <v>0</v>
      </c>
      <c r="W19" s="147">
        <v>0</v>
      </c>
      <c r="X19" s="147">
        <v>0</v>
      </c>
      <c r="Y19" s="147">
        <v>1.7070000000000001</v>
      </c>
      <c r="Z19" s="147">
        <v>0</v>
      </c>
      <c r="AA19" s="147">
        <v>0</v>
      </c>
      <c r="AB19" s="147">
        <v>0</v>
      </c>
      <c r="AC19" s="147">
        <v>0</v>
      </c>
      <c r="AD19" s="147">
        <v>2626.4807999999998</v>
      </c>
      <c r="AE19" s="147">
        <v>0</v>
      </c>
      <c r="AF19" s="147">
        <v>2622.8249999999998</v>
      </c>
      <c r="AG19" s="147">
        <v>0</v>
      </c>
      <c r="AH19" s="147">
        <v>2641.8375000000001</v>
      </c>
      <c r="AI19" s="147">
        <v>0</v>
      </c>
      <c r="AJ19" s="147">
        <v>835.24559999999997</v>
      </c>
      <c r="AK19" s="147">
        <v>0</v>
      </c>
      <c r="AL19" s="147">
        <v>826.87440000000004</v>
      </c>
      <c r="AM19" s="147">
        <v>0</v>
      </c>
      <c r="AN19" s="147">
        <v>821.63639999999998</v>
      </c>
      <c r="AO19" s="147">
        <v>0</v>
      </c>
      <c r="AP19" s="147">
        <v>827.65800000000002</v>
      </c>
      <c r="AQ19" s="147">
        <v>0</v>
      </c>
      <c r="AR19" s="147">
        <v>582.70740000000001</v>
      </c>
      <c r="AS19" s="147">
        <v>0</v>
      </c>
      <c r="AT19" s="147">
        <v>748.87789999999995</v>
      </c>
      <c r="AU19" s="147">
        <v>0</v>
      </c>
      <c r="AV19" s="147">
        <v>740.95979999999997</v>
      </c>
      <c r="AW19" s="147">
        <v>0</v>
      </c>
      <c r="AX19" s="147">
        <v>0</v>
      </c>
      <c r="AY19" s="147"/>
      <c r="AZ19" s="147">
        <v>0</v>
      </c>
      <c r="BA19" s="147">
        <v>3.141</v>
      </c>
      <c r="BB19" s="147">
        <v>2.0939999999999999</v>
      </c>
      <c r="BC19" s="147">
        <v>0.34300000000000003</v>
      </c>
      <c r="BD19" s="147">
        <v>0</v>
      </c>
      <c r="BE19" s="147">
        <v>26.78</v>
      </c>
      <c r="BF19" s="147">
        <v>3.4000000000000002E-2</v>
      </c>
      <c r="BG19" s="147">
        <v>7.6929999999999996</v>
      </c>
      <c r="BH19" s="147">
        <v>0.36699999999999999</v>
      </c>
      <c r="BI19" s="147">
        <v>0</v>
      </c>
      <c r="BJ19" s="147">
        <v>0.106</v>
      </c>
      <c r="BK19" s="147">
        <v>40.191000000000003</v>
      </c>
      <c r="BL19" s="147">
        <v>0.85199999999999998</v>
      </c>
      <c r="BM19" s="147">
        <v>56.793999999999997</v>
      </c>
      <c r="BN19" s="147">
        <v>3.0990000000000002</v>
      </c>
      <c r="BO19" s="147">
        <v>33.625999999999998</v>
      </c>
      <c r="BP19" s="147">
        <v>0</v>
      </c>
      <c r="BQ19" s="147">
        <v>167.65379999999999</v>
      </c>
      <c r="BR19" s="147">
        <v>0</v>
      </c>
      <c r="BS19" s="147">
        <v>124.6806</v>
      </c>
      <c r="BT19" s="147">
        <v>0.54530000000000001</v>
      </c>
      <c r="BU19" s="147">
        <v>10.4381</v>
      </c>
      <c r="BV19" s="147">
        <v>3.0000000000000001E-3</v>
      </c>
      <c r="BW19" s="147">
        <v>207.352</v>
      </c>
      <c r="BX19" s="147">
        <v>0</v>
      </c>
      <c r="BY19" s="147">
        <v>217.01240000000001</v>
      </c>
      <c r="BZ19" s="147">
        <v>7.0999999999999994E-2</v>
      </c>
      <c r="CA19" s="147">
        <v>239.934</v>
      </c>
      <c r="CB19" s="147">
        <v>0</v>
      </c>
      <c r="CC19" s="147">
        <v>278.447</v>
      </c>
      <c r="CD19" s="147">
        <v>0.68200000000000005</v>
      </c>
      <c r="CE19" s="147">
        <v>0</v>
      </c>
      <c r="CF19" s="147">
        <v>0</v>
      </c>
      <c r="CG19" s="147">
        <v>560.38559999999995</v>
      </c>
      <c r="CH19" s="147">
        <v>46.604999999999997</v>
      </c>
      <c r="CI19" s="147">
        <v>214.49250000000001</v>
      </c>
      <c r="CJ19" s="147">
        <v>121.75</v>
      </c>
      <c r="CK19" s="147">
        <v>2730.8125</v>
      </c>
      <c r="CL19" s="147">
        <v>124.5</v>
      </c>
      <c r="CM19" s="147">
        <v>2599.75</v>
      </c>
      <c r="CN19" s="147">
        <v>1.62</v>
      </c>
      <c r="CO19" s="147">
        <v>874.90499999999997</v>
      </c>
      <c r="CP19" s="147">
        <v>0</v>
      </c>
      <c r="CQ19" s="147">
        <v>0</v>
      </c>
      <c r="CR19" s="147">
        <v>0</v>
      </c>
      <c r="CS19" s="147">
        <v>10497.375</v>
      </c>
      <c r="CT19" s="147">
        <v>11667.5</v>
      </c>
      <c r="CU19" s="147">
        <v>0</v>
      </c>
      <c r="CV19" s="147">
        <v>0</v>
      </c>
      <c r="CW19" s="147">
        <v>1699.8432</v>
      </c>
      <c r="CX19" s="147">
        <v>0</v>
      </c>
      <c r="CY19" s="147">
        <v>1733.2681</v>
      </c>
      <c r="CZ19" s="147">
        <v>0</v>
      </c>
      <c r="DA19" s="147">
        <v>18590.25</v>
      </c>
      <c r="DB19" s="147">
        <v>13818.107099999999</v>
      </c>
      <c r="DC19" s="147">
        <v>0</v>
      </c>
      <c r="DD19" s="147">
        <v>0</v>
      </c>
      <c r="DE19" s="147">
        <v>14893.0798</v>
      </c>
      <c r="DF19" s="147">
        <v>0</v>
      </c>
      <c r="DG19" s="147">
        <v>1484.9472000000001</v>
      </c>
      <c r="DH19" s="147">
        <v>0</v>
      </c>
      <c r="DI19" s="147">
        <v>1525.3888999999999</v>
      </c>
      <c r="DJ19" s="147">
        <v>4.3886000000000003</v>
      </c>
      <c r="DK19" s="147">
        <v>0</v>
      </c>
      <c r="DL19" s="147">
        <v>0</v>
      </c>
      <c r="DM19" s="147">
        <v>0</v>
      </c>
      <c r="DN19" s="147">
        <v>2.0939000000000001</v>
      </c>
      <c r="DO19" s="147">
        <v>1.7869999999999999</v>
      </c>
      <c r="DP19" s="147">
        <v>0</v>
      </c>
      <c r="DQ19" s="147">
        <v>1.19</v>
      </c>
      <c r="DR19" s="147">
        <v>0</v>
      </c>
      <c r="DS19" s="147">
        <v>9.0999999999999998E-2</v>
      </c>
      <c r="DT19" s="147">
        <v>0</v>
      </c>
      <c r="DU19" s="147">
        <v>0.35499999999999998</v>
      </c>
      <c r="DV19" s="147">
        <v>0</v>
      </c>
      <c r="DW19" s="147">
        <v>0.107</v>
      </c>
      <c r="DX19" s="147">
        <v>0</v>
      </c>
      <c r="DY19" s="147">
        <v>2.2469999999999999</v>
      </c>
      <c r="DZ19" s="147">
        <v>0</v>
      </c>
      <c r="EA19" s="147">
        <v>0</v>
      </c>
      <c r="EB19" s="147">
        <v>0</v>
      </c>
      <c r="EC19" s="147">
        <v>0</v>
      </c>
      <c r="ED19" s="147">
        <v>0</v>
      </c>
      <c r="EE19" s="147">
        <v>5.7000000000000002E-2</v>
      </c>
      <c r="EF19" s="147">
        <v>0.629</v>
      </c>
      <c r="EG19" s="147">
        <v>0.68200000000000005</v>
      </c>
      <c r="EH19" s="147">
        <v>13.856999999999999</v>
      </c>
      <c r="EI19" s="147">
        <v>80.549000000000007</v>
      </c>
      <c r="EJ19" s="147">
        <v>935.37869999999998</v>
      </c>
      <c r="EK19" s="147">
        <v>0</v>
      </c>
      <c r="EL19" s="147">
        <v>845.04</v>
      </c>
      <c r="EM19" s="147">
        <v>0</v>
      </c>
      <c r="EN19" s="147">
        <v>660.12400000000002</v>
      </c>
      <c r="EO19" s="147">
        <v>0</v>
      </c>
      <c r="EP19" s="147">
        <v>8.6910000000000007</v>
      </c>
      <c r="EQ19" s="147">
        <v>0</v>
      </c>
      <c r="ER19" s="147">
        <v>728.68799999999999</v>
      </c>
      <c r="ES19" s="147">
        <v>0</v>
      </c>
      <c r="ET19" s="147">
        <v>838.5</v>
      </c>
      <c r="EU19" s="147">
        <v>0</v>
      </c>
      <c r="EV19" s="147">
        <v>41.908999999999999</v>
      </c>
      <c r="EW19" s="147">
        <v>0</v>
      </c>
      <c r="EX19" s="147">
        <v>655.86800000000005</v>
      </c>
      <c r="EY19" s="147">
        <v>0</v>
      </c>
      <c r="EZ19" s="147">
        <v>361.54</v>
      </c>
      <c r="FA19" s="147">
        <v>0</v>
      </c>
      <c r="FB19" s="147">
        <v>252.92</v>
      </c>
      <c r="FC19" s="147">
        <v>1.56</v>
      </c>
      <c r="FD19" s="147">
        <v>671.4</v>
      </c>
      <c r="FE19" s="31">
        <f>D19-C19+F19-E19+H19-G19+J19-I19+L19-K19+N19-M19+P19-O19+R19-Q19+T19-S19+V19-U19+X19-W19+Z19-Y19+AB19-AA19+AD19-AC19+AF19-AE19+AH19-AG19+AJ19-AI19+AL19-AK19+AN19-AM19+AP19-AO19+AR19-AQ19+AT19-AS19+AV19-AU19+AX19-AW19+AY19+AZ19+BA19+BC19-BB19+BE19-BD19+BG19-BF19+BI19-BH19+BK19-BJ19+BM19-BL19+BQ19-BP19+BS19-BR19+BU19-BT19+BW19-BV19+BY19-DNC!BX19+CA19-BZ19+CC19-CB19+CE19-CD19+CG19-CF19+CI19-CH19+CK19-CJ19+CM19-CL19+CO19-CN19+DM19-DN19-DJ19+CQ19-CP19+DP19-DO19+DR19-DQ19+DT19-DS19+DV19-DU19+DX19-DW19+BO19-BN19+FN19+DZ19-DY19+EB19-EA19+ED19-EC19+EF19-EE19+EH19-EG19+EJ19-EI19+EL19-EK19+EN19-EM19+EP19-EO19+ER19-EQ19+EV19-EU19+ET19-ES19+EX19-EW19+EZ19-EY19+FB19-FA19+FD19-FC19</f>
        <v>27237.156500000001</v>
      </c>
      <c r="FF19" s="595">
        <v>2013.8353999999999</v>
      </c>
      <c r="FG19" s="398">
        <f t="shared" si="0"/>
        <v>7.3937064612453209</v>
      </c>
      <c r="FH19" s="32">
        <f>+SUM(FE13:FE19)</f>
        <v>186180.15080000003</v>
      </c>
      <c r="FI19" s="32"/>
      <c r="FK19" s="32"/>
      <c r="FL19" s="32"/>
      <c r="FM19" s="410"/>
      <c r="FO19" s="32"/>
    </row>
    <row r="20" spans="2:171" ht="14.25" thickBot="1" x14ac:dyDescent="0.3">
      <c r="B20" s="18">
        <v>11</v>
      </c>
      <c r="C20" s="146">
        <v>0</v>
      </c>
      <c r="D20" s="147">
        <v>0</v>
      </c>
      <c r="E20" s="147">
        <v>3.7246999999999999</v>
      </c>
      <c r="F20" s="147">
        <v>0</v>
      </c>
      <c r="G20" s="147">
        <v>0</v>
      </c>
      <c r="H20" s="147">
        <v>0</v>
      </c>
      <c r="I20" s="147">
        <v>0</v>
      </c>
      <c r="J20" s="147">
        <v>0</v>
      </c>
      <c r="K20" s="147">
        <v>0.91200000000000003</v>
      </c>
      <c r="L20" s="147">
        <v>0</v>
      </c>
      <c r="M20" s="147">
        <v>0</v>
      </c>
      <c r="N20" s="147">
        <v>0</v>
      </c>
      <c r="O20" s="147">
        <v>44.994599999999998</v>
      </c>
      <c r="P20" s="147">
        <v>0</v>
      </c>
      <c r="Q20" s="147">
        <v>0</v>
      </c>
      <c r="R20" s="147">
        <v>0</v>
      </c>
      <c r="S20" s="147">
        <v>0</v>
      </c>
      <c r="T20" s="147">
        <v>0</v>
      </c>
      <c r="U20" s="147">
        <v>1.4286000000000001</v>
      </c>
      <c r="V20" s="147">
        <v>0</v>
      </c>
      <c r="W20" s="147">
        <v>0</v>
      </c>
      <c r="X20" s="147">
        <v>0</v>
      </c>
      <c r="Y20" s="147">
        <v>1.8378000000000001</v>
      </c>
      <c r="Z20" s="147">
        <v>0</v>
      </c>
      <c r="AA20" s="147">
        <v>0</v>
      </c>
      <c r="AB20" s="147">
        <v>0</v>
      </c>
      <c r="AC20" s="147">
        <v>0</v>
      </c>
      <c r="AD20" s="147">
        <v>2624.9625000000001</v>
      </c>
      <c r="AE20" s="147">
        <v>0</v>
      </c>
      <c r="AF20" s="147">
        <v>2622.2058000000002</v>
      </c>
      <c r="AG20" s="147">
        <v>0</v>
      </c>
      <c r="AH20" s="147">
        <v>2640.0374999999999</v>
      </c>
      <c r="AI20" s="147">
        <v>0</v>
      </c>
      <c r="AJ20" s="147">
        <v>839.10599999999999</v>
      </c>
      <c r="AK20" s="147">
        <v>0</v>
      </c>
      <c r="AL20" s="147">
        <v>830.60159999999996</v>
      </c>
      <c r="AM20" s="147">
        <v>0</v>
      </c>
      <c r="AN20" s="147">
        <v>824.36400000000003</v>
      </c>
      <c r="AO20" s="147">
        <v>0</v>
      </c>
      <c r="AP20" s="147">
        <v>827.90039999999999</v>
      </c>
      <c r="AQ20" s="147">
        <v>0</v>
      </c>
      <c r="AR20" s="147">
        <v>592.22389999999996</v>
      </c>
      <c r="AS20" s="147">
        <v>0</v>
      </c>
      <c r="AT20" s="147">
        <v>725.97540000000004</v>
      </c>
      <c r="AU20" s="147">
        <v>0</v>
      </c>
      <c r="AV20" s="147">
        <v>718.16890000000001</v>
      </c>
      <c r="AW20" s="147">
        <v>0</v>
      </c>
      <c r="AX20" s="147">
        <v>0</v>
      </c>
      <c r="AY20" s="147"/>
      <c r="AZ20" s="147">
        <v>0</v>
      </c>
      <c r="BA20" s="147">
        <v>3.4359999999999999</v>
      </c>
      <c r="BB20" s="147">
        <v>4.1449999999999996</v>
      </c>
      <c r="BC20" s="147">
        <v>1E-3</v>
      </c>
      <c r="BD20" s="147">
        <v>6.0000000000000001E-3</v>
      </c>
      <c r="BE20" s="147">
        <v>8.8650000000000002</v>
      </c>
      <c r="BF20" s="147">
        <v>1.591</v>
      </c>
      <c r="BG20" s="147">
        <v>25.890999999999998</v>
      </c>
      <c r="BH20" s="147">
        <v>0.38200000000000001</v>
      </c>
      <c r="BI20" s="147">
        <v>0</v>
      </c>
      <c r="BJ20" s="147">
        <v>0</v>
      </c>
      <c r="BK20" s="147">
        <v>66.804000000000002</v>
      </c>
      <c r="BL20" s="147">
        <v>0</v>
      </c>
      <c r="BM20" s="147">
        <v>78.936999999999998</v>
      </c>
      <c r="BN20" s="147">
        <v>5.6769999999999996</v>
      </c>
      <c r="BO20" s="147">
        <v>2.2200000000000002</v>
      </c>
      <c r="BP20" s="147">
        <v>0</v>
      </c>
      <c r="BQ20" s="147">
        <v>57.404800000000002</v>
      </c>
      <c r="BR20" s="147">
        <v>0</v>
      </c>
      <c r="BS20" s="147">
        <v>45.300600000000003</v>
      </c>
      <c r="BT20" s="147">
        <v>0.41460000000000002</v>
      </c>
      <c r="BU20" s="147">
        <v>3.024</v>
      </c>
      <c r="BV20" s="147">
        <v>0</v>
      </c>
      <c r="BW20" s="147">
        <v>205.86199999999999</v>
      </c>
      <c r="BX20" s="147">
        <v>0.3024</v>
      </c>
      <c r="BY20" s="147">
        <v>184.3776</v>
      </c>
      <c r="BZ20" s="147">
        <v>0</v>
      </c>
      <c r="CA20" s="147">
        <v>227.53800000000001</v>
      </c>
      <c r="CB20" s="147">
        <v>1.4E-2</v>
      </c>
      <c r="CC20" s="147">
        <v>110.479</v>
      </c>
      <c r="CD20" s="147">
        <v>0.63600000000000001</v>
      </c>
      <c r="CE20" s="147">
        <v>0</v>
      </c>
      <c r="CF20" s="147">
        <v>0</v>
      </c>
      <c r="CG20" s="147">
        <v>734.83199999999999</v>
      </c>
      <c r="CH20" s="147">
        <v>10.38</v>
      </c>
      <c r="CI20" s="147">
        <v>164.7</v>
      </c>
      <c r="CJ20" s="147">
        <v>0</v>
      </c>
      <c r="CK20" s="147">
        <v>3390.625</v>
      </c>
      <c r="CL20" s="147">
        <v>0</v>
      </c>
      <c r="CM20" s="147">
        <v>3229.25</v>
      </c>
      <c r="CN20" s="147">
        <v>0</v>
      </c>
      <c r="CO20" s="147">
        <v>1472.67</v>
      </c>
      <c r="CP20" s="147">
        <v>0</v>
      </c>
      <c r="CQ20" s="147">
        <v>0</v>
      </c>
      <c r="CR20" s="147">
        <v>0</v>
      </c>
      <c r="CS20" s="147">
        <v>12708.25</v>
      </c>
      <c r="CT20" s="147">
        <v>13164.25</v>
      </c>
      <c r="CU20" s="147">
        <v>0</v>
      </c>
      <c r="CV20" s="147">
        <v>0</v>
      </c>
      <c r="CW20" s="147">
        <v>1673.1</v>
      </c>
      <c r="CX20" s="147">
        <v>0</v>
      </c>
      <c r="CY20" s="147">
        <v>1713.5917999999999</v>
      </c>
      <c r="CZ20" s="147">
        <v>0</v>
      </c>
      <c r="DA20" s="147">
        <v>18289.375</v>
      </c>
      <c r="DB20" s="147">
        <v>14439.4725</v>
      </c>
      <c r="DC20" s="147">
        <v>0</v>
      </c>
      <c r="DD20" s="147">
        <v>0</v>
      </c>
      <c r="DE20" s="147">
        <v>14675.042600000001</v>
      </c>
      <c r="DF20" s="147">
        <v>0</v>
      </c>
      <c r="DG20" s="147">
        <v>1662.5003999999999</v>
      </c>
      <c r="DH20" s="147">
        <v>0</v>
      </c>
      <c r="DI20" s="147">
        <v>1713.7031999999999</v>
      </c>
      <c r="DJ20" s="147">
        <v>5.3272000000000004</v>
      </c>
      <c r="DK20" s="147">
        <v>0</v>
      </c>
      <c r="DL20" s="147">
        <v>0</v>
      </c>
      <c r="DM20" s="147">
        <v>0</v>
      </c>
      <c r="DN20" s="147">
        <v>2.0425</v>
      </c>
      <c r="DO20" s="147">
        <v>1.802</v>
      </c>
      <c r="DP20" s="147">
        <v>0</v>
      </c>
      <c r="DQ20" s="147">
        <v>0.64100000000000001</v>
      </c>
      <c r="DR20" s="147">
        <v>0</v>
      </c>
      <c r="DS20" s="147">
        <v>8.6999999999999994E-2</v>
      </c>
      <c r="DT20" s="147">
        <v>0</v>
      </c>
      <c r="DU20" s="147">
        <v>0.36</v>
      </c>
      <c r="DV20" s="147">
        <v>0</v>
      </c>
      <c r="DW20" s="147">
        <v>0.105</v>
      </c>
      <c r="DX20" s="147">
        <v>0</v>
      </c>
      <c r="DY20" s="147">
        <v>1.913</v>
      </c>
      <c r="DZ20" s="147">
        <v>0</v>
      </c>
      <c r="EA20" s="147">
        <v>0</v>
      </c>
      <c r="EB20" s="147">
        <v>0</v>
      </c>
      <c r="EC20" s="147">
        <v>0</v>
      </c>
      <c r="ED20" s="147">
        <v>0</v>
      </c>
      <c r="EE20" s="147">
        <v>5.0999999999999997E-2</v>
      </c>
      <c r="EF20" s="147">
        <v>2.262</v>
      </c>
      <c r="EG20" s="147">
        <v>7.556</v>
      </c>
      <c r="EH20" s="147">
        <v>5.4189999999999996</v>
      </c>
      <c r="EI20" s="147">
        <v>0</v>
      </c>
      <c r="EJ20" s="147">
        <v>1094.0002999999999</v>
      </c>
      <c r="EK20" s="147">
        <v>0.04</v>
      </c>
      <c r="EL20" s="147">
        <v>241.32</v>
      </c>
      <c r="EM20" s="147">
        <v>8.9999999999999993E-3</v>
      </c>
      <c r="EN20" s="147">
        <v>206.18299999999999</v>
      </c>
      <c r="EO20" s="147">
        <v>0</v>
      </c>
      <c r="EP20" s="147">
        <v>6.6210000000000004</v>
      </c>
      <c r="EQ20" s="147">
        <v>2.8000000000000001E-2</v>
      </c>
      <c r="ER20" s="147">
        <v>204.65299999999999</v>
      </c>
      <c r="ES20" s="147">
        <v>0</v>
      </c>
      <c r="ET20" s="147">
        <v>161.4</v>
      </c>
      <c r="EU20" s="147">
        <v>0.02</v>
      </c>
      <c r="EV20" s="147">
        <v>33.14</v>
      </c>
      <c r="EW20" s="147">
        <v>5.8999999999999997E-2</v>
      </c>
      <c r="EX20" s="147">
        <v>167.13900000000001</v>
      </c>
      <c r="EY20" s="147">
        <v>6.0000000000000001E-3</v>
      </c>
      <c r="EZ20" s="147">
        <v>68.039000000000001</v>
      </c>
      <c r="FA20" s="147">
        <v>1.4999999999999999E-2</v>
      </c>
      <c r="FB20" s="147">
        <v>36.948999999999998</v>
      </c>
      <c r="FC20" s="147">
        <v>5.52</v>
      </c>
      <c r="FD20" s="147">
        <v>0</v>
      </c>
      <c r="FE20" s="31">
        <f>D20-C20+F20-E20+H20-G20+J20-I20+L20-K20+N20-M20+P20-O20+R20-Q20+T20-S20+V20-U20+X20-W20+Z20-Y20+AB20-AA20+AD20-AC20+AF20-AE20+AH20-AG20+AJ20-AI20+AL20-AK20+AN20-AM20+AP20-AO20+AR20-AQ20+AT20-AS20+AV20-AU20+AX20-AW20+AY20+AZ20+BA20+BC20-BB20+BE20-BD20+BG20-BF20+BI20-BH20+BK20-BJ20+BM20-BL20+BQ20-BP20+BS20-BR20+BU20-BT20+BW20-BV20+BY20-DNC!BX20+CA20-BZ20+CC20-CB20+CE20-CD20+CG20-CF20+CI20-CH20+CK20-CJ20+CM20-CL20+CO20-CN20+DM20-DN20-DJ20+CQ20-CP20+DP20-DO20+DR20-DQ20+DT20-DS20+DV20-DU20+DX20-DW20+BO20-BN20+FN20+DZ20-DY20+EB20-EA20+ED20-EC20+EF20-EE20+EH20-EG20+EJ20-EI20+EL20-EK20+EN20-EM20+EP20-EO20+ER20-EQ20+EV20-EU20+ET20-ES20+EX20-EW20+EZ20-EY20+FB20-FA20+FD20-FC20</f>
        <v>25382.8609</v>
      </c>
      <c r="FF20" s="595">
        <v>3396.61</v>
      </c>
      <c r="FG20" s="398">
        <f t="shared" si="0"/>
        <v>13.381509725722051</v>
      </c>
      <c r="FI20" s="32"/>
      <c r="FK20" s="32"/>
      <c r="FL20" s="32"/>
      <c r="FM20" s="410"/>
      <c r="FO20" s="32"/>
    </row>
    <row r="21" spans="2:171" ht="14.25" thickBot="1" x14ac:dyDescent="0.3">
      <c r="B21" s="18">
        <v>12</v>
      </c>
      <c r="C21" s="146">
        <v>0</v>
      </c>
      <c r="D21" s="147">
        <v>0</v>
      </c>
      <c r="E21" s="147">
        <v>3.7755000000000001</v>
      </c>
      <c r="F21" s="147">
        <v>0</v>
      </c>
      <c r="G21" s="147">
        <v>0</v>
      </c>
      <c r="H21" s="147">
        <v>0</v>
      </c>
      <c r="I21" s="147">
        <v>0</v>
      </c>
      <c r="J21" s="147">
        <v>0</v>
      </c>
      <c r="K21" s="147">
        <v>0.16800000000000001</v>
      </c>
      <c r="L21" s="147">
        <v>0</v>
      </c>
      <c r="M21" s="147">
        <v>0</v>
      </c>
      <c r="N21" s="147">
        <v>0</v>
      </c>
      <c r="O21" s="147">
        <v>49.329000000000001</v>
      </c>
      <c r="P21" s="147">
        <v>0</v>
      </c>
      <c r="Q21" s="147">
        <v>0</v>
      </c>
      <c r="R21" s="147">
        <v>0</v>
      </c>
      <c r="S21" s="147">
        <v>0</v>
      </c>
      <c r="T21" s="147">
        <v>0</v>
      </c>
      <c r="U21" s="147">
        <v>1.4185000000000001</v>
      </c>
      <c r="V21" s="147">
        <v>0</v>
      </c>
      <c r="W21" s="147">
        <v>0</v>
      </c>
      <c r="X21" s="147">
        <v>0</v>
      </c>
      <c r="Y21" s="147">
        <v>1.647</v>
      </c>
      <c r="Z21" s="147">
        <v>0</v>
      </c>
      <c r="AA21" s="147">
        <v>0</v>
      </c>
      <c r="AB21" s="147">
        <v>0</v>
      </c>
      <c r="AC21" s="147">
        <v>0</v>
      </c>
      <c r="AD21" s="147">
        <v>2623.1624999999999</v>
      </c>
      <c r="AE21" s="147">
        <v>0</v>
      </c>
      <c r="AF21" s="147">
        <v>2624.7375000000002</v>
      </c>
      <c r="AG21" s="147">
        <v>0</v>
      </c>
      <c r="AH21" s="147">
        <v>2637.1691999999998</v>
      </c>
      <c r="AI21" s="147">
        <v>0</v>
      </c>
      <c r="AJ21" s="147">
        <v>833.08439999999996</v>
      </c>
      <c r="AK21" s="147">
        <v>0</v>
      </c>
      <c r="AL21" s="147">
        <v>823.93200000000002</v>
      </c>
      <c r="AM21" s="147">
        <v>0</v>
      </c>
      <c r="AN21" s="147">
        <v>816.45360000000005</v>
      </c>
      <c r="AO21" s="147">
        <v>0</v>
      </c>
      <c r="AP21" s="147">
        <v>827.41560000000004</v>
      </c>
      <c r="AQ21" s="147">
        <v>0</v>
      </c>
      <c r="AR21" s="147">
        <v>587.83010000000002</v>
      </c>
      <c r="AS21" s="147">
        <v>0</v>
      </c>
      <c r="AT21" s="147">
        <v>761.99980000000005</v>
      </c>
      <c r="AU21" s="147">
        <v>0</v>
      </c>
      <c r="AV21" s="147">
        <v>755.09479999999996</v>
      </c>
      <c r="AW21" s="147">
        <v>0</v>
      </c>
      <c r="AX21" s="147">
        <v>0</v>
      </c>
      <c r="AY21" s="147"/>
      <c r="AZ21" s="147">
        <v>0</v>
      </c>
      <c r="BA21" s="147">
        <v>2.2090000000000001</v>
      </c>
      <c r="BB21" s="147">
        <v>4.2089999999999996</v>
      </c>
      <c r="BC21" s="147">
        <v>0</v>
      </c>
      <c r="BD21" s="147">
        <v>0.442</v>
      </c>
      <c r="BE21" s="147">
        <v>1.635</v>
      </c>
      <c r="BF21" s="147">
        <v>45.198</v>
      </c>
      <c r="BG21" s="147">
        <v>19.536999999999999</v>
      </c>
      <c r="BH21" s="147">
        <v>0.38</v>
      </c>
      <c r="BI21" s="147">
        <v>0</v>
      </c>
      <c r="BJ21" s="147">
        <v>0</v>
      </c>
      <c r="BK21" s="147">
        <v>37.875</v>
      </c>
      <c r="BL21" s="147">
        <v>0</v>
      </c>
      <c r="BM21" s="147">
        <v>64.415000000000006</v>
      </c>
      <c r="BN21" s="147">
        <v>0.93799999999999994</v>
      </c>
      <c r="BO21" s="147">
        <v>6.8940000000000001</v>
      </c>
      <c r="BP21" s="147">
        <v>0.14860000000000001</v>
      </c>
      <c r="BQ21" s="147">
        <v>23.916599999999999</v>
      </c>
      <c r="BR21" s="147">
        <v>0.23760000000000001</v>
      </c>
      <c r="BS21" s="147">
        <v>16.2622</v>
      </c>
      <c r="BT21" s="147">
        <v>1.3985000000000001</v>
      </c>
      <c r="BU21" s="147">
        <v>5.3999999999999999E-2</v>
      </c>
      <c r="BV21" s="147">
        <v>0</v>
      </c>
      <c r="BW21" s="147">
        <v>175.97900000000001</v>
      </c>
      <c r="BX21" s="147">
        <v>0</v>
      </c>
      <c r="BY21" s="147">
        <v>189.50219999999999</v>
      </c>
      <c r="BZ21" s="147">
        <v>0</v>
      </c>
      <c r="CA21" s="147">
        <v>227.923</v>
      </c>
      <c r="CB21" s="147">
        <v>1.532</v>
      </c>
      <c r="CC21" s="147">
        <v>34.344000000000001</v>
      </c>
      <c r="CD21" s="147">
        <v>0.56999999999999995</v>
      </c>
      <c r="CE21" s="147">
        <v>0</v>
      </c>
      <c r="CF21" s="147">
        <v>0.378</v>
      </c>
      <c r="CG21" s="147">
        <v>565.65</v>
      </c>
      <c r="CH21" s="147">
        <v>20.857500000000002</v>
      </c>
      <c r="CI21" s="147">
        <v>183.94499999999999</v>
      </c>
      <c r="CJ21" s="147">
        <v>0</v>
      </c>
      <c r="CK21" s="147">
        <v>2648</v>
      </c>
      <c r="CL21" s="147">
        <v>0</v>
      </c>
      <c r="CM21" s="147">
        <v>2512</v>
      </c>
      <c r="CN21" s="147">
        <v>0</v>
      </c>
      <c r="CO21" s="147">
        <v>1401.165</v>
      </c>
      <c r="CP21" s="147">
        <v>0</v>
      </c>
      <c r="CQ21" s="147">
        <v>0</v>
      </c>
      <c r="CR21" s="147">
        <v>0</v>
      </c>
      <c r="CS21" s="147">
        <v>13821.375</v>
      </c>
      <c r="CT21" s="147">
        <v>12675.875</v>
      </c>
      <c r="CU21" s="147">
        <v>0</v>
      </c>
      <c r="CV21" s="147">
        <v>0</v>
      </c>
      <c r="CW21" s="147">
        <v>1521.0360000000001</v>
      </c>
      <c r="CX21" s="147">
        <v>0</v>
      </c>
      <c r="CY21" s="147">
        <v>1552.1353999999999</v>
      </c>
      <c r="CZ21" s="147">
        <v>0</v>
      </c>
      <c r="DA21" s="147">
        <v>19882.5</v>
      </c>
      <c r="DB21" s="147">
        <v>14274.2703</v>
      </c>
      <c r="DC21" s="147">
        <v>0</v>
      </c>
      <c r="DD21" s="147">
        <v>0</v>
      </c>
      <c r="DE21" s="147">
        <v>16547.393700000001</v>
      </c>
      <c r="DF21" s="147">
        <v>0</v>
      </c>
      <c r="DG21" s="147">
        <v>1239.2028</v>
      </c>
      <c r="DH21" s="147">
        <v>0</v>
      </c>
      <c r="DI21" s="147">
        <v>1273.4376999999999</v>
      </c>
      <c r="DJ21" s="147">
        <v>5.9527999999999999</v>
      </c>
      <c r="DK21" s="147">
        <v>0</v>
      </c>
      <c r="DL21" s="147">
        <v>0</v>
      </c>
      <c r="DM21" s="147">
        <v>0</v>
      </c>
      <c r="DN21" s="147">
        <v>2.0819999999999999</v>
      </c>
      <c r="DO21" s="147">
        <v>1.8480000000000001</v>
      </c>
      <c r="DP21" s="147">
        <v>0</v>
      </c>
      <c r="DQ21" s="147">
        <v>0.61399999999999999</v>
      </c>
      <c r="DR21" s="147">
        <v>0</v>
      </c>
      <c r="DS21" s="147">
        <v>9.0999999999999998E-2</v>
      </c>
      <c r="DT21" s="147">
        <v>0</v>
      </c>
      <c r="DU21" s="147">
        <v>0.31</v>
      </c>
      <c r="DV21" s="147">
        <v>0</v>
      </c>
      <c r="DW21" s="147">
        <v>0.104</v>
      </c>
      <c r="DX21" s="147">
        <v>0</v>
      </c>
      <c r="DY21" s="147">
        <v>1.869</v>
      </c>
      <c r="DZ21" s="147">
        <v>0</v>
      </c>
      <c r="EA21" s="147">
        <v>0</v>
      </c>
      <c r="EB21" s="147">
        <v>0</v>
      </c>
      <c r="EC21" s="147">
        <v>0</v>
      </c>
      <c r="ED21" s="147">
        <v>0</v>
      </c>
      <c r="EE21" s="147">
        <v>5.1999999999999998E-2</v>
      </c>
      <c r="EF21" s="147">
        <v>0.98099999999999998</v>
      </c>
      <c r="EG21" s="147">
        <v>1.839</v>
      </c>
      <c r="EH21" s="147">
        <v>3.1949999999999998</v>
      </c>
      <c r="EI21" s="147">
        <v>0</v>
      </c>
      <c r="EJ21" s="147">
        <v>793.97149999999999</v>
      </c>
      <c r="EK21" s="147">
        <v>0.43</v>
      </c>
      <c r="EL21" s="147">
        <v>113.59</v>
      </c>
      <c r="EM21" s="147">
        <v>2.8319999999999999</v>
      </c>
      <c r="EN21" s="147">
        <v>114.315</v>
      </c>
      <c r="EO21" s="147">
        <v>8.4000000000000005E-2</v>
      </c>
      <c r="EP21" s="147">
        <v>2.2189999999999999</v>
      </c>
      <c r="EQ21" s="147">
        <v>1.1819999999999999</v>
      </c>
      <c r="ER21" s="147">
        <v>171.864</v>
      </c>
      <c r="ES21" s="147">
        <v>0.9</v>
      </c>
      <c r="ET21" s="147">
        <v>121</v>
      </c>
      <c r="EU21" s="147">
        <v>2.3E-2</v>
      </c>
      <c r="EV21" s="147">
        <v>14.494</v>
      </c>
      <c r="EW21" s="147">
        <v>1.0409999999999999</v>
      </c>
      <c r="EX21" s="147">
        <v>134.09399999999999</v>
      </c>
      <c r="EY21" s="147">
        <v>0.67200000000000004</v>
      </c>
      <c r="EZ21" s="147">
        <v>49.052</v>
      </c>
      <c r="FA21" s="147">
        <v>0.21299999999999999</v>
      </c>
      <c r="FB21" s="147">
        <v>31.617999999999999</v>
      </c>
      <c r="FC21" s="147">
        <v>5.2439999999999998</v>
      </c>
      <c r="FD21" s="147">
        <v>0</v>
      </c>
      <c r="FE21" s="31">
        <f>D21-C21+F21-E21+H21-G21+J21-I21+L21-K21+N21-M21+P21-O21+R21-Q21+T21-S21+V21-U21+X21-W21+Z21-Y21+AB21-AA21+AD21-AC21+AF21-AE21+AH21-AG21+AJ21-AI21+AL21-AK21+AN21-AM21+AP21-AO21+AR21-AQ21+AT21-AS21+AV21-AU21+AX21-AW21+AY21+AZ21+BA21+BC21-BB21+BE21-BD21+BG21-BF21+BI21-BH21+BK21-BJ21+BM21-BL21+BQ21-BP21+BS21-BR21+BU21-BT21+BW21-BV21+BY21-DNC!BX21+CA21-BZ21+CC21-CB21+CE21-CD21+CG21-CF21+CI21-CH21+CK21-CJ21+CM21-CL21+CO21-CN21+DM21-DN21-DJ21+CQ21-CP21+DP21-DO21+DR21-DQ21+DT21-DS21+DV21-DU21+DX21-DW21+BO21-BN21+FN21+DZ21-DY21+EB21-EA21+ED21-EC21+EF21-EE21+EH21-EG21+EJ21-EI21+EL21-EK21+EN21-EM21+EP21-EO21+ER21-EQ21+EV21-EU21+ET21-ES21+EX21-EW21+EZ21-EY21+FB21-FA21+FD21-FC21</f>
        <v>22792.569000000007</v>
      </c>
      <c r="FF21" s="595">
        <v>3229.1501999999996</v>
      </c>
      <c r="FG21" s="398">
        <f t="shared" si="0"/>
        <v>14.167556978767943</v>
      </c>
      <c r="FI21" s="32"/>
      <c r="FK21" s="32"/>
      <c r="FL21" s="32"/>
      <c r="FM21" s="410"/>
      <c r="FO21" s="32"/>
    </row>
    <row r="22" spans="2:171" ht="14.25" thickBot="1" x14ac:dyDescent="0.3">
      <c r="B22" s="18">
        <v>13</v>
      </c>
      <c r="C22" s="146">
        <v>0</v>
      </c>
      <c r="D22" s="147">
        <v>0</v>
      </c>
      <c r="E22" s="147">
        <v>3.7414000000000001</v>
      </c>
      <c r="F22" s="147">
        <v>0</v>
      </c>
      <c r="G22" s="147">
        <v>0</v>
      </c>
      <c r="H22" s="147">
        <v>0</v>
      </c>
      <c r="I22" s="147">
        <v>0</v>
      </c>
      <c r="J22" s="147">
        <v>0</v>
      </c>
      <c r="K22" s="147">
        <v>0.77700000000000002</v>
      </c>
      <c r="L22" s="147">
        <v>0</v>
      </c>
      <c r="M22" s="147">
        <v>0</v>
      </c>
      <c r="N22" s="147">
        <v>0</v>
      </c>
      <c r="O22" s="147">
        <v>23.327999999999999</v>
      </c>
      <c r="P22" s="147">
        <v>0</v>
      </c>
      <c r="Q22" s="147">
        <v>0</v>
      </c>
      <c r="R22" s="147">
        <v>0</v>
      </c>
      <c r="S22" s="147">
        <v>1.2777000000000001</v>
      </c>
      <c r="T22" s="147">
        <v>0</v>
      </c>
      <c r="U22" s="147">
        <v>1.3913</v>
      </c>
      <c r="V22" s="147">
        <v>0</v>
      </c>
      <c r="W22" s="147">
        <v>0</v>
      </c>
      <c r="X22" s="147">
        <v>0</v>
      </c>
      <c r="Y22" s="147">
        <v>1.6969000000000001</v>
      </c>
      <c r="Z22" s="147">
        <v>0</v>
      </c>
      <c r="AA22" s="147">
        <v>0</v>
      </c>
      <c r="AB22" s="147">
        <v>0</v>
      </c>
      <c r="AC22" s="147">
        <v>0</v>
      </c>
      <c r="AD22" s="147">
        <v>2622.0374999999999</v>
      </c>
      <c r="AE22" s="147">
        <v>0</v>
      </c>
      <c r="AF22" s="147">
        <v>2624.4567000000002</v>
      </c>
      <c r="AG22" s="147">
        <v>0</v>
      </c>
      <c r="AH22" s="147">
        <v>2634.2433000000001</v>
      </c>
      <c r="AI22" s="147">
        <v>0</v>
      </c>
      <c r="AJ22" s="147">
        <v>825.76800000000003</v>
      </c>
      <c r="AK22" s="147">
        <v>0</v>
      </c>
      <c r="AL22" s="147">
        <v>816.2364</v>
      </c>
      <c r="AM22" s="147">
        <v>0</v>
      </c>
      <c r="AN22" s="147">
        <v>222.66839999999999</v>
      </c>
      <c r="AO22" s="147">
        <v>0</v>
      </c>
      <c r="AP22" s="147">
        <v>826.95600000000002</v>
      </c>
      <c r="AQ22" s="147">
        <v>0</v>
      </c>
      <c r="AR22" s="147">
        <v>577.39110000000005</v>
      </c>
      <c r="AS22" s="147">
        <v>0</v>
      </c>
      <c r="AT22" s="147">
        <v>795.06730000000005</v>
      </c>
      <c r="AU22" s="147">
        <v>0</v>
      </c>
      <c r="AV22" s="147">
        <v>787.74770000000001</v>
      </c>
      <c r="AW22" s="147">
        <v>0</v>
      </c>
      <c r="AX22" s="147">
        <v>0</v>
      </c>
      <c r="AY22" s="147"/>
      <c r="AZ22" s="147">
        <v>0</v>
      </c>
      <c r="BA22" s="147">
        <v>3.1680000000000001</v>
      </c>
      <c r="BB22" s="147">
        <v>6.4740000000000002</v>
      </c>
      <c r="BC22" s="147">
        <v>0</v>
      </c>
      <c r="BD22" s="147">
        <v>0.76200000000000001</v>
      </c>
      <c r="BE22" s="147">
        <v>0.63700000000000001</v>
      </c>
      <c r="BF22" s="147">
        <v>0.10199999999999999</v>
      </c>
      <c r="BG22" s="147">
        <v>43.1</v>
      </c>
      <c r="BH22" s="147">
        <v>0.371</v>
      </c>
      <c r="BI22" s="147">
        <v>0</v>
      </c>
      <c r="BJ22" s="147">
        <v>1E-3</v>
      </c>
      <c r="BK22" s="147">
        <v>41.917999999999999</v>
      </c>
      <c r="BL22" s="147">
        <v>0</v>
      </c>
      <c r="BM22" s="147">
        <v>86.840999999999994</v>
      </c>
      <c r="BN22" s="147">
        <v>8.9450000000000003</v>
      </c>
      <c r="BO22" s="147">
        <v>0.19800000000000001</v>
      </c>
      <c r="BP22" s="147">
        <v>0.78839999999999999</v>
      </c>
      <c r="BQ22" s="147">
        <v>11.102399999999999</v>
      </c>
      <c r="BR22" s="147">
        <v>0.78039999999999998</v>
      </c>
      <c r="BS22" s="147">
        <v>8.2591999999999999</v>
      </c>
      <c r="BT22" s="147">
        <v>1.5283</v>
      </c>
      <c r="BU22" s="147">
        <v>5.9299999999999999E-2</v>
      </c>
      <c r="BV22" s="147">
        <v>0</v>
      </c>
      <c r="BW22" s="147">
        <v>181.36600000000001</v>
      </c>
      <c r="BX22" s="147">
        <v>0.3644</v>
      </c>
      <c r="BY22" s="147">
        <v>134.33320000000001</v>
      </c>
      <c r="BZ22" s="147">
        <v>0</v>
      </c>
      <c r="CA22" s="147">
        <v>240.75200000000001</v>
      </c>
      <c r="CB22" s="147">
        <v>1.355</v>
      </c>
      <c r="CC22" s="147">
        <v>45.280999999999999</v>
      </c>
      <c r="CD22" s="147">
        <v>0.71499999999999997</v>
      </c>
      <c r="CE22" s="147">
        <v>0</v>
      </c>
      <c r="CF22" s="147">
        <v>316.33199999999999</v>
      </c>
      <c r="CG22" s="147">
        <v>19.250399999999999</v>
      </c>
      <c r="CH22" s="147">
        <v>0</v>
      </c>
      <c r="CI22" s="147">
        <v>814.69500000000005</v>
      </c>
      <c r="CJ22" s="147">
        <v>0</v>
      </c>
      <c r="CK22" s="147">
        <v>4825.375</v>
      </c>
      <c r="CL22" s="147">
        <v>0</v>
      </c>
      <c r="CM22" s="147">
        <v>4614.125</v>
      </c>
      <c r="CN22" s="147">
        <v>0</v>
      </c>
      <c r="CO22" s="147">
        <v>1725.09</v>
      </c>
      <c r="CP22" s="147">
        <v>0</v>
      </c>
      <c r="CQ22" s="147">
        <v>0</v>
      </c>
      <c r="CR22" s="147">
        <v>0</v>
      </c>
      <c r="CS22" s="147">
        <v>12467.375</v>
      </c>
      <c r="CT22" s="147">
        <v>11909.5</v>
      </c>
      <c r="CU22" s="147">
        <v>0</v>
      </c>
      <c r="CV22" s="147">
        <v>0</v>
      </c>
      <c r="CW22" s="147">
        <v>1517.6304</v>
      </c>
      <c r="CX22" s="147">
        <v>0</v>
      </c>
      <c r="CY22" s="147">
        <v>1539.4385</v>
      </c>
      <c r="CZ22" s="147">
        <v>0</v>
      </c>
      <c r="DA22" s="147">
        <v>17431</v>
      </c>
      <c r="DB22" s="147">
        <v>13560.2976</v>
      </c>
      <c r="DC22" s="147">
        <v>0</v>
      </c>
      <c r="DD22" s="147">
        <v>0</v>
      </c>
      <c r="DE22" s="147">
        <v>14390.643899999999</v>
      </c>
      <c r="DF22" s="147">
        <v>0</v>
      </c>
      <c r="DG22" s="147">
        <v>1190.7456</v>
      </c>
      <c r="DH22" s="147">
        <v>0</v>
      </c>
      <c r="DI22" s="147">
        <v>1218.4105999999999</v>
      </c>
      <c r="DJ22" s="147">
        <v>4.8780000000000001</v>
      </c>
      <c r="DK22" s="147">
        <v>0</v>
      </c>
      <c r="DL22" s="147">
        <v>0</v>
      </c>
      <c r="DM22" s="147">
        <v>0</v>
      </c>
      <c r="DN22" s="147">
        <v>2.0886999999999998</v>
      </c>
      <c r="DO22" s="147">
        <v>1.7649999999999999</v>
      </c>
      <c r="DP22" s="147">
        <v>0</v>
      </c>
      <c r="DQ22" s="147">
        <v>0.63700000000000001</v>
      </c>
      <c r="DR22" s="147">
        <v>0</v>
      </c>
      <c r="DS22" s="147">
        <v>0.09</v>
      </c>
      <c r="DT22" s="147">
        <v>0</v>
      </c>
      <c r="DU22" s="147">
        <v>0.35399999999999998</v>
      </c>
      <c r="DV22" s="147">
        <v>0</v>
      </c>
      <c r="DW22" s="147">
        <v>0.114</v>
      </c>
      <c r="DX22" s="147">
        <v>0</v>
      </c>
      <c r="DY22" s="147">
        <v>2.198</v>
      </c>
      <c r="DZ22" s="147">
        <v>0</v>
      </c>
      <c r="EA22" s="147">
        <v>0</v>
      </c>
      <c r="EB22" s="147">
        <v>0</v>
      </c>
      <c r="EC22" s="147">
        <v>0</v>
      </c>
      <c r="ED22" s="147">
        <v>0</v>
      </c>
      <c r="EE22" s="147">
        <v>5.0999999999999997E-2</v>
      </c>
      <c r="EF22" s="147">
        <v>3.077</v>
      </c>
      <c r="EG22" s="147">
        <v>13.45</v>
      </c>
      <c r="EH22" s="147">
        <v>0.308</v>
      </c>
      <c r="EI22" s="147">
        <v>0</v>
      </c>
      <c r="EJ22" s="147">
        <v>1052.0306</v>
      </c>
      <c r="EK22" s="147">
        <v>2.93</v>
      </c>
      <c r="EL22" s="147">
        <v>50.62</v>
      </c>
      <c r="EM22" s="147">
        <v>1.1299999999999999</v>
      </c>
      <c r="EN22" s="147">
        <v>54.500999999999998</v>
      </c>
      <c r="EO22" s="147">
        <v>5.5E-2</v>
      </c>
      <c r="EP22" s="147">
        <v>4.6959999999999997</v>
      </c>
      <c r="EQ22" s="147">
        <v>2.9009999999999998</v>
      </c>
      <c r="ER22" s="147">
        <v>9.1630000000000003</v>
      </c>
      <c r="ES22" s="147">
        <v>4.9000000000000004</v>
      </c>
      <c r="ET22" s="147">
        <v>24.4</v>
      </c>
      <c r="EU22" s="147">
        <v>0</v>
      </c>
      <c r="EV22" s="147">
        <v>0</v>
      </c>
      <c r="EW22" s="147">
        <v>1E-3</v>
      </c>
      <c r="EX22" s="147">
        <v>74.92</v>
      </c>
      <c r="EY22" s="147">
        <v>2.1549999999999998</v>
      </c>
      <c r="EZ22" s="147">
        <v>10.019</v>
      </c>
      <c r="FA22" s="147">
        <v>0.75600000000000001</v>
      </c>
      <c r="FB22" s="147">
        <v>6.0119999999999996</v>
      </c>
      <c r="FC22" s="147">
        <v>4.1639999999999997</v>
      </c>
      <c r="FD22" s="147">
        <v>127.584</v>
      </c>
      <c r="FE22" s="31">
        <f>D22-C22+F22-E22+H22-G22+J22-I22+L22-K22+N22-M22+P22-O22+R22-Q22+T22-S22+V22-U22+X22-W22+Z22-Y22+AB22-AA22+AD22-AC22+AF22-AE22+AH22-AG22+AJ22-AI22+AL22-AK22+AN22-AM22+AP22-AO22+AR22-AQ22+AT22-AS22+AV22-AU22+AX22-AW22+AY22+AZ22+BA22+BC22-BB22+BE22-BD22+BG22-BF22+BI22-BH22+BK22-BJ22+BM22-BL22+BQ22-BP22+BS22-BR22+BU22-BT22+BW22-BV22+BY22-DNC!BX22+CA22-BZ22+CC22-CB22+CE22-CD22+CG22-CF22+CI22-CH22+CK22-CJ22+CM22-CL22+CO22-CN22+DM22-DN22-DJ22+CQ22-CP22+DP22-DO22+DR22-DQ22+DT22-DS22+DV22-DU22+DX22-DW22+BO22-BN22+FN22+DZ22-DY22+EB22-EA22+ED22-EC22+EF22-EE22+EH22-EG22+EJ22-EI22+EL22-EK22+EN22-EM22+EP22-EO22+ER22-EQ22+EV22-EU22+ET22-ES22+EX22-EW22+EZ22-EY22+FB22-FA22+FD22-FC22</f>
        <v>26530.105</v>
      </c>
      <c r="FF22" s="595">
        <v>1901.2727000000002</v>
      </c>
      <c r="FG22" s="398">
        <f t="shared" si="0"/>
        <v>7.1664725789815016</v>
      </c>
      <c r="FI22" s="32"/>
      <c r="FK22" s="32"/>
      <c r="FL22" s="32"/>
      <c r="FM22" s="410"/>
      <c r="FO22" s="32"/>
    </row>
    <row r="23" spans="2:171" ht="14.25" thickBot="1" x14ac:dyDescent="0.3">
      <c r="B23" s="18">
        <v>14</v>
      </c>
      <c r="C23" s="146">
        <v>0</v>
      </c>
      <c r="D23" s="147">
        <v>0</v>
      </c>
      <c r="E23" s="147">
        <v>3.7755000000000001</v>
      </c>
      <c r="F23" s="147">
        <v>0</v>
      </c>
      <c r="G23" s="147">
        <v>0</v>
      </c>
      <c r="H23" s="147">
        <v>0</v>
      </c>
      <c r="I23" s="147">
        <v>0</v>
      </c>
      <c r="J23" s="147">
        <v>0</v>
      </c>
      <c r="K23" s="147">
        <v>0.74250000000000005</v>
      </c>
      <c r="L23" s="147">
        <v>0</v>
      </c>
      <c r="M23" s="147">
        <v>0</v>
      </c>
      <c r="N23" s="147">
        <v>0</v>
      </c>
      <c r="O23" s="147">
        <v>4.4550000000000001</v>
      </c>
      <c r="P23" s="147">
        <v>0</v>
      </c>
      <c r="Q23" s="147">
        <v>0</v>
      </c>
      <c r="R23" s="147">
        <v>0</v>
      </c>
      <c r="S23" s="147">
        <v>0</v>
      </c>
      <c r="T23" s="147">
        <v>0</v>
      </c>
      <c r="U23" s="147">
        <v>1.4128000000000001</v>
      </c>
      <c r="V23" s="147">
        <v>0</v>
      </c>
      <c r="W23" s="147">
        <v>6.9999999999999999E-4</v>
      </c>
      <c r="X23" s="147">
        <v>0</v>
      </c>
      <c r="Y23" s="147">
        <v>1.6908000000000001</v>
      </c>
      <c r="Z23" s="147">
        <v>0</v>
      </c>
      <c r="AA23" s="147">
        <v>1E-4</v>
      </c>
      <c r="AB23" s="147">
        <v>0</v>
      </c>
      <c r="AC23" s="147">
        <v>0</v>
      </c>
      <c r="AD23" s="147">
        <v>2615.9067</v>
      </c>
      <c r="AE23" s="147">
        <v>0</v>
      </c>
      <c r="AF23" s="147">
        <v>2625.1307999999999</v>
      </c>
      <c r="AG23" s="147">
        <v>0</v>
      </c>
      <c r="AH23" s="147">
        <v>2638.35</v>
      </c>
      <c r="AI23" s="147">
        <v>0</v>
      </c>
      <c r="AJ23" s="147">
        <v>839.16</v>
      </c>
      <c r="AK23" s="147">
        <v>0</v>
      </c>
      <c r="AL23" s="147">
        <v>829.73760000000004</v>
      </c>
      <c r="AM23" s="147">
        <v>0</v>
      </c>
      <c r="AN23" s="147">
        <v>0</v>
      </c>
      <c r="AO23" s="147">
        <v>0</v>
      </c>
      <c r="AP23" s="147">
        <v>827.52239999999995</v>
      </c>
      <c r="AQ23" s="147">
        <v>0</v>
      </c>
      <c r="AR23" s="147">
        <v>589.94529999999997</v>
      </c>
      <c r="AS23" s="147">
        <v>0</v>
      </c>
      <c r="AT23" s="147">
        <v>797.20460000000003</v>
      </c>
      <c r="AU23" s="147">
        <v>0</v>
      </c>
      <c r="AV23" s="147">
        <v>789.41869999999994</v>
      </c>
      <c r="AW23" s="147">
        <v>0</v>
      </c>
      <c r="AX23" s="147">
        <v>0</v>
      </c>
      <c r="AY23" s="147"/>
      <c r="AZ23" s="147">
        <v>0</v>
      </c>
      <c r="BA23" s="147">
        <v>3.1949999999999998</v>
      </c>
      <c r="BB23" s="147">
        <v>6.4210000000000003</v>
      </c>
      <c r="BC23" s="147">
        <v>0</v>
      </c>
      <c r="BD23" s="147">
        <v>0.47</v>
      </c>
      <c r="BE23" s="147">
        <v>4.4009999999999998</v>
      </c>
      <c r="BF23" s="147">
        <v>0.22800000000000001</v>
      </c>
      <c r="BG23" s="147">
        <v>28.846</v>
      </c>
      <c r="BH23" s="147">
        <v>0.37</v>
      </c>
      <c r="BI23" s="147">
        <v>0</v>
      </c>
      <c r="BJ23" s="147">
        <v>0.22900000000000001</v>
      </c>
      <c r="BK23" s="147">
        <v>72.840999999999994</v>
      </c>
      <c r="BL23" s="147">
        <v>0</v>
      </c>
      <c r="BM23" s="147">
        <v>87.090999999999994</v>
      </c>
      <c r="BN23" s="147">
        <v>8.2769999999999992</v>
      </c>
      <c r="BO23" s="147">
        <v>0.40799999999999997</v>
      </c>
      <c r="BP23" s="147">
        <v>0.20519999999999999</v>
      </c>
      <c r="BQ23" s="147">
        <v>22.1022</v>
      </c>
      <c r="BR23" s="147">
        <v>0.2268</v>
      </c>
      <c r="BS23" s="147">
        <v>16.623999999999999</v>
      </c>
      <c r="BT23" s="147">
        <v>0.89959999999999996</v>
      </c>
      <c r="BU23" s="147">
        <v>3.88</v>
      </c>
      <c r="BV23" s="147">
        <v>0</v>
      </c>
      <c r="BW23" s="147">
        <v>199.464</v>
      </c>
      <c r="BX23" s="147">
        <v>0</v>
      </c>
      <c r="BY23" s="147">
        <v>203.26140000000001</v>
      </c>
      <c r="BZ23" s="147">
        <v>0</v>
      </c>
      <c r="CA23" s="147">
        <v>234.75299999999999</v>
      </c>
      <c r="CB23" s="147">
        <v>0.66600000000000004</v>
      </c>
      <c r="CC23" s="147">
        <v>67.501999999999995</v>
      </c>
      <c r="CD23" s="147">
        <v>0.68200000000000005</v>
      </c>
      <c r="CE23" s="147">
        <v>0</v>
      </c>
      <c r="CF23" s="147">
        <v>247.15799999999999</v>
      </c>
      <c r="CG23" s="147">
        <v>0</v>
      </c>
      <c r="CH23" s="147">
        <v>0</v>
      </c>
      <c r="CI23" s="147">
        <v>769.81500000000005</v>
      </c>
      <c r="CJ23" s="147">
        <v>0</v>
      </c>
      <c r="CK23" s="147">
        <v>4648.625</v>
      </c>
      <c r="CL23" s="147">
        <v>0</v>
      </c>
      <c r="CM23" s="147">
        <v>4443.4375</v>
      </c>
      <c r="CN23" s="147">
        <v>0</v>
      </c>
      <c r="CO23" s="147">
        <v>1260.9449999999999</v>
      </c>
      <c r="CP23" s="147">
        <v>0</v>
      </c>
      <c r="CQ23" s="147">
        <v>0</v>
      </c>
      <c r="CR23" s="147">
        <v>0</v>
      </c>
      <c r="CS23" s="147">
        <v>12786.375</v>
      </c>
      <c r="CT23" s="147">
        <v>10696.625</v>
      </c>
      <c r="CU23" s="147">
        <v>0</v>
      </c>
      <c r="CV23" s="147">
        <v>0</v>
      </c>
      <c r="CW23" s="147">
        <v>1716.6071999999999</v>
      </c>
      <c r="CX23" s="147">
        <v>0</v>
      </c>
      <c r="CY23" s="147">
        <v>1749.7889</v>
      </c>
      <c r="CZ23" s="147">
        <v>0</v>
      </c>
      <c r="DA23" s="147">
        <v>16035.5</v>
      </c>
      <c r="DB23" s="147">
        <v>12299.108700000001</v>
      </c>
      <c r="DC23" s="147">
        <v>0</v>
      </c>
      <c r="DD23" s="147">
        <v>0</v>
      </c>
      <c r="DE23" s="147">
        <v>12523.822200000001</v>
      </c>
      <c r="DF23" s="147">
        <v>0</v>
      </c>
      <c r="DG23" s="147">
        <v>1538.0244</v>
      </c>
      <c r="DH23" s="147">
        <v>0</v>
      </c>
      <c r="DI23" s="147">
        <v>1571.9937</v>
      </c>
      <c r="DJ23" s="147">
        <v>5.2290000000000001</v>
      </c>
      <c r="DK23" s="147">
        <v>0</v>
      </c>
      <c r="DL23" s="147">
        <v>0</v>
      </c>
      <c r="DM23" s="147">
        <v>0</v>
      </c>
      <c r="DN23" s="147">
        <v>2.1404999999999998</v>
      </c>
      <c r="DO23" s="147">
        <v>1.712</v>
      </c>
      <c r="DP23" s="147">
        <v>178.32499999999999</v>
      </c>
      <c r="DQ23" s="147">
        <v>0.67900000000000005</v>
      </c>
      <c r="DR23" s="147">
        <v>0</v>
      </c>
      <c r="DS23" s="147">
        <v>0.10100000000000001</v>
      </c>
      <c r="DT23" s="147">
        <v>0</v>
      </c>
      <c r="DU23" s="147">
        <v>0.36</v>
      </c>
      <c r="DV23" s="147">
        <v>0</v>
      </c>
      <c r="DW23" s="147">
        <v>0.13100000000000001</v>
      </c>
      <c r="DX23" s="147">
        <v>0</v>
      </c>
      <c r="DY23" s="147">
        <v>2.1139999999999999</v>
      </c>
      <c r="DZ23" s="147">
        <v>0</v>
      </c>
      <c r="EA23" s="147">
        <v>0</v>
      </c>
      <c r="EB23" s="147">
        <v>0</v>
      </c>
      <c r="EC23" s="147">
        <v>0</v>
      </c>
      <c r="ED23" s="147">
        <v>0</v>
      </c>
      <c r="EE23" s="147">
        <v>5.1999999999999998E-2</v>
      </c>
      <c r="EF23" s="147">
        <v>2.96</v>
      </c>
      <c r="EG23" s="147">
        <v>11.23</v>
      </c>
      <c r="EH23" s="147">
        <v>0.98599999999999999</v>
      </c>
      <c r="EI23" s="147">
        <v>0</v>
      </c>
      <c r="EJ23" s="147">
        <v>1133.2762</v>
      </c>
      <c r="EK23" s="147">
        <v>0.48</v>
      </c>
      <c r="EL23" s="147">
        <v>139.05000000000001</v>
      </c>
      <c r="EM23" s="147">
        <v>0.60299999999999998</v>
      </c>
      <c r="EN23" s="147">
        <v>281.517</v>
      </c>
      <c r="EO23" s="147">
        <v>0</v>
      </c>
      <c r="EP23" s="147">
        <v>8.2279999999999998</v>
      </c>
      <c r="EQ23" s="147">
        <v>0.44700000000000001</v>
      </c>
      <c r="ER23" s="147">
        <v>61.856999999999999</v>
      </c>
      <c r="ES23" s="147">
        <v>2.1</v>
      </c>
      <c r="ET23" s="147">
        <v>80.2</v>
      </c>
      <c r="EU23" s="147">
        <v>4.4999999999999998E-2</v>
      </c>
      <c r="EV23" s="147">
        <v>9.5109999999999992</v>
      </c>
      <c r="EW23" s="147">
        <v>0.03</v>
      </c>
      <c r="EX23" s="147">
        <v>65.536000000000001</v>
      </c>
      <c r="EY23" s="147">
        <v>0.32100000000000001</v>
      </c>
      <c r="EZ23" s="147">
        <v>39.536000000000001</v>
      </c>
      <c r="FA23" s="147">
        <v>0.44900000000000001</v>
      </c>
      <c r="FB23" s="147">
        <v>23.099</v>
      </c>
      <c r="FC23" s="147">
        <v>0</v>
      </c>
      <c r="FD23" s="147">
        <v>607.12800000000004</v>
      </c>
      <c r="FE23" s="31">
        <f>D23-C23+F23-E23+H23-G23+J23-I23+L23-K23+N23-M23+P23-O23+R23-Q23+T23-S23+V23-U23+X23-W23+Z23-Y23+AB23-AA23+AD23-AC23+AF23-AE23+AH23-AG23+AJ23-AI23+AL23-AK23+AN23-AM23+AP23-AO23+AR23-AQ23+AT23-AS23+AV23-AU23+AX23-AW23+AY23+AZ23+BA23+BC23-BB23+BE23-BD23+BG23-BF23+BI23-BH23+BK23-BJ23+BM23-BL23+BQ23-BP23+BS23-BR23+BU23-BT23+BW23-BV23+BY23-DNC!BX23+CA23-BZ23+CC23-CB23+CE23-CD23+CG23-CF23+CI23-CH23+CK23-CJ23+CM23-CL23+CO23-CN23+DM23-DN23-DJ23+CQ23-CP23+DP23-DO23+DR23-DQ23+DT23-DS23+DV23-DU23+DX23-DW23+BO23-BN23+FN23+DZ23-DY23+EB23-EA23+ED23-EC23+EF23-EE23+EH23-EG23+EJ23-EI23+EL23-EK23+EN23-EM23+EP23-EO23+ER23-EQ23+EV23-EU23+ET23-ES23+EX23-EW23+EZ23-EY23+FB23-FA23+FD23-FC23</f>
        <v>26944.642900000003</v>
      </c>
      <c r="FF23" s="595">
        <v>1414.3623</v>
      </c>
      <c r="FG23" s="398">
        <f t="shared" si="0"/>
        <v>5.2491410082855463</v>
      </c>
      <c r="FI23" s="32"/>
      <c r="FK23" s="32"/>
      <c r="FL23" s="32"/>
      <c r="FM23" s="410"/>
      <c r="FO23" s="32"/>
    </row>
    <row r="24" spans="2:171" ht="14.25" thickBot="1" x14ac:dyDescent="0.3">
      <c r="B24" s="18">
        <v>15</v>
      </c>
      <c r="C24" s="146">
        <v>0</v>
      </c>
      <c r="D24" s="147">
        <v>0</v>
      </c>
      <c r="E24" s="147">
        <v>3.8262999999999998</v>
      </c>
      <c r="F24" s="147">
        <v>0</v>
      </c>
      <c r="G24" s="147">
        <v>0</v>
      </c>
      <c r="H24" s="147">
        <v>0</v>
      </c>
      <c r="I24" s="147">
        <v>0</v>
      </c>
      <c r="J24" s="147">
        <v>0</v>
      </c>
      <c r="K24" s="147">
        <v>3.5775000000000001</v>
      </c>
      <c r="L24" s="147">
        <v>0</v>
      </c>
      <c r="M24" s="147">
        <v>0</v>
      </c>
      <c r="N24" s="147">
        <v>0</v>
      </c>
      <c r="O24" s="147">
        <v>3.8879999999999999</v>
      </c>
      <c r="P24" s="147">
        <v>0</v>
      </c>
      <c r="Q24" s="147">
        <v>0</v>
      </c>
      <c r="R24" s="147">
        <v>0</v>
      </c>
      <c r="S24" s="147">
        <v>0</v>
      </c>
      <c r="T24" s="147">
        <v>0</v>
      </c>
      <c r="U24" s="147">
        <v>0.57630000000000003</v>
      </c>
      <c r="V24" s="147">
        <v>0</v>
      </c>
      <c r="W24" s="147">
        <v>0.79559999999999997</v>
      </c>
      <c r="X24" s="147">
        <v>0</v>
      </c>
      <c r="Y24" s="147">
        <v>1.9937</v>
      </c>
      <c r="Z24" s="147">
        <v>0</v>
      </c>
      <c r="AA24" s="147">
        <v>0</v>
      </c>
      <c r="AB24" s="147">
        <v>11.8172</v>
      </c>
      <c r="AC24" s="147">
        <v>0</v>
      </c>
      <c r="AD24" s="147">
        <v>2619.2808</v>
      </c>
      <c r="AE24" s="147">
        <v>0</v>
      </c>
      <c r="AF24" s="147">
        <v>2622.4317000000001</v>
      </c>
      <c r="AG24" s="147">
        <v>0</v>
      </c>
      <c r="AH24" s="147">
        <v>2635.3692000000001</v>
      </c>
      <c r="AI24" s="147">
        <v>0</v>
      </c>
      <c r="AJ24" s="147">
        <v>824.87760000000003</v>
      </c>
      <c r="AK24" s="147">
        <v>0</v>
      </c>
      <c r="AL24" s="147">
        <v>825.60599999999999</v>
      </c>
      <c r="AM24" s="147">
        <v>0</v>
      </c>
      <c r="AN24" s="147">
        <v>0</v>
      </c>
      <c r="AO24" s="147">
        <v>0</v>
      </c>
      <c r="AP24" s="147">
        <v>827.28</v>
      </c>
      <c r="AQ24" s="147">
        <v>0</v>
      </c>
      <c r="AR24" s="147">
        <v>564.07629999999995</v>
      </c>
      <c r="AS24" s="147">
        <v>0</v>
      </c>
      <c r="AT24" s="147">
        <v>815.90570000000002</v>
      </c>
      <c r="AU24" s="147">
        <v>0</v>
      </c>
      <c r="AV24" s="147">
        <v>804.87869999999998</v>
      </c>
      <c r="AW24" s="147">
        <v>0</v>
      </c>
      <c r="AX24" s="147">
        <v>0</v>
      </c>
      <c r="AY24" s="147"/>
      <c r="AZ24" s="147">
        <v>0</v>
      </c>
      <c r="BA24" s="147">
        <v>3.387</v>
      </c>
      <c r="BB24" s="147">
        <v>3.3929999999999998</v>
      </c>
      <c r="BC24" s="147">
        <v>0.24199999999999999</v>
      </c>
      <c r="BD24" s="147">
        <v>4.0000000000000001E-3</v>
      </c>
      <c r="BE24" s="147">
        <v>27.594000000000001</v>
      </c>
      <c r="BF24" s="147">
        <v>0.628</v>
      </c>
      <c r="BG24" s="147">
        <v>30.097000000000001</v>
      </c>
      <c r="BH24" s="147">
        <v>0.36399999999999999</v>
      </c>
      <c r="BI24" s="147">
        <v>0</v>
      </c>
      <c r="BJ24" s="147">
        <v>13.773999999999999</v>
      </c>
      <c r="BK24" s="147">
        <v>22.295999999999999</v>
      </c>
      <c r="BL24" s="147">
        <v>0</v>
      </c>
      <c r="BM24" s="147">
        <v>84.385000000000005</v>
      </c>
      <c r="BN24" s="147">
        <v>3.4000000000000002E-2</v>
      </c>
      <c r="BO24" s="147">
        <v>41.14</v>
      </c>
      <c r="BP24" s="147">
        <v>0</v>
      </c>
      <c r="BQ24" s="147">
        <v>163.19880000000001</v>
      </c>
      <c r="BR24" s="147">
        <v>0</v>
      </c>
      <c r="BS24" s="147">
        <v>127.2158</v>
      </c>
      <c r="BT24" s="147">
        <v>0.1512</v>
      </c>
      <c r="BU24" s="147">
        <v>13.824</v>
      </c>
      <c r="BV24" s="147">
        <v>0</v>
      </c>
      <c r="BW24" s="147">
        <v>206.62899999999999</v>
      </c>
      <c r="BX24" s="147">
        <v>0</v>
      </c>
      <c r="BY24" s="147">
        <v>217.0882</v>
      </c>
      <c r="BZ24" s="147">
        <v>0</v>
      </c>
      <c r="CA24" s="147">
        <v>238.51599999999999</v>
      </c>
      <c r="CB24" s="147">
        <v>0</v>
      </c>
      <c r="CC24" s="147">
        <v>206.15899999999999</v>
      </c>
      <c r="CD24" s="147">
        <v>0.63500000000000001</v>
      </c>
      <c r="CE24" s="147">
        <v>0</v>
      </c>
      <c r="CF24" s="147">
        <v>168.91200000000001</v>
      </c>
      <c r="CG24" s="147">
        <v>0</v>
      </c>
      <c r="CH24" s="147">
        <v>0</v>
      </c>
      <c r="CI24" s="147">
        <v>518.25750000000005</v>
      </c>
      <c r="CJ24" s="147">
        <v>80.125</v>
      </c>
      <c r="CK24" s="147">
        <v>2523.6875</v>
      </c>
      <c r="CL24" s="147">
        <v>84.3125</v>
      </c>
      <c r="CM24" s="147">
        <v>2398.9375</v>
      </c>
      <c r="CN24" s="147">
        <v>0</v>
      </c>
      <c r="CO24" s="147">
        <v>768.85500000000002</v>
      </c>
      <c r="CP24" s="147">
        <v>0</v>
      </c>
      <c r="CQ24" s="147">
        <v>0</v>
      </c>
      <c r="CR24" s="147">
        <v>0</v>
      </c>
      <c r="CS24" s="147">
        <v>13239.5</v>
      </c>
      <c r="CT24" s="147">
        <v>9609.125</v>
      </c>
      <c r="CU24" s="147">
        <v>0</v>
      </c>
      <c r="CV24" s="147">
        <v>0</v>
      </c>
      <c r="CW24" s="147">
        <v>1744.4724000000001</v>
      </c>
      <c r="CX24" s="147">
        <v>0</v>
      </c>
      <c r="CY24" s="147">
        <v>1788.857</v>
      </c>
      <c r="CZ24" s="147">
        <v>0</v>
      </c>
      <c r="DA24" s="147">
        <v>16759.625</v>
      </c>
      <c r="DB24" s="147">
        <v>11284.582700000001</v>
      </c>
      <c r="DC24" s="147">
        <v>0</v>
      </c>
      <c r="DD24" s="147">
        <v>0</v>
      </c>
      <c r="DE24" s="147">
        <v>13138.505999999999</v>
      </c>
      <c r="DF24" s="147">
        <v>0</v>
      </c>
      <c r="DG24" s="147">
        <v>1495.9692</v>
      </c>
      <c r="DH24" s="147">
        <v>0</v>
      </c>
      <c r="DI24" s="147">
        <v>1527.4540999999999</v>
      </c>
      <c r="DJ24" s="147">
        <v>5.2881</v>
      </c>
      <c r="DK24" s="147">
        <v>0</v>
      </c>
      <c r="DL24" s="147">
        <v>0</v>
      </c>
      <c r="DM24" s="147">
        <v>0</v>
      </c>
      <c r="DN24" s="147">
        <v>2.1675</v>
      </c>
      <c r="DO24" s="147">
        <v>1.857</v>
      </c>
      <c r="DP24" s="147">
        <v>0</v>
      </c>
      <c r="DQ24" s="147">
        <v>0.70399999999999996</v>
      </c>
      <c r="DR24" s="147">
        <v>19.279</v>
      </c>
      <c r="DS24" s="147">
        <v>0.107</v>
      </c>
      <c r="DT24" s="147">
        <v>7.0090000000000003</v>
      </c>
      <c r="DU24" s="147">
        <v>0.35499999999999998</v>
      </c>
      <c r="DV24" s="147">
        <v>18.858000000000001</v>
      </c>
      <c r="DW24" s="147">
        <v>0.14099999999999999</v>
      </c>
      <c r="DX24" s="147">
        <v>7.2610000000000001</v>
      </c>
      <c r="DY24" s="147">
        <v>1.9490000000000001</v>
      </c>
      <c r="DZ24" s="147">
        <v>0</v>
      </c>
      <c r="EA24" s="147">
        <v>0</v>
      </c>
      <c r="EB24" s="147">
        <v>0</v>
      </c>
      <c r="EC24" s="147">
        <v>0</v>
      </c>
      <c r="ED24" s="147">
        <v>0</v>
      </c>
      <c r="EE24" s="147">
        <v>5.2999999999999999E-2</v>
      </c>
      <c r="EF24" s="147">
        <v>1.8</v>
      </c>
      <c r="EG24" s="147">
        <v>1.2569999999999999</v>
      </c>
      <c r="EH24" s="147">
        <v>10.319000000000001</v>
      </c>
      <c r="EI24" s="147">
        <v>0</v>
      </c>
      <c r="EJ24" s="147">
        <v>1129.4536000000001</v>
      </c>
      <c r="EK24" s="147">
        <v>0</v>
      </c>
      <c r="EL24" s="147">
        <v>835.57</v>
      </c>
      <c r="EM24" s="147">
        <v>0</v>
      </c>
      <c r="EN24" s="147">
        <v>952.31500000000005</v>
      </c>
      <c r="EO24" s="147">
        <v>2.1000000000000001E-2</v>
      </c>
      <c r="EP24" s="147">
        <v>9.43</v>
      </c>
      <c r="EQ24" s="147">
        <v>0</v>
      </c>
      <c r="ER24" s="147">
        <v>775.27200000000005</v>
      </c>
      <c r="ES24" s="147">
        <v>0</v>
      </c>
      <c r="ET24" s="147">
        <v>963.2</v>
      </c>
      <c r="EU24" s="147">
        <v>0</v>
      </c>
      <c r="EV24" s="147">
        <v>113.13</v>
      </c>
      <c r="EW24" s="147">
        <v>0</v>
      </c>
      <c r="EX24" s="147">
        <v>754.58199999999999</v>
      </c>
      <c r="EY24" s="147">
        <v>1.4999999999999999E-2</v>
      </c>
      <c r="EZ24" s="147">
        <v>407.63600000000002</v>
      </c>
      <c r="FA24" s="147">
        <v>0</v>
      </c>
      <c r="FB24" s="147">
        <v>293.33</v>
      </c>
      <c r="FC24" s="147">
        <v>0</v>
      </c>
      <c r="FD24" s="147">
        <v>973.15200000000004</v>
      </c>
      <c r="FE24" s="31">
        <f>D24-C24+F24-E24+H24-G24+J24-I24+L24-K24+N24-M24+P24-O24+R24-Q24+T24-S24+V24-U24+X24-W24+Z24-Y24+AB24-AA24+AD24-AC24+AF24-AE24+AH24-AG24+AJ24-AI24+AL24-AK24+AN24-AM24+AP24-AO24+AR24-AQ24+AT24-AS24+AV24-AU24+AX24-AW24+AY24+AZ24+BA24+BC24-BB24+BE24-BD24+BG24-BF24+BI24-BH24+BK24-BJ24+BM24-BL24+BQ24-BP24+BS24-BR24+BU24-BT24+BW24-BV24+BY24-DNC!BX24+CA24-BZ24+CC24-CB24+CE24-CD24+CG24-CF24+CI24-CH24+CK24-CJ24+CM24-CL24+CO24-CN24+DM24-DN24-DJ24+CQ24-CP24+DP24-DO24+DR24-DQ24+DT24-DS24+DV24-DU24+DX24-DW24+BO24-BN24+FN24+DZ24-DY24+EB24-EA24+ED24-EC24+EF24-EE24+EH24-EG24+EJ24-EI24+EL24-EK24+EN24-EM24+EP24-EO24+ER24-EQ24+EV24-EU24+ET24-ES24+EX24-EW24+EZ24-EY24+FB24-FA24+FD24-FC24</f>
        <v>27033.724399999992</v>
      </c>
      <c r="FF24" s="595">
        <v>2313.1108999999997</v>
      </c>
      <c r="FG24" s="398">
        <f t="shared" si="0"/>
        <v>8.5563900325920326</v>
      </c>
      <c r="FI24" s="32"/>
      <c r="FK24" s="32"/>
      <c r="FL24" s="32"/>
      <c r="FM24" s="410"/>
      <c r="FO24" s="32"/>
    </row>
    <row r="25" spans="2:171" ht="14.25" thickBot="1" x14ac:dyDescent="0.3">
      <c r="B25" s="18">
        <v>16</v>
      </c>
      <c r="C25" s="146">
        <v>0</v>
      </c>
      <c r="D25" s="147">
        <v>0</v>
      </c>
      <c r="E25" s="147">
        <v>3.827</v>
      </c>
      <c r="F25" s="147">
        <v>0</v>
      </c>
      <c r="G25" s="147">
        <v>0</v>
      </c>
      <c r="H25" s="147">
        <v>0</v>
      </c>
      <c r="I25" s="147">
        <v>0</v>
      </c>
      <c r="J25" s="147">
        <v>0</v>
      </c>
      <c r="K25" s="147">
        <v>3.51</v>
      </c>
      <c r="L25" s="147">
        <v>15.087</v>
      </c>
      <c r="M25" s="147">
        <v>0.89100000000000001</v>
      </c>
      <c r="N25" s="147">
        <v>0</v>
      </c>
      <c r="O25" s="147">
        <v>5.4683999999999999</v>
      </c>
      <c r="P25" s="147">
        <v>0</v>
      </c>
      <c r="Q25" s="147">
        <v>0</v>
      </c>
      <c r="R25" s="147">
        <v>0</v>
      </c>
      <c r="S25" s="147">
        <v>1.0891</v>
      </c>
      <c r="T25" s="147">
        <v>0</v>
      </c>
      <c r="U25" s="147">
        <v>7.7000000000000002E-3</v>
      </c>
      <c r="V25" s="147">
        <v>0</v>
      </c>
      <c r="W25" s="147">
        <v>1.3331</v>
      </c>
      <c r="X25" s="147">
        <v>0</v>
      </c>
      <c r="Y25" s="147">
        <v>1.5628</v>
      </c>
      <c r="Z25" s="147">
        <v>0</v>
      </c>
      <c r="AA25" s="147">
        <v>5.8999999999999999E-3</v>
      </c>
      <c r="AB25" s="147">
        <v>0</v>
      </c>
      <c r="AC25" s="147">
        <v>0</v>
      </c>
      <c r="AD25" s="147">
        <v>2615.85</v>
      </c>
      <c r="AE25" s="147">
        <v>0</v>
      </c>
      <c r="AF25" s="147">
        <v>2622.7125000000001</v>
      </c>
      <c r="AG25" s="147">
        <v>0</v>
      </c>
      <c r="AH25" s="147">
        <v>2637.0558000000001</v>
      </c>
      <c r="AI25" s="147">
        <v>0</v>
      </c>
      <c r="AJ25" s="147">
        <v>809.24400000000003</v>
      </c>
      <c r="AK25" s="147">
        <v>0</v>
      </c>
      <c r="AL25" s="147">
        <v>824.58</v>
      </c>
      <c r="AM25" s="147">
        <v>0</v>
      </c>
      <c r="AN25" s="147">
        <v>0</v>
      </c>
      <c r="AO25" s="147">
        <v>0</v>
      </c>
      <c r="AP25" s="147">
        <v>826.92960000000005</v>
      </c>
      <c r="AQ25" s="147">
        <v>0</v>
      </c>
      <c r="AR25" s="147">
        <v>597.40800000000002</v>
      </c>
      <c r="AS25" s="147">
        <v>0</v>
      </c>
      <c r="AT25" s="147">
        <v>709.08630000000005</v>
      </c>
      <c r="AU25" s="147">
        <v>0</v>
      </c>
      <c r="AV25" s="147">
        <v>702.39440000000002</v>
      </c>
      <c r="AW25" s="147">
        <v>0</v>
      </c>
      <c r="AX25" s="147">
        <v>0</v>
      </c>
      <c r="AY25" s="147"/>
      <c r="AZ25" s="147">
        <v>0</v>
      </c>
      <c r="BA25" s="147">
        <v>3.4609999999999999</v>
      </c>
      <c r="BB25" s="147">
        <v>4.76</v>
      </c>
      <c r="BC25" s="147">
        <v>0.17100000000000001</v>
      </c>
      <c r="BD25" s="147">
        <v>4.2000000000000003E-2</v>
      </c>
      <c r="BE25" s="147">
        <v>20.164999999999999</v>
      </c>
      <c r="BF25" s="147">
        <v>0.215</v>
      </c>
      <c r="BG25" s="147">
        <v>29.318000000000001</v>
      </c>
      <c r="BH25" s="147">
        <v>0.36499999999999999</v>
      </c>
      <c r="BI25" s="147">
        <v>0</v>
      </c>
      <c r="BJ25" s="147">
        <v>10.436999999999999</v>
      </c>
      <c r="BK25" s="147">
        <v>35.685000000000002</v>
      </c>
      <c r="BL25" s="147">
        <v>0</v>
      </c>
      <c r="BM25" s="147">
        <v>98.436999999999998</v>
      </c>
      <c r="BN25" s="147">
        <v>4.0890000000000004</v>
      </c>
      <c r="BO25" s="147">
        <v>7.7610000000000001</v>
      </c>
      <c r="BP25" s="147">
        <v>1.34E-2</v>
      </c>
      <c r="BQ25" s="147">
        <v>68.029200000000003</v>
      </c>
      <c r="BR25" s="147">
        <v>7.0199999999999999E-2</v>
      </c>
      <c r="BS25" s="147">
        <v>69.581800000000001</v>
      </c>
      <c r="BT25" s="147">
        <v>0.2213</v>
      </c>
      <c r="BU25" s="147">
        <v>4.9157999999999999</v>
      </c>
      <c r="BV25" s="147">
        <v>0</v>
      </c>
      <c r="BW25" s="147">
        <v>208.38</v>
      </c>
      <c r="BX25" s="147">
        <v>0</v>
      </c>
      <c r="BY25" s="147">
        <v>202.27860000000001</v>
      </c>
      <c r="BZ25" s="147">
        <v>3.0000000000000001E-3</v>
      </c>
      <c r="CA25" s="147">
        <v>238.721</v>
      </c>
      <c r="CB25" s="147">
        <v>0.36499999999999999</v>
      </c>
      <c r="CC25" s="147">
        <v>120.914</v>
      </c>
      <c r="CD25" s="147">
        <v>0.63200000000000001</v>
      </c>
      <c r="CE25" s="147">
        <v>0</v>
      </c>
      <c r="CF25" s="147">
        <v>129.6</v>
      </c>
      <c r="CG25" s="147">
        <v>0</v>
      </c>
      <c r="CH25" s="147">
        <v>0</v>
      </c>
      <c r="CI25" s="147">
        <v>699.17250000000001</v>
      </c>
      <c r="CJ25" s="147">
        <v>17.375</v>
      </c>
      <c r="CK25" s="147">
        <v>4153.1875</v>
      </c>
      <c r="CL25" s="147">
        <v>20.125</v>
      </c>
      <c r="CM25" s="147">
        <v>3969.25</v>
      </c>
      <c r="CN25" s="147">
        <v>0</v>
      </c>
      <c r="CO25" s="147">
        <v>1230.3150000000001</v>
      </c>
      <c r="CP25" s="147">
        <v>0</v>
      </c>
      <c r="CQ25" s="147">
        <v>0</v>
      </c>
      <c r="CR25" s="147">
        <v>0</v>
      </c>
      <c r="CS25" s="147">
        <v>11419</v>
      </c>
      <c r="CT25" s="147">
        <v>8682.875</v>
      </c>
      <c r="CU25" s="147">
        <v>0</v>
      </c>
      <c r="CV25" s="147">
        <v>0</v>
      </c>
      <c r="CW25" s="147">
        <v>1888.1279999999999</v>
      </c>
      <c r="CX25" s="147">
        <v>0</v>
      </c>
      <c r="CY25" s="147">
        <v>1942.3563999999999</v>
      </c>
      <c r="CZ25" s="147">
        <v>0</v>
      </c>
      <c r="DA25" s="147">
        <v>14921.25</v>
      </c>
      <c r="DB25" s="147">
        <v>10454.8662</v>
      </c>
      <c r="DC25" s="147">
        <v>0</v>
      </c>
      <c r="DD25" s="147">
        <v>0</v>
      </c>
      <c r="DE25" s="147">
        <v>11156.6852</v>
      </c>
      <c r="DF25" s="147">
        <v>0</v>
      </c>
      <c r="DG25" s="147">
        <v>1519.3992000000001</v>
      </c>
      <c r="DH25" s="147">
        <v>0</v>
      </c>
      <c r="DI25" s="147">
        <v>1566.1582000000001</v>
      </c>
      <c r="DJ25" s="147">
        <v>4.9951999999999996</v>
      </c>
      <c r="DK25" s="147">
        <v>0</v>
      </c>
      <c r="DL25" s="147">
        <v>0</v>
      </c>
      <c r="DM25" s="147">
        <v>0</v>
      </c>
      <c r="DN25" s="147">
        <v>2.1789999999999998</v>
      </c>
      <c r="DO25" s="147">
        <v>1.8879999999999999</v>
      </c>
      <c r="DP25" s="147">
        <v>0</v>
      </c>
      <c r="DQ25" s="147">
        <v>0.755</v>
      </c>
      <c r="DR25" s="147">
        <v>0</v>
      </c>
      <c r="DS25" s="147">
        <v>0.11</v>
      </c>
      <c r="DT25" s="147">
        <v>0</v>
      </c>
      <c r="DU25" s="147">
        <v>0.371</v>
      </c>
      <c r="DV25" s="147">
        <v>0</v>
      </c>
      <c r="DW25" s="147">
        <v>0.161</v>
      </c>
      <c r="DX25" s="147">
        <v>0</v>
      </c>
      <c r="DY25" s="147">
        <v>2.141</v>
      </c>
      <c r="DZ25" s="147">
        <v>0</v>
      </c>
      <c r="EA25" s="147">
        <v>0</v>
      </c>
      <c r="EB25" s="147">
        <v>0</v>
      </c>
      <c r="EC25" s="147">
        <v>0</v>
      </c>
      <c r="ED25" s="147">
        <v>0</v>
      </c>
      <c r="EE25" s="147">
        <v>6.2E-2</v>
      </c>
      <c r="EF25" s="147">
        <v>2.1160000000000001</v>
      </c>
      <c r="EG25" s="147">
        <v>5.8360000000000003</v>
      </c>
      <c r="EH25" s="147">
        <v>4.4169999999999998</v>
      </c>
      <c r="EI25" s="147">
        <v>0</v>
      </c>
      <c r="EJ25" s="147">
        <v>1188.7709</v>
      </c>
      <c r="EK25" s="147">
        <v>0.01</v>
      </c>
      <c r="EL25" s="147">
        <v>386.62</v>
      </c>
      <c r="EM25" s="147">
        <v>1.288</v>
      </c>
      <c r="EN25" s="147">
        <v>187.80600000000001</v>
      </c>
      <c r="EO25" s="147">
        <v>1E-3</v>
      </c>
      <c r="EP25" s="147">
        <v>6.766</v>
      </c>
      <c r="EQ25" s="147">
        <v>1.0999999999999999E-2</v>
      </c>
      <c r="ER25" s="147">
        <v>414.60399999999998</v>
      </c>
      <c r="ES25" s="147">
        <v>0.4</v>
      </c>
      <c r="ET25" s="147">
        <v>410.1</v>
      </c>
      <c r="EU25" s="147">
        <v>0</v>
      </c>
      <c r="EV25" s="147">
        <v>41.356000000000002</v>
      </c>
      <c r="EW25" s="147">
        <v>7.0000000000000001E-3</v>
      </c>
      <c r="EX25" s="147">
        <v>334.2</v>
      </c>
      <c r="EY25" s="147">
        <v>0.16200000000000001</v>
      </c>
      <c r="EZ25" s="147">
        <v>182.82900000000001</v>
      </c>
      <c r="FA25" s="147">
        <v>0.13100000000000001</v>
      </c>
      <c r="FB25" s="147">
        <v>128.69200000000001</v>
      </c>
      <c r="FC25" s="147">
        <v>0</v>
      </c>
      <c r="FD25" s="147">
        <v>728.44799999999998</v>
      </c>
      <c r="FE25" s="31">
        <f>D25-C25+F25-E25+H25-G25+J25-I25+L25-K25+N25-M25+P25-O25+R25-Q25+T25-S25+V25-U25+X25-W25+Z25-Y25+AB25-AA25+AD25-AC25+AF25-AE25+AH25-AG25+AJ25-AI25+AL25-AK25+AN25-AM25+AP25-AO25+AR25-AQ25+AT25-AS25+AV25-AU25+AX25-AW25+AY25+AZ25+BA25+BC25-BB25+BE25-BD25+BG25-BF25+BI25-BH25+BK25-BJ25+BM25-BL25+BQ25-BP25+BS25-BR25+BU25-BT25+BW25-BV25+BY25-DNC!BX25+CA25-BZ25+CC25-CB25+CE25-CD25+CG25-CF25+CI25-CH25+CK25-CJ25+CM25-CL25+CO25-CN25+DM25-DN25-DJ25+CQ25-CP25+DP25-DO25+DR25-DQ25+DT25-DS25+DV25-DU25+DX25-DW25+BO25-BN25+FN25+DZ25-DY25+EB25-EA25+ED25-EC25+EF25-EE25+EH25-EG25+EJ25-EI25+EL25-EK25+EN25-EM25+EP25-EO25+ER25-EQ25+EV25-EU25+ET25-ES25+EX25-EW25+EZ25-EY25+FB25-FA25+FD25-FC25</f>
        <v>27310.299799999997</v>
      </c>
      <c r="FF25" s="595">
        <v>1193.9947</v>
      </c>
      <c r="FG25" s="398">
        <f t="shared" si="0"/>
        <v>4.3719574986137646</v>
      </c>
      <c r="FI25" s="32"/>
      <c r="FK25" s="32"/>
      <c r="FL25" s="32"/>
      <c r="FM25" s="410"/>
      <c r="FO25" s="32"/>
    </row>
    <row r="26" spans="2:171" ht="14.25" thickBot="1" x14ac:dyDescent="0.3">
      <c r="B26" s="18">
        <v>17</v>
      </c>
      <c r="C26" s="146">
        <v>0</v>
      </c>
      <c r="D26" s="147">
        <v>0</v>
      </c>
      <c r="E26" s="147">
        <v>3.8096000000000001</v>
      </c>
      <c r="F26" s="147">
        <v>0</v>
      </c>
      <c r="G26" s="147">
        <v>0</v>
      </c>
      <c r="H26" s="147">
        <v>0</v>
      </c>
      <c r="I26" s="147">
        <v>0</v>
      </c>
      <c r="J26" s="147">
        <v>0</v>
      </c>
      <c r="K26" s="147">
        <v>4.9275000000000002</v>
      </c>
      <c r="L26" s="147">
        <v>0</v>
      </c>
      <c r="M26" s="147">
        <v>1.1339999999999999</v>
      </c>
      <c r="N26" s="147">
        <v>117.126</v>
      </c>
      <c r="O26" s="147">
        <v>5.508</v>
      </c>
      <c r="P26" s="147">
        <v>0</v>
      </c>
      <c r="Q26" s="147">
        <v>0</v>
      </c>
      <c r="R26" s="147">
        <v>0</v>
      </c>
      <c r="S26" s="147">
        <v>6.8500000000000005E-2</v>
      </c>
      <c r="T26" s="147">
        <v>0</v>
      </c>
      <c r="U26" s="147">
        <v>2.92E-2</v>
      </c>
      <c r="V26" s="147">
        <v>0</v>
      </c>
      <c r="W26" s="147">
        <v>1.5004999999999999</v>
      </c>
      <c r="X26" s="147">
        <v>0</v>
      </c>
      <c r="Y26" s="147">
        <v>1.6361000000000001</v>
      </c>
      <c r="Z26" s="147">
        <v>0</v>
      </c>
      <c r="AA26" s="147">
        <v>0</v>
      </c>
      <c r="AB26" s="147">
        <v>0</v>
      </c>
      <c r="AC26" s="147">
        <v>0</v>
      </c>
      <c r="AD26" s="147">
        <v>2617.875</v>
      </c>
      <c r="AE26" s="147">
        <v>0</v>
      </c>
      <c r="AF26" s="147">
        <v>2611.5749999999998</v>
      </c>
      <c r="AG26" s="147">
        <v>0</v>
      </c>
      <c r="AH26" s="147">
        <v>2638.9692</v>
      </c>
      <c r="AI26" s="147">
        <v>0</v>
      </c>
      <c r="AJ26" s="147">
        <v>800.90039999999999</v>
      </c>
      <c r="AK26" s="147">
        <v>0</v>
      </c>
      <c r="AL26" s="147">
        <v>822.52800000000002</v>
      </c>
      <c r="AM26" s="147">
        <v>0</v>
      </c>
      <c r="AN26" s="147">
        <v>0</v>
      </c>
      <c r="AO26" s="147">
        <v>0</v>
      </c>
      <c r="AP26" s="147">
        <v>819.90840000000003</v>
      </c>
      <c r="AQ26" s="147">
        <v>0</v>
      </c>
      <c r="AR26" s="147">
        <v>590.11800000000005</v>
      </c>
      <c r="AS26" s="147">
        <v>0</v>
      </c>
      <c r="AT26" s="147">
        <v>700.90599999999995</v>
      </c>
      <c r="AU26" s="147">
        <v>0</v>
      </c>
      <c r="AV26" s="147">
        <v>701.65549999999996</v>
      </c>
      <c r="AW26" s="147">
        <v>0</v>
      </c>
      <c r="AX26" s="147">
        <v>0</v>
      </c>
      <c r="AY26" s="147"/>
      <c r="AZ26" s="147">
        <v>0</v>
      </c>
      <c r="BA26" s="147">
        <v>3.37</v>
      </c>
      <c r="BB26" s="147">
        <v>4.0019999999999998</v>
      </c>
      <c r="BC26" s="147">
        <v>0</v>
      </c>
      <c r="BD26" s="147">
        <v>0.314</v>
      </c>
      <c r="BE26" s="147">
        <v>5.3639999999999999</v>
      </c>
      <c r="BF26" s="147">
        <v>0.08</v>
      </c>
      <c r="BG26" s="147">
        <v>21.326000000000001</v>
      </c>
      <c r="BH26" s="147">
        <v>0.36199999999999999</v>
      </c>
      <c r="BI26" s="147">
        <v>0</v>
      </c>
      <c r="BJ26" s="147">
        <v>2.246</v>
      </c>
      <c r="BK26" s="147">
        <v>58.195999999999998</v>
      </c>
      <c r="BL26" s="147">
        <v>0</v>
      </c>
      <c r="BM26" s="147">
        <v>100.215</v>
      </c>
      <c r="BN26" s="147">
        <v>3.444</v>
      </c>
      <c r="BO26" s="147">
        <v>16.202000000000002</v>
      </c>
      <c r="BP26" s="147">
        <v>8.2000000000000007E-3</v>
      </c>
      <c r="BQ26" s="147">
        <v>70.132400000000004</v>
      </c>
      <c r="BR26" s="147">
        <v>8.1000000000000003E-2</v>
      </c>
      <c r="BS26" s="147">
        <v>67.961600000000004</v>
      </c>
      <c r="BT26" s="147">
        <v>0.58320000000000005</v>
      </c>
      <c r="BU26" s="147">
        <v>5.7455999999999996</v>
      </c>
      <c r="BV26" s="147">
        <v>2E-3</v>
      </c>
      <c r="BW26" s="147">
        <v>198.28399999999999</v>
      </c>
      <c r="BX26" s="147">
        <v>0</v>
      </c>
      <c r="BY26" s="147">
        <v>216.90180000000001</v>
      </c>
      <c r="BZ26" s="147">
        <v>0</v>
      </c>
      <c r="CA26" s="147">
        <v>238.715</v>
      </c>
      <c r="CB26" s="147">
        <v>5.0000000000000001E-3</v>
      </c>
      <c r="CC26" s="147">
        <v>160.87100000000001</v>
      </c>
      <c r="CD26" s="147">
        <v>0.66200000000000003</v>
      </c>
      <c r="CE26" s="147">
        <v>0</v>
      </c>
      <c r="CF26" s="147">
        <v>153.52199999999999</v>
      </c>
      <c r="CG26" s="147">
        <v>0</v>
      </c>
      <c r="CH26" s="147">
        <v>0</v>
      </c>
      <c r="CI26" s="147">
        <v>598.35</v>
      </c>
      <c r="CJ26" s="147">
        <v>0</v>
      </c>
      <c r="CK26" s="147">
        <v>3479.625</v>
      </c>
      <c r="CL26" s="147">
        <v>0</v>
      </c>
      <c r="CM26" s="147">
        <v>3314.8125</v>
      </c>
      <c r="CN26" s="147">
        <v>0</v>
      </c>
      <c r="CO26" s="147">
        <v>1170.885</v>
      </c>
      <c r="CP26" s="147">
        <v>0</v>
      </c>
      <c r="CQ26" s="147">
        <v>0</v>
      </c>
      <c r="CR26" s="147">
        <v>0</v>
      </c>
      <c r="CS26" s="147">
        <v>14150.625</v>
      </c>
      <c r="CT26" s="147">
        <v>7954.125</v>
      </c>
      <c r="CU26" s="147">
        <v>0</v>
      </c>
      <c r="CV26" s="147">
        <v>0</v>
      </c>
      <c r="CW26" s="147">
        <v>1846.1256000000001</v>
      </c>
      <c r="CX26" s="147">
        <v>0</v>
      </c>
      <c r="CY26" s="147">
        <v>1898.165</v>
      </c>
      <c r="CZ26" s="147">
        <v>0</v>
      </c>
      <c r="DA26" s="147">
        <v>15923.5</v>
      </c>
      <c r="DB26" s="147">
        <v>10101.7482</v>
      </c>
      <c r="DC26" s="147">
        <v>0</v>
      </c>
      <c r="DD26" s="147">
        <v>0</v>
      </c>
      <c r="DE26" s="147">
        <v>12293.636699999999</v>
      </c>
      <c r="DF26" s="147">
        <v>0</v>
      </c>
      <c r="DG26" s="147">
        <v>1546.8288</v>
      </c>
      <c r="DH26" s="147">
        <v>0</v>
      </c>
      <c r="DI26" s="147">
        <v>1594.9166</v>
      </c>
      <c r="DJ26" s="147">
        <v>5.0926</v>
      </c>
      <c r="DK26" s="147">
        <v>0</v>
      </c>
      <c r="DL26" s="147">
        <v>0</v>
      </c>
      <c r="DM26" s="147">
        <v>0</v>
      </c>
      <c r="DN26" s="147">
        <v>2.1671</v>
      </c>
      <c r="DO26" s="147">
        <v>1.859</v>
      </c>
      <c r="DP26" s="147">
        <v>0</v>
      </c>
      <c r="DQ26" s="147">
        <v>0.69799999999999995</v>
      </c>
      <c r="DR26" s="147">
        <v>0</v>
      </c>
      <c r="DS26" s="147">
        <v>9.7000000000000003E-2</v>
      </c>
      <c r="DT26" s="147">
        <v>6.0999999999999999E-2</v>
      </c>
      <c r="DU26" s="147">
        <v>0.38900000000000001</v>
      </c>
      <c r="DV26" s="147">
        <v>0</v>
      </c>
      <c r="DW26" s="147">
        <v>0.13600000000000001</v>
      </c>
      <c r="DX26" s="147">
        <v>0</v>
      </c>
      <c r="DY26" s="147">
        <v>2.1179999999999999</v>
      </c>
      <c r="DZ26" s="147">
        <v>0</v>
      </c>
      <c r="EA26" s="147">
        <v>0</v>
      </c>
      <c r="EB26" s="147">
        <v>0</v>
      </c>
      <c r="EC26" s="147">
        <v>0</v>
      </c>
      <c r="ED26" s="147">
        <v>0</v>
      </c>
      <c r="EE26" s="147">
        <v>5.7000000000000002E-2</v>
      </c>
      <c r="EF26" s="147">
        <v>1.7190000000000001</v>
      </c>
      <c r="EG26" s="147">
        <v>4.9550000000000001</v>
      </c>
      <c r="EH26" s="147">
        <v>6.0529999999999999</v>
      </c>
      <c r="EI26" s="147">
        <v>0</v>
      </c>
      <c r="EJ26" s="147">
        <v>1146.6161999999999</v>
      </c>
      <c r="EK26" s="147">
        <v>0.01</v>
      </c>
      <c r="EL26" s="147">
        <v>295.73</v>
      </c>
      <c r="EM26" s="147">
        <v>0</v>
      </c>
      <c r="EN26" s="147">
        <v>830.16399999999999</v>
      </c>
      <c r="EO26" s="147">
        <v>0</v>
      </c>
      <c r="EP26" s="147">
        <v>3.8479999999999999</v>
      </c>
      <c r="EQ26" s="147">
        <v>0</v>
      </c>
      <c r="ER26" s="147">
        <v>510.68900000000002</v>
      </c>
      <c r="ES26" s="147">
        <v>0</v>
      </c>
      <c r="ET26" s="147">
        <v>608.6</v>
      </c>
      <c r="EU26" s="147">
        <v>2.1999999999999999E-2</v>
      </c>
      <c r="EV26" s="147">
        <v>65.171000000000006</v>
      </c>
      <c r="EW26" s="147">
        <v>0</v>
      </c>
      <c r="EX26" s="147">
        <v>481.40600000000001</v>
      </c>
      <c r="EY26" s="147">
        <v>0</v>
      </c>
      <c r="EZ26" s="147">
        <v>234.209</v>
      </c>
      <c r="FA26" s="147">
        <v>0</v>
      </c>
      <c r="FB26" s="147">
        <v>158.52600000000001</v>
      </c>
      <c r="FC26" s="147">
        <v>0</v>
      </c>
      <c r="FD26" s="147">
        <v>672.12</v>
      </c>
      <c r="FE26" s="31">
        <f>D26-C26+F26-E26+H26-G26+J26-I26+L26-K26+N26-M26+P26-O26+R26-Q26+T26-S26+V26-U26+X26-W26+Z26-Y26+AB26-AA26+AD26-AC26+AF26-AE26+AH26-AG26+AJ26-AI26+AL26-AK26+AN26-AM26+AP26-AO26+AR26-AQ26+AT26-AS26+AV26-AU26+AX26-AW26+AY26+AZ26+BA26+BC26-BB26+BE26-BD26+BG26-BF26+BI26-BH26+BK26-BJ26+BM26-BL26+BQ26-BP26+BS26-BR26+BU26-BT26+BW26-BV26+BY26-DNC!BX26+CA26-BZ26+CC26-CB26+CE26-CD26+CG26-CF26+CI26-CH26+CK26-CJ26+CM26-CL26+CO26-CN26+DM26-DN26-DJ26+CQ26-CP26+DP26-DO26+DR26-DQ26+DT26-DS26+DV26-DU26+DX26-DW26+BO26-BN26+FN26+DZ26-DY26+EB26-EA26+ED26-EC26+EF26-EE26+EH26-EG26+EJ26-EI26+EL26-EK26+EN26-EM26+EP26-EO26+ER26-EQ26+EV26-EU26+ET26-ES26+EX26-EW26+EZ26-EY26+FB26-FA26+FD26-FC26</f>
        <v>26961.905100000004</v>
      </c>
      <c r="FF26" s="595">
        <v>1129.8105</v>
      </c>
      <c r="FG26" s="398">
        <f t="shared" si="0"/>
        <v>4.1903956556838411</v>
      </c>
      <c r="FH26" s="32">
        <f>+SUM(FE20:FE26)</f>
        <v>182956.10709999999</v>
      </c>
      <c r="FI26" s="32"/>
      <c r="FK26" s="32"/>
      <c r="FL26" s="32"/>
      <c r="FM26" s="410"/>
      <c r="FO26" s="32"/>
    </row>
    <row r="27" spans="2:171" ht="14.25" thickBot="1" x14ac:dyDescent="0.3">
      <c r="B27" s="18">
        <v>18</v>
      </c>
      <c r="C27" s="146">
        <v>0</v>
      </c>
      <c r="D27" s="147">
        <v>0</v>
      </c>
      <c r="E27" s="147">
        <v>3.7755000000000001</v>
      </c>
      <c r="F27" s="147">
        <v>0</v>
      </c>
      <c r="G27" s="147">
        <v>0</v>
      </c>
      <c r="H27" s="147">
        <v>0</v>
      </c>
      <c r="I27" s="147">
        <v>0</v>
      </c>
      <c r="J27" s="147">
        <v>0</v>
      </c>
      <c r="K27" s="147">
        <v>0.27</v>
      </c>
      <c r="L27" s="147">
        <v>0</v>
      </c>
      <c r="M27" s="147">
        <v>0</v>
      </c>
      <c r="N27" s="147">
        <v>0</v>
      </c>
      <c r="O27" s="147">
        <v>4.2119999999999997</v>
      </c>
      <c r="P27" s="147">
        <v>0</v>
      </c>
      <c r="Q27" s="147">
        <v>0</v>
      </c>
      <c r="R27" s="147">
        <v>0</v>
      </c>
      <c r="S27" s="147">
        <v>0</v>
      </c>
      <c r="T27" s="147">
        <v>0</v>
      </c>
      <c r="U27" s="147">
        <v>0</v>
      </c>
      <c r="V27" s="147">
        <v>0</v>
      </c>
      <c r="W27" s="147">
        <v>1.4490000000000001</v>
      </c>
      <c r="X27" s="147">
        <v>0</v>
      </c>
      <c r="Y27" s="147">
        <v>1.6861999999999999</v>
      </c>
      <c r="Z27" s="147">
        <v>0</v>
      </c>
      <c r="AA27" s="147">
        <v>3.7199999999999997E-2</v>
      </c>
      <c r="AB27" s="147">
        <v>0</v>
      </c>
      <c r="AC27" s="147">
        <v>0</v>
      </c>
      <c r="AD27" s="147">
        <v>2605.1624999999999</v>
      </c>
      <c r="AE27" s="147">
        <v>0</v>
      </c>
      <c r="AF27" s="147">
        <v>2591.6057999999998</v>
      </c>
      <c r="AG27" s="147">
        <v>0</v>
      </c>
      <c r="AH27" s="147">
        <v>2644.4807999999998</v>
      </c>
      <c r="AI27" s="147">
        <v>0</v>
      </c>
      <c r="AJ27" s="147">
        <v>805.49159999999995</v>
      </c>
      <c r="AK27" s="147">
        <v>0</v>
      </c>
      <c r="AL27" s="147">
        <v>826.22640000000001</v>
      </c>
      <c r="AM27" s="147">
        <v>0</v>
      </c>
      <c r="AN27" s="147">
        <v>0</v>
      </c>
      <c r="AO27" s="147">
        <v>0</v>
      </c>
      <c r="AP27" s="147">
        <v>820.04399999999998</v>
      </c>
      <c r="AQ27" s="147">
        <v>0</v>
      </c>
      <c r="AR27" s="147">
        <v>601.60969999999998</v>
      </c>
      <c r="AS27" s="147">
        <v>0</v>
      </c>
      <c r="AT27" s="147">
        <v>746.79200000000003</v>
      </c>
      <c r="AU27" s="147">
        <v>0</v>
      </c>
      <c r="AV27" s="147">
        <v>747.64210000000003</v>
      </c>
      <c r="AW27" s="147">
        <v>0</v>
      </c>
      <c r="AX27" s="147">
        <v>0</v>
      </c>
      <c r="AY27" s="147"/>
      <c r="AZ27" s="147">
        <v>6.0000000000000001E-3</v>
      </c>
      <c r="BA27" s="147">
        <v>2.7759999999999998</v>
      </c>
      <c r="BB27" s="147">
        <v>3.165</v>
      </c>
      <c r="BC27" s="147">
        <v>5.0000000000000001E-3</v>
      </c>
      <c r="BD27" s="147">
        <v>0.16500000000000001</v>
      </c>
      <c r="BE27" s="147">
        <v>11.772</v>
      </c>
      <c r="BF27" s="147">
        <v>0.06</v>
      </c>
      <c r="BG27" s="147">
        <v>33.159999999999997</v>
      </c>
      <c r="BH27" s="147">
        <v>0.36899999999999999</v>
      </c>
      <c r="BI27" s="147">
        <v>0</v>
      </c>
      <c r="BJ27" s="147">
        <v>20.963999999999999</v>
      </c>
      <c r="BK27" s="147">
        <v>0</v>
      </c>
      <c r="BL27" s="147">
        <v>0</v>
      </c>
      <c r="BM27" s="147">
        <v>98.191000000000003</v>
      </c>
      <c r="BN27" s="147">
        <v>2.948</v>
      </c>
      <c r="BO27" s="147">
        <v>17.385999999999999</v>
      </c>
      <c r="BP27" s="147">
        <v>0.27260000000000001</v>
      </c>
      <c r="BQ27" s="147">
        <v>91.621799999999993</v>
      </c>
      <c r="BR27" s="147">
        <v>0.33479999999999999</v>
      </c>
      <c r="BS27" s="147">
        <v>66.298599999999993</v>
      </c>
      <c r="BT27" s="147">
        <v>0.5887</v>
      </c>
      <c r="BU27" s="147">
        <v>9.5904000000000007</v>
      </c>
      <c r="BV27" s="147">
        <v>0</v>
      </c>
      <c r="BW27" s="147">
        <v>208.39500000000001</v>
      </c>
      <c r="BX27" s="147">
        <v>3.1294</v>
      </c>
      <c r="BY27" s="147">
        <v>118.8296</v>
      </c>
      <c r="BZ27" s="147">
        <v>0</v>
      </c>
      <c r="CA27" s="147">
        <v>242.012</v>
      </c>
      <c r="CB27" s="147">
        <v>0.14199999999999999</v>
      </c>
      <c r="CC27" s="147">
        <v>165.11600000000001</v>
      </c>
      <c r="CD27" s="147">
        <v>0.33800000000000002</v>
      </c>
      <c r="CE27" s="147">
        <v>0</v>
      </c>
      <c r="CF27" s="147">
        <v>172.96199999999999</v>
      </c>
      <c r="CG27" s="147">
        <v>0</v>
      </c>
      <c r="CH27" s="147">
        <v>0</v>
      </c>
      <c r="CI27" s="147">
        <v>595.06500000000005</v>
      </c>
      <c r="CJ27" s="147">
        <v>59.3125</v>
      </c>
      <c r="CK27" s="147">
        <v>3035.875</v>
      </c>
      <c r="CL27" s="147">
        <v>63.5</v>
      </c>
      <c r="CM27" s="147">
        <v>2893.125</v>
      </c>
      <c r="CN27" s="147">
        <v>0</v>
      </c>
      <c r="CO27" s="147">
        <v>1546.56</v>
      </c>
      <c r="CP27" s="147">
        <v>0</v>
      </c>
      <c r="CQ27" s="147">
        <v>0</v>
      </c>
      <c r="CR27" s="147">
        <v>0</v>
      </c>
      <c r="CS27" s="147">
        <v>13739.875</v>
      </c>
      <c r="CT27" s="147">
        <v>9664.5</v>
      </c>
      <c r="CU27" s="147">
        <v>0</v>
      </c>
      <c r="CV27" s="147">
        <v>0</v>
      </c>
      <c r="CW27" s="147">
        <v>1663.9259999999999</v>
      </c>
      <c r="CX27" s="147">
        <v>0</v>
      </c>
      <c r="CY27" s="147">
        <v>1711.3031000000001</v>
      </c>
      <c r="CZ27" s="147">
        <v>0</v>
      </c>
      <c r="DA27" s="147">
        <v>17196.75</v>
      </c>
      <c r="DB27" s="147">
        <v>11755.2932</v>
      </c>
      <c r="DC27" s="147">
        <v>0</v>
      </c>
      <c r="DD27" s="147">
        <v>0</v>
      </c>
      <c r="DE27" s="147">
        <v>14670.918100000001</v>
      </c>
      <c r="DF27" s="147">
        <v>0</v>
      </c>
      <c r="DG27" s="147">
        <v>1499.4803999999999</v>
      </c>
      <c r="DH27" s="147">
        <v>0</v>
      </c>
      <c r="DI27" s="147">
        <v>1536.7538</v>
      </c>
      <c r="DJ27" s="147">
        <v>5.6590999999999996</v>
      </c>
      <c r="DK27" s="147">
        <v>0</v>
      </c>
      <c r="DL27" s="147">
        <v>0</v>
      </c>
      <c r="DM27" s="147">
        <v>0</v>
      </c>
      <c r="DN27" s="147">
        <v>2.1831999999999998</v>
      </c>
      <c r="DO27" s="147">
        <v>1.8580000000000001</v>
      </c>
      <c r="DP27" s="147">
        <v>0</v>
      </c>
      <c r="DQ27" s="147">
        <v>0.72099999999999997</v>
      </c>
      <c r="DR27" s="147">
        <v>0</v>
      </c>
      <c r="DS27" s="147">
        <v>9.2999999999999999E-2</v>
      </c>
      <c r="DT27" s="147">
        <v>0</v>
      </c>
      <c r="DU27" s="147">
        <v>0.35499999999999998</v>
      </c>
      <c r="DV27" s="147">
        <v>0</v>
      </c>
      <c r="DW27" s="147">
        <v>0.15</v>
      </c>
      <c r="DX27" s="147">
        <v>0</v>
      </c>
      <c r="DY27" s="147">
        <v>1.8009999999999999</v>
      </c>
      <c r="DZ27" s="147">
        <v>0</v>
      </c>
      <c r="EA27" s="147">
        <v>0</v>
      </c>
      <c r="EB27" s="147">
        <v>0</v>
      </c>
      <c r="EC27" s="147">
        <v>0</v>
      </c>
      <c r="ED27" s="147">
        <v>0</v>
      </c>
      <c r="EE27" s="147">
        <v>7.9000000000000001E-2</v>
      </c>
      <c r="EF27" s="147">
        <v>0.372</v>
      </c>
      <c r="EG27" s="147">
        <v>4.0010000000000003</v>
      </c>
      <c r="EH27" s="147">
        <v>6.9279999999999999</v>
      </c>
      <c r="EI27" s="147">
        <v>0</v>
      </c>
      <c r="EJ27" s="147">
        <v>1185.5495000000001</v>
      </c>
      <c r="EK27" s="147">
        <v>0.28000000000000003</v>
      </c>
      <c r="EL27" s="147">
        <v>419.4</v>
      </c>
      <c r="EM27" s="147">
        <v>9.7000000000000003E-2</v>
      </c>
      <c r="EN27" s="147">
        <v>435.17200000000003</v>
      </c>
      <c r="EO27" s="147">
        <v>0</v>
      </c>
      <c r="EP27" s="147">
        <v>6.0910000000000002</v>
      </c>
      <c r="EQ27" s="147">
        <v>7.2999999999999995E-2</v>
      </c>
      <c r="ER27" s="147">
        <v>441.04599999999999</v>
      </c>
      <c r="ES27" s="147">
        <v>0.6</v>
      </c>
      <c r="ET27" s="147">
        <v>413.8</v>
      </c>
      <c r="EU27" s="147">
        <v>1E-3</v>
      </c>
      <c r="EV27" s="147">
        <v>67.516000000000005</v>
      </c>
      <c r="EW27" s="147">
        <v>0.41599999999999998</v>
      </c>
      <c r="EX27" s="147">
        <v>392.233</v>
      </c>
      <c r="EY27" s="147">
        <v>1E-3</v>
      </c>
      <c r="EZ27" s="147">
        <v>172.346</v>
      </c>
      <c r="FA27" s="147">
        <v>0.157</v>
      </c>
      <c r="FB27" s="147">
        <v>117.078</v>
      </c>
      <c r="FC27" s="147">
        <v>0.72</v>
      </c>
      <c r="FD27" s="147">
        <v>241.32</v>
      </c>
      <c r="FE27" s="31">
        <f>D27-C27+F27-E27+H27-G27+J27-I27+L27-K27+N27-M27+P27-O27+R27-Q27+T27-S27+V27-U27+X27-W27+Z27-Y27+AB27-AA27+AD27-AC27+AF27-AE27+AH27-AG27+AJ27-AI27+AL27-AK27+AN27-AM27+AP27-AO27+AR27-AQ27+AT27-AS27+AV27-AU27+AX27-AW27+AY27+AZ27+BA27+BC27-BB27+BE27-BD27+BG27-BF27+BI27-BH27+BK27-BJ27+BM27-BL27+BQ27-BP27+BS27-BR27+BU27-BT27+BW27-BV27+BY27-DNC!BX27+CA27-BZ27+CC27-CB27+CE27-CD27+CG27-CF27+CI27-CH27+CK27-CJ27+CM27-CL27+CO27-CN27+DM27-DN27-DJ27+CQ27-CP27+DP27-DO27+DR27-DQ27+DT27-DS27+DV27-DU27+DX27-DW27+BO27-BN27+FN27+DZ27-DY27+EB27-EA27+ED27-EC27+EF27-EE27+EH27-EG27+EJ27-EI27+EL27-EK27+EN27-EM27+EP27-EO27+ER27-EQ27+EV27-EU27+ET27-ES27+EX27-EW27+EZ27-EY27+FB27-FA27+FD27-FC27</f>
        <v>25064.764599999988</v>
      </c>
      <c r="FF27" s="595">
        <v>1797.8261</v>
      </c>
      <c r="FG27" s="398">
        <f t="shared" si="0"/>
        <v>7.172722858925237</v>
      </c>
      <c r="FI27" s="32"/>
      <c r="FK27" s="32"/>
      <c r="FL27" s="32"/>
      <c r="FM27" s="410"/>
      <c r="FO27" s="32"/>
    </row>
    <row r="28" spans="2:171" ht="14.25" thickBot="1" x14ac:dyDescent="0.3">
      <c r="B28" s="18">
        <v>19</v>
      </c>
      <c r="C28" s="146">
        <v>0</v>
      </c>
      <c r="D28" s="147">
        <v>0</v>
      </c>
      <c r="E28" s="147">
        <v>3.8437000000000001</v>
      </c>
      <c r="F28" s="147">
        <v>0</v>
      </c>
      <c r="G28" s="147">
        <v>0</v>
      </c>
      <c r="H28" s="147">
        <v>0</v>
      </c>
      <c r="I28" s="147">
        <v>0</v>
      </c>
      <c r="J28" s="147">
        <v>0</v>
      </c>
      <c r="K28" s="147">
        <v>0.23549999999999999</v>
      </c>
      <c r="L28" s="147">
        <v>0</v>
      </c>
      <c r="M28" s="147">
        <v>0</v>
      </c>
      <c r="N28" s="147">
        <v>0</v>
      </c>
      <c r="O28" s="147">
        <v>3.8879999999999999</v>
      </c>
      <c r="P28" s="147">
        <v>0</v>
      </c>
      <c r="Q28" s="147">
        <v>0</v>
      </c>
      <c r="R28" s="147">
        <v>0</v>
      </c>
      <c r="S28" s="147">
        <v>0</v>
      </c>
      <c r="T28" s="147">
        <v>0</v>
      </c>
      <c r="U28" s="147">
        <v>0</v>
      </c>
      <c r="V28" s="147">
        <v>0</v>
      </c>
      <c r="W28" s="147">
        <v>1.4487000000000001</v>
      </c>
      <c r="X28" s="147">
        <v>0</v>
      </c>
      <c r="Y28" s="147">
        <v>1.6866000000000001</v>
      </c>
      <c r="Z28" s="147">
        <v>0</v>
      </c>
      <c r="AA28" s="147">
        <v>0</v>
      </c>
      <c r="AB28" s="147">
        <v>0</v>
      </c>
      <c r="AC28" s="147">
        <v>0</v>
      </c>
      <c r="AD28" s="147">
        <v>2628.45</v>
      </c>
      <c r="AE28" s="147">
        <v>0</v>
      </c>
      <c r="AF28" s="147">
        <v>2626.8191999999999</v>
      </c>
      <c r="AG28" s="147">
        <v>0</v>
      </c>
      <c r="AH28" s="147">
        <v>2644.9317000000001</v>
      </c>
      <c r="AI28" s="147">
        <v>0</v>
      </c>
      <c r="AJ28" s="147">
        <v>823.17600000000004</v>
      </c>
      <c r="AK28" s="147">
        <v>0</v>
      </c>
      <c r="AL28" s="147">
        <v>824.2296</v>
      </c>
      <c r="AM28" s="147">
        <v>0</v>
      </c>
      <c r="AN28" s="147">
        <v>0</v>
      </c>
      <c r="AO28" s="147">
        <v>0</v>
      </c>
      <c r="AP28" s="147">
        <v>804.76199999999994</v>
      </c>
      <c r="AQ28" s="147">
        <v>0</v>
      </c>
      <c r="AR28" s="147">
        <v>580.48860000000002</v>
      </c>
      <c r="AS28" s="147">
        <v>0</v>
      </c>
      <c r="AT28" s="147">
        <v>729.28610000000003</v>
      </c>
      <c r="AU28" s="147">
        <v>0</v>
      </c>
      <c r="AV28" s="147">
        <v>730.55169999999998</v>
      </c>
      <c r="AW28" s="147">
        <v>0</v>
      </c>
      <c r="AX28" s="147">
        <v>0</v>
      </c>
      <c r="AY28" s="147"/>
      <c r="AZ28" s="147">
        <v>0</v>
      </c>
      <c r="BA28" s="147">
        <v>2.2559999999999998</v>
      </c>
      <c r="BB28" s="147">
        <v>1.5449999999999999</v>
      </c>
      <c r="BC28" s="147">
        <v>0.26600000000000001</v>
      </c>
      <c r="BD28" s="147">
        <v>1.0999999999999999E-2</v>
      </c>
      <c r="BE28" s="147">
        <v>22.207000000000001</v>
      </c>
      <c r="BF28" s="147">
        <v>7.0000000000000001E-3</v>
      </c>
      <c r="BG28" s="147">
        <v>54.307000000000002</v>
      </c>
      <c r="BH28" s="147">
        <v>0.34699999999999998</v>
      </c>
      <c r="BI28" s="147">
        <v>0</v>
      </c>
      <c r="BJ28" s="147">
        <v>4.7670000000000003</v>
      </c>
      <c r="BK28" s="147">
        <v>51.667000000000002</v>
      </c>
      <c r="BL28" s="147">
        <v>0</v>
      </c>
      <c r="BM28" s="147">
        <v>89.272000000000006</v>
      </c>
      <c r="BN28" s="147">
        <v>3.0000000000000001E-3</v>
      </c>
      <c r="BO28" s="147">
        <v>27.48</v>
      </c>
      <c r="BP28" s="147">
        <v>0</v>
      </c>
      <c r="BQ28" s="147">
        <v>84.485799999999998</v>
      </c>
      <c r="BR28" s="147">
        <v>4.3200000000000002E-2</v>
      </c>
      <c r="BS28" s="147">
        <v>67.821200000000005</v>
      </c>
      <c r="BT28" s="147">
        <v>5.3E-3</v>
      </c>
      <c r="BU28" s="147">
        <v>7.9432999999999998</v>
      </c>
      <c r="BV28" s="147">
        <v>0</v>
      </c>
      <c r="BW28" s="147">
        <v>139.447</v>
      </c>
      <c r="BX28" s="147">
        <v>4.3117999999999999</v>
      </c>
      <c r="BY28" s="147">
        <v>0</v>
      </c>
      <c r="BZ28" s="147">
        <v>0</v>
      </c>
      <c r="CA28" s="147">
        <v>242.11799999999999</v>
      </c>
      <c r="CB28" s="147">
        <v>0</v>
      </c>
      <c r="CC28" s="147">
        <v>183.84100000000001</v>
      </c>
      <c r="CD28" s="147">
        <v>0.28199999999999997</v>
      </c>
      <c r="CE28" s="147">
        <v>0</v>
      </c>
      <c r="CF28" s="147">
        <v>102.438</v>
      </c>
      <c r="CG28" s="147">
        <v>0</v>
      </c>
      <c r="CH28" s="147">
        <v>0</v>
      </c>
      <c r="CI28" s="147">
        <v>405.09</v>
      </c>
      <c r="CJ28" s="147">
        <v>174.8125</v>
      </c>
      <c r="CK28" s="147">
        <v>1868.625</v>
      </c>
      <c r="CL28" s="147">
        <v>178.875</v>
      </c>
      <c r="CM28" s="147">
        <v>1770</v>
      </c>
      <c r="CN28" s="147">
        <v>0</v>
      </c>
      <c r="CO28" s="147">
        <v>1272.645</v>
      </c>
      <c r="CP28" s="147">
        <v>0</v>
      </c>
      <c r="CQ28" s="147">
        <v>0</v>
      </c>
      <c r="CR28" s="147">
        <v>0</v>
      </c>
      <c r="CS28" s="147">
        <v>15116.625</v>
      </c>
      <c r="CT28" s="147">
        <v>10982.625</v>
      </c>
      <c r="CU28" s="147">
        <v>0</v>
      </c>
      <c r="CV28" s="147">
        <v>0</v>
      </c>
      <c r="CW28" s="147">
        <v>1504.404</v>
      </c>
      <c r="CX28" s="147">
        <v>0</v>
      </c>
      <c r="CY28" s="147">
        <v>1529.1306999999999</v>
      </c>
      <c r="CZ28" s="147">
        <v>0</v>
      </c>
      <c r="DA28" s="147">
        <v>18790.125</v>
      </c>
      <c r="DB28" s="147">
        <v>13003.7443</v>
      </c>
      <c r="DC28" s="147">
        <v>0</v>
      </c>
      <c r="DD28" s="147">
        <v>0</v>
      </c>
      <c r="DE28" s="147">
        <v>17936.231899999999</v>
      </c>
      <c r="DF28" s="147">
        <v>0</v>
      </c>
      <c r="DG28" s="147">
        <v>1266.1704</v>
      </c>
      <c r="DH28" s="147">
        <v>0</v>
      </c>
      <c r="DI28" s="147">
        <v>1300.9028000000001</v>
      </c>
      <c r="DJ28" s="147">
        <v>6.5002000000000004</v>
      </c>
      <c r="DK28" s="147">
        <v>0</v>
      </c>
      <c r="DL28" s="147">
        <v>0</v>
      </c>
      <c r="DM28" s="147">
        <v>0</v>
      </c>
      <c r="DN28" s="147">
        <v>2.1446000000000001</v>
      </c>
      <c r="DO28" s="147">
        <v>1.88</v>
      </c>
      <c r="DP28" s="147">
        <v>0</v>
      </c>
      <c r="DQ28" s="147">
        <v>0.77200000000000002</v>
      </c>
      <c r="DR28" s="147">
        <v>0</v>
      </c>
      <c r="DS28" s="147">
        <v>9.0999999999999998E-2</v>
      </c>
      <c r="DT28" s="147">
        <v>0</v>
      </c>
      <c r="DU28" s="147">
        <v>0.34</v>
      </c>
      <c r="DV28" s="147">
        <v>0</v>
      </c>
      <c r="DW28" s="147">
        <v>0.14399999999999999</v>
      </c>
      <c r="DX28" s="147">
        <v>0</v>
      </c>
      <c r="DY28" s="147">
        <v>1.6319999999999999</v>
      </c>
      <c r="DZ28" s="147">
        <v>0</v>
      </c>
      <c r="EA28" s="147">
        <v>0</v>
      </c>
      <c r="EB28" s="147">
        <v>0</v>
      </c>
      <c r="EC28" s="147">
        <v>0</v>
      </c>
      <c r="ED28" s="147">
        <v>0</v>
      </c>
      <c r="EE28" s="147">
        <v>5.1999999999999998E-2</v>
      </c>
      <c r="EF28" s="147">
        <v>1.9319999999999999</v>
      </c>
      <c r="EG28" s="147">
        <v>3.0000000000000001E-3</v>
      </c>
      <c r="EH28" s="147">
        <v>14.997</v>
      </c>
      <c r="EI28" s="147">
        <v>0</v>
      </c>
      <c r="EJ28" s="147">
        <v>1190.2364</v>
      </c>
      <c r="EK28" s="147">
        <v>0</v>
      </c>
      <c r="EL28" s="147">
        <v>482.85</v>
      </c>
      <c r="EM28" s="147">
        <v>0</v>
      </c>
      <c r="EN28" s="147">
        <v>387.779</v>
      </c>
      <c r="EO28" s="147">
        <v>0</v>
      </c>
      <c r="EP28" s="147">
        <v>6.1369999999999996</v>
      </c>
      <c r="EQ28" s="147">
        <v>0</v>
      </c>
      <c r="ER28" s="147">
        <v>528.77300000000002</v>
      </c>
      <c r="ES28" s="147">
        <v>0</v>
      </c>
      <c r="ET28" s="147">
        <v>468.2</v>
      </c>
      <c r="EU28" s="147">
        <v>0</v>
      </c>
      <c r="EV28" s="147">
        <v>98.519000000000005</v>
      </c>
      <c r="EW28" s="147">
        <v>0</v>
      </c>
      <c r="EX28" s="147">
        <v>397.51</v>
      </c>
      <c r="EY28" s="147">
        <v>0</v>
      </c>
      <c r="EZ28" s="147">
        <v>171.494</v>
      </c>
      <c r="FA28" s="147">
        <v>0</v>
      </c>
      <c r="FB28" s="147">
        <v>119.02800000000001</v>
      </c>
      <c r="FC28" s="147">
        <v>0.36</v>
      </c>
      <c r="FD28" s="147">
        <v>220.32</v>
      </c>
      <c r="FE28" s="31">
        <f>D28-C28+F28-E28+H28-G28+J28-I28+L28-K28+N28-M28+P28-O28+R28-Q28+T28-S28+V28-U28+X28-W28+Z28-Y28+AB28-AA28+AD28-AC28+AF28-AE28+AH28-AG28+AJ28-AI28+AL28-AK28+AN28-AM28+AP28-AO28+AR28-AQ28+AT28-AS28+AV28-AU28+AX28-AW28+AY28+AZ28+BA28+BC28-BB28+BE28-BD28+BG28-BF28+BI28-BH28+BK28-BJ28+BM28-BL28+BQ28-BP28+BS28-BR28+BU28-BT28+BW28-BV28+BY28-DNC!BX28+CA28-BZ28+CC28-CB28+CE28-CD28+CG28-CF28+CI28-CH28+CK28-CJ28+CM28-CL28+CO28-CN28+DM28-DN28-DJ28+CQ28-CP28+DP28-DO28+DR28-DQ28+DT28-DS28+DV28-DU28+DX28-DW28+BO28-BN28+FN28+DZ28-DY28+EB28-EA28+ED28-EC28+EF28-EE28+EH28-EG28+EJ28-EI28+EL28-EK28+EN28-EM28+EP28-EO28+ER28-EQ28+EV28-EU28+ET28-ES28+EX28-EW28+EZ28-EY28+FB28-FA28+FD28-FC28</f>
        <v>22277.472499999996</v>
      </c>
      <c r="FF28" s="595">
        <v>673.52309999999989</v>
      </c>
      <c r="FG28" s="398">
        <f t="shared" si="0"/>
        <v>3.0233371402433558</v>
      </c>
      <c r="FI28" s="32"/>
      <c r="FK28" s="32"/>
      <c r="FL28" s="32"/>
      <c r="FM28" s="410"/>
      <c r="FO28" s="32"/>
    </row>
    <row r="29" spans="2:171" ht="14.25" thickBot="1" x14ac:dyDescent="0.3">
      <c r="B29" s="18">
        <v>20</v>
      </c>
      <c r="C29" s="146">
        <v>0</v>
      </c>
      <c r="D29" s="147">
        <v>0</v>
      </c>
      <c r="E29" s="147">
        <v>3.7755000000000001</v>
      </c>
      <c r="F29" s="147">
        <v>0</v>
      </c>
      <c r="G29" s="147">
        <v>0</v>
      </c>
      <c r="H29" s="147">
        <v>0</v>
      </c>
      <c r="I29" s="147">
        <v>0</v>
      </c>
      <c r="J29" s="147">
        <v>0</v>
      </c>
      <c r="K29" s="147">
        <v>0.10199999999999999</v>
      </c>
      <c r="L29" s="147">
        <v>0</v>
      </c>
      <c r="M29" s="147">
        <v>0</v>
      </c>
      <c r="N29" s="147">
        <v>0</v>
      </c>
      <c r="O29" s="147">
        <v>2.3490000000000002</v>
      </c>
      <c r="P29" s="147">
        <v>0</v>
      </c>
      <c r="Q29" s="147">
        <v>0</v>
      </c>
      <c r="R29" s="147">
        <v>0</v>
      </c>
      <c r="S29" s="147">
        <v>1.2200000000000001E-2</v>
      </c>
      <c r="T29" s="147">
        <v>0</v>
      </c>
      <c r="U29" s="147">
        <v>0</v>
      </c>
      <c r="V29" s="147">
        <v>0</v>
      </c>
      <c r="W29" s="147">
        <v>1.4219999999999999</v>
      </c>
      <c r="X29" s="147">
        <v>0</v>
      </c>
      <c r="Y29" s="147">
        <v>2.3313999999999999</v>
      </c>
      <c r="Z29" s="147">
        <v>0</v>
      </c>
      <c r="AA29" s="147">
        <v>0</v>
      </c>
      <c r="AB29" s="147">
        <v>0</v>
      </c>
      <c r="AC29" s="147">
        <v>0</v>
      </c>
      <c r="AD29" s="147">
        <v>2625.1316999999999</v>
      </c>
      <c r="AE29" s="147">
        <v>0</v>
      </c>
      <c r="AF29" s="147">
        <v>2625.0183000000002</v>
      </c>
      <c r="AG29" s="147">
        <v>0</v>
      </c>
      <c r="AH29" s="147">
        <v>2640.4875000000002</v>
      </c>
      <c r="AI29" s="147">
        <v>0</v>
      </c>
      <c r="AJ29" s="147">
        <v>817.61400000000003</v>
      </c>
      <c r="AK29" s="147">
        <v>0</v>
      </c>
      <c r="AL29" s="147">
        <v>818.74800000000005</v>
      </c>
      <c r="AM29" s="147">
        <v>0</v>
      </c>
      <c r="AN29" s="147">
        <v>0</v>
      </c>
      <c r="AO29" s="147">
        <v>0</v>
      </c>
      <c r="AP29" s="147">
        <v>804.33</v>
      </c>
      <c r="AQ29" s="147">
        <v>0</v>
      </c>
      <c r="AR29" s="147">
        <v>571.36680000000001</v>
      </c>
      <c r="AS29" s="147">
        <v>0</v>
      </c>
      <c r="AT29" s="147">
        <v>714.67560000000003</v>
      </c>
      <c r="AU29" s="147">
        <v>0</v>
      </c>
      <c r="AV29" s="147">
        <v>716.35599999999999</v>
      </c>
      <c r="AW29" s="147">
        <v>0</v>
      </c>
      <c r="AX29" s="147">
        <v>0</v>
      </c>
      <c r="AY29" s="147"/>
      <c r="AZ29" s="147">
        <v>0</v>
      </c>
      <c r="BA29" s="147">
        <v>2.9340000000000002</v>
      </c>
      <c r="BB29" s="147">
        <v>5.0209999999999999</v>
      </c>
      <c r="BC29" s="147">
        <v>0</v>
      </c>
      <c r="BD29" s="147">
        <v>2.8000000000000001E-2</v>
      </c>
      <c r="BE29" s="147">
        <v>6.6779999999999999</v>
      </c>
      <c r="BF29" s="147">
        <v>0.36599999999999999</v>
      </c>
      <c r="BG29" s="147">
        <v>36.020000000000003</v>
      </c>
      <c r="BH29" s="147">
        <v>0.34200000000000003</v>
      </c>
      <c r="BI29" s="147">
        <v>0</v>
      </c>
      <c r="BJ29" s="147">
        <v>0</v>
      </c>
      <c r="BK29" s="147">
        <v>65.948999999999998</v>
      </c>
      <c r="BL29" s="147">
        <v>0</v>
      </c>
      <c r="BM29" s="147">
        <v>105.372</v>
      </c>
      <c r="BN29" s="147">
        <v>5.53</v>
      </c>
      <c r="BO29" s="147">
        <v>10.294</v>
      </c>
      <c r="BP29" s="147">
        <v>7.2999999999999995E-2</v>
      </c>
      <c r="BQ29" s="147">
        <v>44.344799999999999</v>
      </c>
      <c r="BR29" s="147">
        <v>0.1106</v>
      </c>
      <c r="BS29" s="147">
        <v>37.416600000000003</v>
      </c>
      <c r="BT29" s="147">
        <v>0.26469999999999999</v>
      </c>
      <c r="BU29" s="147">
        <v>2.484</v>
      </c>
      <c r="BV29" s="147">
        <v>0</v>
      </c>
      <c r="BW29" s="147">
        <v>176.09</v>
      </c>
      <c r="BX29" s="147">
        <v>5.7725999999999997</v>
      </c>
      <c r="BY29" s="147">
        <v>0</v>
      </c>
      <c r="BZ29" s="147">
        <v>0</v>
      </c>
      <c r="CA29" s="147">
        <v>236.023</v>
      </c>
      <c r="CB29" s="147">
        <v>4.0000000000000001E-3</v>
      </c>
      <c r="CC29" s="147">
        <v>85.241</v>
      </c>
      <c r="CD29" s="147">
        <v>0.70899999999999996</v>
      </c>
      <c r="CE29" s="147">
        <v>0</v>
      </c>
      <c r="CF29" s="147">
        <v>219.96960000000001</v>
      </c>
      <c r="CG29" s="147">
        <v>0</v>
      </c>
      <c r="CH29" s="147">
        <v>0</v>
      </c>
      <c r="CI29" s="147">
        <v>680.94749999999999</v>
      </c>
      <c r="CJ29" s="147">
        <v>0</v>
      </c>
      <c r="CK29" s="147">
        <v>3997.5</v>
      </c>
      <c r="CL29" s="147">
        <v>0</v>
      </c>
      <c r="CM29" s="147">
        <v>3814.4375</v>
      </c>
      <c r="CN29" s="147">
        <v>0</v>
      </c>
      <c r="CO29" s="147">
        <v>1543.89</v>
      </c>
      <c r="CP29" s="147">
        <v>0</v>
      </c>
      <c r="CQ29" s="147">
        <v>0</v>
      </c>
      <c r="CR29" s="147">
        <v>0</v>
      </c>
      <c r="CS29" s="147">
        <v>14030.125</v>
      </c>
      <c r="CT29" s="147">
        <v>11426.875</v>
      </c>
      <c r="CU29" s="147">
        <v>0</v>
      </c>
      <c r="CV29" s="147">
        <v>0</v>
      </c>
      <c r="CW29" s="147">
        <v>1707.5124000000001</v>
      </c>
      <c r="CX29" s="147">
        <v>0</v>
      </c>
      <c r="CY29" s="147">
        <v>1746.3492000000001</v>
      </c>
      <c r="CZ29" s="147">
        <v>0</v>
      </c>
      <c r="DA29" s="147">
        <v>18473.625</v>
      </c>
      <c r="DB29" s="147">
        <v>13578.974700000001</v>
      </c>
      <c r="DC29" s="147">
        <v>0</v>
      </c>
      <c r="DD29" s="147">
        <v>0</v>
      </c>
      <c r="DE29" s="147">
        <v>16801.876799999998</v>
      </c>
      <c r="DF29" s="147">
        <v>0</v>
      </c>
      <c r="DG29" s="147">
        <v>1385.6436000000001</v>
      </c>
      <c r="DH29" s="147">
        <v>0</v>
      </c>
      <c r="DI29" s="147">
        <v>1433.1796999999999</v>
      </c>
      <c r="DJ29" s="147">
        <v>5.64</v>
      </c>
      <c r="DK29" s="147">
        <v>0</v>
      </c>
      <c r="DL29" s="147">
        <v>0</v>
      </c>
      <c r="DM29" s="147">
        <v>0</v>
      </c>
      <c r="DN29" s="147">
        <v>2.129</v>
      </c>
      <c r="DO29" s="147">
        <v>1.835</v>
      </c>
      <c r="DP29" s="147">
        <v>0</v>
      </c>
      <c r="DQ29" s="147">
        <v>0.748</v>
      </c>
      <c r="DR29" s="147">
        <v>0</v>
      </c>
      <c r="DS29" s="147">
        <v>7.6999999999999999E-2</v>
      </c>
      <c r="DT29" s="147">
        <v>0</v>
      </c>
      <c r="DU29" s="147">
        <v>0.377</v>
      </c>
      <c r="DV29" s="147">
        <v>0</v>
      </c>
      <c r="DW29" s="147">
        <v>0.124</v>
      </c>
      <c r="DX29" s="147">
        <v>0</v>
      </c>
      <c r="DY29" s="147">
        <v>1.49</v>
      </c>
      <c r="DZ29" s="147">
        <v>255.48500000000001</v>
      </c>
      <c r="EA29" s="147">
        <v>0</v>
      </c>
      <c r="EB29" s="147">
        <v>0</v>
      </c>
      <c r="EC29" s="147">
        <v>0</v>
      </c>
      <c r="ED29" s="147">
        <v>0</v>
      </c>
      <c r="EE29" s="147">
        <v>5.1999999999999998E-2</v>
      </c>
      <c r="EF29" s="147">
        <v>3.0049999999999999</v>
      </c>
      <c r="EG29" s="147">
        <v>8.0719999999999992</v>
      </c>
      <c r="EH29" s="147">
        <v>1.2270000000000001</v>
      </c>
      <c r="EI29" s="147">
        <v>0</v>
      </c>
      <c r="EJ29" s="147">
        <v>1191.2002</v>
      </c>
      <c r="EK29" s="147">
        <v>0.02</v>
      </c>
      <c r="EL29" s="147">
        <v>224.46</v>
      </c>
      <c r="EM29" s="147">
        <v>1.2889999999999999</v>
      </c>
      <c r="EN29" s="147">
        <v>144.614</v>
      </c>
      <c r="EO29" s="147">
        <v>0</v>
      </c>
      <c r="EP29" s="147">
        <v>5.76</v>
      </c>
      <c r="EQ29" s="147">
        <v>1.1279999999999999</v>
      </c>
      <c r="ER29" s="147">
        <v>224.489</v>
      </c>
      <c r="ES29" s="147">
        <v>2.4</v>
      </c>
      <c r="ET29" s="147">
        <v>216.9</v>
      </c>
      <c r="EU29" s="147">
        <v>6.9000000000000006E-2</v>
      </c>
      <c r="EV29" s="147">
        <v>38.890999999999998</v>
      </c>
      <c r="EW29" s="147">
        <v>0.10299999999999999</v>
      </c>
      <c r="EX29" s="147">
        <v>242.83600000000001</v>
      </c>
      <c r="EY29" s="147">
        <v>0.58199999999999996</v>
      </c>
      <c r="EZ29" s="147">
        <v>88.475999999999999</v>
      </c>
      <c r="FA29" s="147">
        <v>0.63700000000000001</v>
      </c>
      <c r="FB29" s="147">
        <v>41.423999999999999</v>
      </c>
      <c r="FC29" s="147">
        <v>0</v>
      </c>
      <c r="FD29" s="147">
        <v>274.68</v>
      </c>
      <c r="FE29" s="31">
        <f>D29-C29+F29-E29+H29-G29+J29-I29+L29-K29+N29-M29+P29-O29+R29-Q29+T29-S29+V29-U29+X29-W29+Z29-Y29+AB29-AA29+AD29-AC29+AF29-AE29+AH29-AG29+AJ29-AI29+AL29-AK29+AN29-AM29+AP29-AO29+AR29-AQ29+AT29-AS29+AV29-AU29+AX29-AW29+AY29+AZ29+BA29+BC29-BB29+BE29-BD29+BG29-BF29+BI29-BH29+BK29-BJ29+BM29-BL29+BQ29-BP29+BS29-BR29+BU29-BT29+BW29-BV29+BY29-DNC!BX29+CA29-BZ29+CC29-CB29+CE29-CD29+CG29-CF29+CI29-CH29+CK29-CJ29+CM29-CL29+CO29-CN29+DM29-DN29-DJ29+CQ29-CP29+DP29-DO29+DR29-DQ29+DT29-DS29+DV29-DU29+DX29-DW29+BO29-BN29+FN29+DZ29-DY29+EB29-EA29+ED29-EC29+EF29-EE29+EH29-EG29+EJ29-EI29+EL29-EK29+EN29-EM29+EP29-EO29+ER29-EQ29+EV29-EU29+ET29-ES29+EX29-EW29+EZ29-EY29+FB29-FA29+FD29-FC29</f>
        <v>25857.841899999999</v>
      </c>
      <c r="FF29" s="595">
        <v>964.24519999999984</v>
      </c>
      <c r="FG29" s="398">
        <f t="shared" si="0"/>
        <v>3.7290242694228857</v>
      </c>
      <c r="FI29" s="32"/>
      <c r="FK29" s="32"/>
      <c r="FL29" s="32"/>
      <c r="FM29" s="410"/>
      <c r="FO29" s="32"/>
    </row>
    <row r="30" spans="2:171" ht="14.25" thickBot="1" x14ac:dyDescent="0.3">
      <c r="B30" s="18">
        <v>21</v>
      </c>
      <c r="C30" s="146">
        <v>0</v>
      </c>
      <c r="D30" s="147">
        <v>0</v>
      </c>
      <c r="E30" s="147">
        <v>3.7921999999999998</v>
      </c>
      <c r="F30" s="147">
        <v>0</v>
      </c>
      <c r="G30" s="147">
        <v>0</v>
      </c>
      <c r="H30" s="147">
        <v>0</v>
      </c>
      <c r="I30" s="147">
        <v>0</v>
      </c>
      <c r="J30" s="147">
        <v>0</v>
      </c>
      <c r="K30" s="147">
        <v>0.10050000000000001</v>
      </c>
      <c r="L30" s="147">
        <v>0</v>
      </c>
      <c r="M30" s="147">
        <v>0</v>
      </c>
      <c r="N30" s="147">
        <v>0</v>
      </c>
      <c r="O30" s="147">
        <v>0.89100000000000001</v>
      </c>
      <c r="P30" s="147">
        <v>0</v>
      </c>
      <c r="Q30" s="147">
        <v>0</v>
      </c>
      <c r="R30" s="147">
        <v>0</v>
      </c>
      <c r="S30" s="147">
        <v>0</v>
      </c>
      <c r="T30" s="147">
        <v>0</v>
      </c>
      <c r="U30" s="147">
        <v>0</v>
      </c>
      <c r="V30" s="147">
        <v>0</v>
      </c>
      <c r="W30" s="147">
        <v>1.3804000000000001</v>
      </c>
      <c r="X30" s="147">
        <v>0</v>
      </c>
      <c r="Y30" s="147">
        <v>1.6749000000000001</v>
      </c>
      <c r="Z30" s="147">
        <v>0</v>
      </c>
      <c r="AA30" s="147">
        <v>0</v>
      </c>
      <c r="AB30" s="147">
        <v>0</v>
      </c>
      <c r="AC30" s="147">
        <v>0</v>
      </c>
      <c r="AD30" s="147">
        <v>2622.7683000000002</v>
      </c>
      <c r="AE30" s="147">
        <v>0</v>
      </c>
      <c r="AF30" s="147">
        <v>2624.9067</v>
      </c>
      <c r="AG30" s="147">
        <v>0</v>
      </c>
      <c r="AH30" s="147">
        <v>2637.6183000000001</v>
      </c>
      <c r="AI30" s="147">
        <v>0</v>
      </c>
      <c r="AJ30" s="147">
        <v>812.97</v>
      </c>
      <c r="AK30" s="147">
        <v>0</v>
      </c>
      <c r="AL30" s="147">
        <v>812.59199999999998</v>
      </c>
      <c r="AM30" s="147">
        <v>0</v>
      </c>
      <c r="AN30" s="147">
        <v>0</v>
      </c>
      <c r="AO30" s="147">
        <v>0</v>
      </c>
      <c r="AP30" s="147">
        <v>804.51959999999997</v>
      </c>
      <c r="AQ30" s="147">
        <v>0</v>
      </c>
      <c r="AR30" s="147">
        <v>567.21450000000004</v>
      </c>
      <c r="AS30" s="147">
        <v>0</v>
      </c>
      <c r="AT30" s="147">
        <v>733.85209999999995</v>
      </c>
      <c r="AU30" s="147">
        <v>0</v>
      </c>
      <c r="AV30" s="147">
        <v>725.75250000000005</v>
      </c>
      <c r="AW30" s="147">
        <v>0</v>
      </c>
      <c r="AX30" s="147">
        <v>0</v>
      </c>
      <c r="AY30" s="147"/>
      <c r="AZ30" s="147">
        <v>0</v>
      </c>
      <c r="BA30" s="147">
        <v>2.4729999999999999</v>
      </c>
      <c r="BB30" s="147">
        <v>5.7839999999999998</v>
      </c>
      <c r="BC30" s="147">
        <v>0</v>
      </c>
      <c r="BD30" s="147">
        <v>8.0000000000000002E-3</v>
      </c>
      <c r="BE30" s="147">
        <v>14.183999999999999</v>
      </c>
      <c r="BF30" s="147">
        <v>0.46200000000000002</v>
      </c>
      <c r="BG30" s="147">
        <v>30.411999999999999</v>
      </c>
      <c r="BH30" s="147">
        <v>0.34899999999999998</v>
      </c>
      <c r="BI30" s="147">
        <v>0</v>
      </c>
      <c r="BJ30" s="147">
        <v>0</v>
      </c>
      <c r="BK30" s="147">
        <v>64.602999999999994</v>
      </c>
      <c r="BL30" s="147">
        <v>0</v>
      </c>
      <c r="BM30" s="147">
        <v>103.47799999999999</v>
      </c>
      <c r="BN30" s="147">
        <v>2.5999999999999999E-2</v>
      </c>
      <c r="BO30" s="147">
        <v>20.878</v>
      </c>
      <c r="BP30" s="147">
        <v>0</v>
      </c>
      <c r="BQ30" s="147">
        <v>112.13639999999999</v>
      </c>
      <c r="BR30" s="147">
        <v>0</v>
      </c>
      <c r="BS30" s="147">
        <v>92.150999999999996</v>
      </c>
      <c r="BT30" s="147">
        <v>0.13489999999999999</v>
      </c>
      <c r="BU30" s="147">
        <v>8.1539999999999999</v>
      </c>
      <c r="BV30" s="147">
        <v>0</v>
      </c>
      <c r="BW30" s="147">
        <v>206.47399999999999</v>
      </c>
      <c r="BX30" s="147">
        <v>3.718</v>
      </c>
      <c r="BY30" s="147">
        <v>0</v>
      </c>
      <c r="BZ30" s="147">
        <v>0</v>
      </c>
      <c r="CA30" s="147">
        <v>241.99199999999999</v>
      </c>
      <c r="CB30" s="147">
        <v>5.0000000000000001E-3</v>
      </c>
      <c r="CC30" s="147">
        <v>158.68</v>
      </c>
      <c r="CD30" s="147">
        <v>0.65800000000000003</v>
      </c>
      <c r="CE30" s="147">
        <v>0</v>
      </c>
      <c r="CF30" s="147">
        <v>323.75639999999999</v>
      </c>
      <c r="CG30" s="147">
        <v>70.956000000000003</v>
      </c>
      <c r="CH30" s="147">
        <v>0</v>
      </c>
      <c r="CI30" s="147">
        <v>685.8</v>
      </c>
      <c r="CJ30" s="147">
        <v>9.25</v>
      </c>
      <c r="CK30" s="147">
        <v>3547.3125</v>
      </c>
      <c r="CL30" s="147">
        <v>12.0625</v>
      </c>
      <c r="CM30" s="147">
        <v>3382.3125</v>
      </c>
      <c r="CN30" s="147">
        <v>0</v>
      </c>
      <c r="CO30" s="147">
        <v>1485.72</v>
      </c>
      <c r="CP30" s="147">
        <v>0</v>
      </c>
      <c r="CQ30" s="147">
        <v>0</v>
      </c>
      <c r="CR30" s="147">
        <v>0</v>
      </c>
      <c r="CS30" s="147">
        <v>15070.625</v>
      </c>
      <c r="CT30" s="147">
        <v>9448.375</v>
      </c>
      <c r="CU30" s="147">
        <v>0</v>
      </c>
      <c r="CV30" s="147">
        <v>0</v>
      </c>
      <c r="CW30" s="147">
        <v>1790.91</v>
      </c>
      <c r="CX30" s="147">
        <v>0</v>
      </c>
      <c r="CY30" s="147">
        <v>1827.7272</v>
      </c>
      <c r="CZ30" s="147">
        <v>0</v>
      </c>
      <c r="DA30" s="147">
        <v>17696.875</v>
      </c>
      <c r="DB30" s="147">
        <v>11868.820100000001</v>
      </c>
      <c r="DC30" s="147">
        <v>0</v>
      </c>
      <c r="DD30" s="147">
        <v>0</v>
      </c>
      <c r="DE30" s="147">
        <v>15848.0414</v>
      </c>
      <c r="DF30" s="147">
        <v>0</v>
      </c>
      <c r="DG30" s="147">
        <v>1567.4603999999999</v>
      </c>
      <c r="DH30" s="147">
        <v>0</v>
      </c>
      <c r="DI30" s="147">
        <v>1617.0522000000001</v>
      </c>
      <c r="DJ30" s="147">
        <v>5.7773000000000003</v>
      </c>
      <c r="DK30" s="147">
        <v>0</v>
      </c>
      <c r="DL30" s="147">
        <v>0</v>
      </c>
      <c r="DM30" s="147">
        <v>0</v>
      </c>
      <c r="DN30" s="147">
        <v>2.1501999999999999</v>
      </c>
      <c r="DO30" s="147">
        <v>1.8280000000000001</v>
      </c>
      <c r="DP30" s="147">
        <v>0</v>
      </c>
      <c r="DQ30" s="147">
        <v>0.75800000000000001</v>
      </c>
      <c r="DR30" s="147">
        <v>0</v>
      </c>
      <c r="DS30" s="147">
        <v>9.6000000000000002E-2</v>
      </c>
      <c r="DT30" s="147">
        <v>0</v>
      </c>
      <c r="DU30" s="147">
        <v>0.39700000000000002</v>
      </c>
      <c r="DV30" s="147">
        <v>0</v>
      </c>
      <c r="DW30" s="147">
        <v>0.13700000000000001</v>
      </c>
      <c r="DX30" s="147">
        <v>0</v>
      </c>
      <c r="DY30" s="147">
        <v>1.9850000000000001</v>
      </c>
      <c r="DZ30" s="147">
        <v>0</v>
      </c>
      <c r="EA30" s="147">
        <v>0</v>
      </c>
      <c r="EB30" s="147">
        <v>0</v>
      </c>
      <c r="EC30" s="147">
        <v>0</v>
      </c>
      <c r="ED30" s="147">
        <v>0</v>
      </c>
      <c r="EE30" s="147">
        <v>5.2999999999999999E-2</v>
      </c>
      <c r="EF30" s="147">
        <v>2.9969999999999999</v>
      </c>
      <c r="EG30" s="147">
        <v>1.103</v>
      </c>
      <c r="EH30" s="147">
        <v>6.2539999999999996</v>
      </c>
      <c r="EI30" s="147">
        <v>1.1000000000000001E-3</v>
      </c>
      <c r="EJ30" s="147">
        <v>1007.0312</v>
      </c>
      <c r="EK30" s="147">
        <v>0</v>
      </c>
      <c r="EL30" s="147">
        <v>668.03</v>
      </c>
      <c r="EM30" s="147">
        <v>0</v>
      </c>
      <c r="EN30" s="147">
        <v>383.63900000000001</v>
      </c>
      <c r="EO30" s="147">
        <v>8.9999999999999993E-3</v>
      </c>
      <c r="EP30" s="147">
        <v>5.2590000000000003</v>
      </c>
      <c r="EQ30" s="147">
        <v>0</v>
      </c>
      <c r="ER30" s="147">
        <v>485.07100000000003</v>
      </c>
      <c r="ES30" s="147">
        <v>0</v>
      </c>
      <c r="ET30" s="147">
        <v>609.79999999999995</v>
      </c>
      <c r="EU30" s="147">
        <v>0</v>
      </c>
      <c r="EV30" s="147">
        <v>60.372999999999998</v>
      </c>
      <c r="EW30" s="147">
        <v>0</v>
      </c>
      <c r="EX30" s="147">
        <v>692.11800000000005</v>
      </c>
      <c r="EY30" s="147">
        <v>0.01</v>
      </c>
      <c r="EZ30" s="147">
        <v>285.35599999999999</v>
      </c>
      <c r="FA30" s="147">
        <v>0</v>
      </c>
      <c r="FB30" s="147">
        <v>196.64099999999999</v>
      </c>
      <c r="FC30" s="147">
        <v>1.2E-2</v>
      </c>
      <c r="FD30" s="147">
        <v>328.38</v>
      </c>
      <c r="FE30" s="31">
        <f>D30-C30+F30-E30+H30-G30+J30-I30+L30-K30+N30-M30+P30-O30+R30-Q30+T30-S30+V30-U30+X30-W30+Z30-Y30+AB30-AA30+AD30-AC30+AF30-AE30+AH30-AG30+AJ30-AI30+AL30-AK30+AN30-AM30+AP30-AO30+AR30-AQ30+AT30-AS30+AV30-AU30+AX30-AW30+AY30+AZ30+BA30+BC30-BB30+BE30-BD30+BG30-BF30+BI30-BH30+BK30-BJ30+BM30-BL30+BQ30-BP30+BS30-BR30+BU30-BT30+BW30-BV30+BY30-DNC!BX30+CA30-BZ30+CC30-CB30+CE30-CD30+CG30-CF30+CI30-CH30+CK30-CJ30+CM30-CL30+CO30-CN30+DM30-DN30-DJ30+CQ30-CP30+DP30-DO30+DR30-DQ30+DT30-DS30+DV30-DU30+DX30-DW30+BO30-BN30+FN30+DZ30-DY30+EB30-EA30+ED30-EC30+EF30-EE30+EH30-EG30+EJ30-EI30+EL30-EK30+EN30-EM30+EP30-EO30+ER30-EQ30+EV30-EU30+ET30-ES30+EX30-EW30+EZ30-EY30+FB30-FA30+FD30-FC30</f>
        <v>26922.490199999997</v>
      </c>
      <c r="FF30" s="595">
        <v>2583.4609999999998</v>
      </c>
      <c r="FG30" s="398">
        <f t="shared" si="0"/>
        <v>9.595921405516938</v>
      </c>
      <c r="FI30" s="32"/>
      <c r="FK30" s="32"/>
      <c r="FL30" s="32"/>
      <c r="FM30" s="410"/>
      <c r="FO30" s="32"/>
    </row>
    <row r="31" spans="2:171" ht="14.25" thickBot="1" x14ac:dyDescent="0.3">
      <c r="B31" s="18">
        <v>22</v>
      </c>
      <c r="C31" s="146">
        <v>0</v>
      </c>
      <c r="D31" s="147">
        <v>0</v>
      </c>
      <c r="E31" s="147">
        <v>3.827</v>
      </c>
      <c r="F31" s="147">
        <v>0</v>
      </c>
      <c r="G31" s="147">
        <v>0</v>
      </c>
      <c r="H31" s="147">
        <v>0</v>
      </c>
      <c r="I31" s="147">
        <v>0</v>
      </c>
      <c r="J31" s="147">
        <v>0</v>
      </c>
      <c r="K31" s="147">
        <v>0.20250000000000001</v>
      </c>
      <c r="L31" s="147">
        <v>0</v>
      </c>
      <c r="M31" s="147">
        <v>0</v>
      </c>
      <c r="N31" s="147">
        <v>0</v>
      </c>
      <c r="O31" s="147">
        <v>0.52559999999999996</v>
      </c>
      <c r="P31" s="147">
        <v>0</v>
      </c>
      <c r="Q31" s="147">
        <v>0</v>
      </c>
      <c r="R31" s="147">
        <v>0</v>
      </c>
      <c r="S31" s="147">
        <v>4.4999999999999997E-3</v>
      </c>
      <c r="T31" s="147">
        <v>0</v>
      </c>
      <c r="U31" s="147">
        <v>1E-4</v>
      </c>
      <c r="V31" s="147">
        <v>0</v>
      </c>
      <c r="W31" s="147">
        <v>1.3577999999999999</v>
      </c>
      <c r="X31" s="147">
        <v>0</v>
      </c>
      <c r="Y31" s="147">
        <v>1.6281000000000001</v>
      </c>
      <c r="Z31" s="147">
        <v>0</v>
      </c>
      <c r="AA31" s="147">
        <v>2.9999999999999997E-4</v>
      </c>
      <c r="AB31" s="147">
        <v>0</v>
      </c>
      <c r="AC31" s="147">
        <v>0</v>
      </c>
      <c r="AD31" s="147">
        <v>2621.6442000000002</v>
      </c>
      <c r="AE31" s="147">
        <v>0</v>
      </c>
      <c r="AF31" s="147">
        <v>2623.8933000000002</v>
      </c>
      <c r="AG31" s="147">
        <v>0</v>
      </c>
      <c r="AH31" s="147">
        <v>2631.6567</v>
      </c>
      <c r="AI31" s="147">
        <v>0</v>
      </c>
      <c r="AJ31" s="147">
        <v>810.64800000000002</v>
      </c>
      <c r="AK31" s="147">
        <v>0</v>
      </c>
      <c r="AL31" s="147">
        <v>810.97199999999998</v>
      </c>
      <c r="AM31" s="147">
        <v>0</v>
      </c>
      <c r="AN31" s="147">
        <v>0</v>
      </c>
      <c r="AO31" s="147">
        <v>0</v>
      </c>
      <c r="AP31" s="147">
        <v>803.89800000000002</v>
      </c>
      <c r="AQ31" s="147">
        <v>0</v>
      </c>
      <c r="AR31" s="147">
        <v>588.95330000000001</v>
      </c>
      <c r="AS31" s="147">
        <v>0</v>
      </c>
      <c r="AT31" s="147">
        <v>711.97209999999995</v>
      </c>
      <c r="AU31" s="147">
        <v>0</v>
      </c>
      <c r="AV31" s="147">
        <v>700.41880000000003</v>
      </c>
      <c r="AW31" s="147">
        <v>0</v>
      </c>
      <c r="AX31" s="147">
        <v>0</v>
      </c>
      <c r="AY31" s="147">
        <v>0</v>
      </c>
      <c r="AZ31" s="147">
        <v>0</v>
      </c>
      <c r="BA31" s="147">
        <v>2.621</v>
      </c>
      <c r="BB31" s="147">
        <v>6.2530000000000001</v>
      </c>
      <c r="BC31" s="147">
        <v>0</v>
      </c>
      <c r="BD31" s="147">
        <v>1E-3</v>
      </c>
      <c r="BE31" s="147">
        <v>29.207999999999998</v>
      </c>
      <c r="BF31" s="147">
        <v>0.27600000000000002</v>
      </c>
      <c r="BG31" s="147">
        <v>30.963999999999999</v>
      </c>
      <c r="BH31" s="147">
        <v>0.36299999999999999</v>
      </c>
      <c r="BI31" s="147">
        <v>0</v>
      </c>
      <c r="BJ31" s="147">
        <v>13.618</v>
      </c>
      <c r="BK31" s="147">
        <v>46.357999999999997</v>
      </c>
      <c r="BL31" s="147">
        <v>0</v>
      </c>
      <c r="BM31" s="147">
        <v>102.422</v>
      </c>
      <c r="BN31" s="147">
        <v>0.26100000000000001</v>
      </c>
      <c r="BO31" s="147">
        <v>19.57</v>
      </c>
      <c r="BP31" s="147">
        <v>0</v>
      </c>
      <c r="BQ31" s="147">
        <v>133.7876</v>
      </c>
      <c r="BR31" s="147">
        <v>0</v>
      </c>
      <c r="BS31" s="147">
        <v>123.0822</v>
      </c>
      <c r="BT31" s="147">
        <v>9.1899999999999996E-2</v>
      </c>
      <c r="BU31" s="147">
        <v>6.9048999999999996</v>
      </c>
      <c r="BV31" s="147">
        <v>0</v>
      </c>
      <c r="BW31" s="147">
        <v>213.25</v>
      </c>
      <c r="BX31" s="147">
        <v>3.4668000000000001</v>
      </c>
      <c r="BY31" s="147">
        <v>0</v>
      </c>
      <c r="BZ31" s="147">
        <v>0</v>
      </c>
      <c r="CA31" s="147">
        <v>239.578</v>
      </c>
      <c r="CB31" s="147">
        <v>0</v>
      </c>
      <c r="CC31" s="147">
        <v>207.19800000000001</v>
      </c>
      <c r="CD31" s="147">
        <v>0.628</v>
      </c>
      <c r="CE31" s="147">
        <v>0</v>
      </c>
      <c r="CF31" s="147">
        <v>0</v>
      </c>
      <c r="CG31" s="147">
        <v>719.84760000000006</v>
      </c>
      <c r="CH31" s="147">
        <v>16.8</v>
      </c>
      <c r="CI31" s="147">
        <v>233.91749999999999</v>
      </c>
      <c r="CJ31" s="147">
        <v>42.25</v>
      </c>
      <c r="CK31" s="147">
        <v>3335.625</v>
      </c>
      <c r="CL31" s="147">
        <v>46.9375</v>
      </c>
      <c r="CM31" s="147">
        <v>3181.1875</v>
      </c>
      <c r="CN31" s="147">
        <v>0</v>
      </c>
      <c r="CO31" s="147">
        <v>1314.7049999999999</v>
      </c>
      <c r="CP31" s="147">
        <v>0</v>
      </c>
      <c r="CQ31" s="147">
        <v>0</v>
      </c>
      <c r="CR31" s="147">
        <v>0</v>
      </c>
      <c r="CS31" s="147">
        <v>14538.375</v>
      </c>
      <c r="CT31" s="147">
        <v>9282.875</v>
      </c>
      <c r="CU31" s="147">
        <v>0</v>
      </c>
      <c r="CV31" s="147">
        <v>0</v>
      </c>
      <c r="CW31" s="147">
        <v>1837.4136000000001</v>
      </c>
      <c r="CX31" s="147">
        <v>0</v>
      </c>
      <c r="CY31" s="147">
        <v>1876.385</v>
      </c>
      <c r="CZ31" s="147">
        <v>0</v>
      </c>
      <c r="DA31" s="147">
        <v>17192.125</v>
      </c>
      <c r="DB31" s="147">
        <v>11399.646699999999</v>
      </c>
      <c r="DC31" s="147">
        <v>0</v>
      </c>
      <c r="DD31" s="147">
        <v>0</v>
      </c>
      <c r="DE31" s="147">
        <v>14748.2163</v>
      </c>
      <c r="DF31" s="147">
        <v>0</v>
      </c>
      <c r="DG31" s="147">
        <v>1574.76</v>
      </c>
      <c r="DH31" s="147">
        <v>0</v>
      </c>
      <c r="DI31" s="147">
        <v>1620.0299</v>
      </c>
      <c r="DJ31" s="147">
        <v>4.5441000000000003</v>
      </c>
      <c r="DK31" s="147">
        <v>0</v>
      </c>
      <c r="DL31" s="147">
        <v>0</v>
      </c>
      <c r="DM31" s="147">
        <v>0</v>
      </c>
      <c r="DN31" s="147">
        <v>2.2509000000000001</v>
      </c>
      <c r="DO31" s="147">
        <v>1.8740000000000001</v>
      </c>
      <c r="DP31" s="147">
        <v>0</v>
      </c>
      <c r="DQ31" s="147">
        <v>0.753</v>
      </c>
      <c r="DR31" s="147">
        <v>0</v>
      </c>
      <c r="DS31" s="147">
        <v>0.113</v>
      </c>
      <c r="DT31" s="147">
        <v>0</v>
      </c>
      <c r="DU31" s="147">
        <v>0.39300000000000002</v>
      </c>
      <c r="DV31" s="147">
        <v>0</v>
      </c>
      <c r="DW31" s="147">
        <v>0.16400000000000001</v>
      </c>
      <c r="DX31" s="147">
        <v>0</v>
      </c>
      <c r="DY31" s="147">
        <v>2.0310000000000001</v>
      </c>
      <c r="DZ31" s="147">
        <v>0</v>
      </c>
      <c r="EA31" s="147">
        <v>0</v>
      </c>
      <c r="EB31" s="147">
        <v>0</v>
      </c>
      <c r="EC31" s="147">
        <v>0</v>
      </c>
      <c r="ED31" s="147">
        <v>0</v>
      </c>
      <c r="EE31" s="147">
        <v>5.3999999999999999E-2</v>
      </c>
      <c r="EF31" s="147">
        <v>2.972</v>
      </c>
      <c r="EG31" s="147">
        <v>0.59399999999999997</v>
      </c>
      <c r="EH31" s="147">
        <v>10.537000000000001</v>
      </c>
      <c r="EI31" s="147">
        <v>0</v>
      </c>
      <c r="EJ31" s="147">
        <v>863.13620000000003</v>
      </c>
      <c r="EK31" s="147">
        <v>0</v>
      </c>
      <c r="EL31" s="147">
        <v>798.3</v>
      </c>
      <c r="EM31" s="147">
        <v>0</v>
      </c>
      <c r="EN31" s="147">
        <v>481.07600000000002</v>
      </c>
      <c r="EO31" s="147">
        <v>4.0000000000000001E-3</v>
      </c>
      <c r="EP31" s="147">
        <v>4.1230000000000002</v>
      </c>
      <c r="EQ31" s="147">
        <v>0</v>
      </c>
      <c r="ER31" s="147">
        <v>557.20100000000002</v>
      </c>
      <c r="ES31" s="147">
        <v>0</v>
      </c>
      <c r="ET31" s="147">
        <v>836.1</v>
      </c>
      <c r="EU31" s="147">
        <v>0</v>
      </c>
      <c r="EV31" s="147">
        <v>119.892</v>
      </c>
      <c r="EW31" s="147">
        <v>0</v>
      </c>
      <c r="EX31" s="147">
        <v>711.08799999999997</v>
      </c>
      <c r="EY31" s="147">
        <v>0</v>
      </c>
      <c r="EZ31" s="147">
        <v>376.67899999999997</v>
      </c>
      <c r="FA31" s="147">
        <v>0</v>
      </c>
      <c r="FB31" s="147">
        <v>255.137</v>
      </c>
      <c r="FC31" s="147">
        <v>0</v>
      </c>
      <c r="FD31" s="147">
        <v>416.04</v>
      </c>
      <c r="FE31" s="31">
        <f>D31-C31+F31-E31+H31-G31+J31-I31+L31-K31+N31-M31+P31-O31+R31-Q31+T31-S31+V31-U31+X31-W31+Z31-Y31+AB31-AA31+AD31-AC31+AF31-AE31+AH31-AG31+AJ31-AI31+AL31-AK31+AN31-AM31+AP31-AO31+AR31-AQ31+AT31-AS31+AV31-AU31+AX31-AW31+AY31+AZ31+BA31+BC31-BB31+BE31-BD31+BG31-BF31+BI31-BH31+BK31-BJ31+BM31-BL31+BQ31-BP31+BS31-BR31+BU31-BT31+BW31-BV31+BY31-DNC!BX31+CA31-BZ31+CC31-CB31+CE31-CD31+CG31-CF31+CI31-CH31+CK31-CJ31+CM31-CL31+CO31-CN31+DM31-DN31-DJ31+CQ31-CP31+DP31-DO31+DR31-DQ31+DT31-DS31+DV31-DU31+DX31-DW31+BO31-BN31+FN31+DZ31-DY31+EB31-EA31+ED31-EC31+EF31-EE31+EH31-EG31+EJ31-EI31+EL31-EK31+EN31-EM31+EP31-EO31+ER31-EQ31+EV31-EU31+ET31-ES31+EX31-EW31+EZ31-EY31+FB31-FA31+FD31-FC31</f>
        <v>27525.2968</v>
      </c>
      <c r="FF31" s="595">
        <v>2355.2323999999999</v>
      </c>
      <c r="FG31" s="398">
        <f t="shared" si="0"/>
        <v>8.5566103686845612</v>
      </c>
      <c r="FI31" s="32"/>
      <c r="FK31" s="32"/>
      <c r="FL31" s="32"/>
      <c r="FM31" s="410"/>
      <c r="FO31" s="32"/>
    </row>
    <row r="32" spans="2:171" ht="14.25" thickBot="1" x14ac:dyDescent="0.3">
      <c r="B32" s="18">
        <v>23</v>
      </c>
      <c r="C32" s="146">
        <v>0</v>
      </c>
      <c r="D32" s="147">
        <v>0</v>
      </c>
      <c r="E32" s="147">
        <v>3.8778000000000001</v>
      </c>
      <c r="F32" s="147">
        <v>0</v>
      </c>
      <c r="G32" s="147">
        <v>0</v>
      </c>
      <c r="H32" s="147">
        <v>0</v>
      </c>
      <c r="I32" s="147">
        <v>0</v>
      </c>
      <c r="J32" s="147">
        <v>0</v>
      </c>
      <c r="K32" s="147">
        <v>3.3075000000000001</v>
      </c>
      <c r="L32" s="147">
        <v>0</v>
      </c>
      <c r="M32" s="147">
        <v>0</v>
      </c>
      <c r="N32" s="147">
        <v>0</v>
      </c>
      <c r="O32" s="147">
        <v>1.0529999999999999</v>
      </c>
      <c r="P32" s="147">
        <v>0</v>
      </c>
      <c r="Q32" s="147">
        <v>1.17E-2</v>
      </c>
      <c r="R32" s="147">
        <v>0</v>
      </c>
      <c r="S32" s="147">
        <v>0.73129999999999995</v>
      </c>
      <c r="T32" s="147">
        <v>0</v>
      </c>
      <c r="U32" s="147">
        <v>1.83E-2</v>
      </c>
      <c r="V32" s="147">
        <v>0</v>
      </c>
      <c r="W32" s="147">
        <v>1.2526999999999999</v>
      </c>
      <c r="X32" s="147">
        <v>0</v>
      </c>
      <c r="Y32" s="147">
        <v>1.4947999999999999</v>
      </c>
      <c r="Z32" s="147">
        <v>0</v>
      </c>
      <c r="AA32" s="147">
        <v>8.9999999999999998E-4</v>
      </c>
      <c r="AB32" s="147">
        <v>0</v>
      </c>
      <c r="AC32" s="147">
        <v>0</v>
      </c>
      <c r="AD32" s="147">
        <v>2610.2249999999999</v>
      </c>
      <c r="AE32" s="147">
        <v>0</v>
      </c>
      <c r="AF32" s="147">
        <v>2617.5374999999999</v>
      </c>
      <c r="AG32" s="147">
        <v>0</v>
      </c>
      <c r="AH32" s="147">
        <v>2629.2375000000002</v>
      </c>
      <c r="AI32" s="147">
        <v>0</v>
      </c>
      <c r="AJ32" s="147">
        <v>810.75599999999997</v>
      </c>
      <c r="AK32" s="147">
        <v>0</v>
      </c>
      <c r="AL32" s="147">
        <v>810.78240000000005</v>
      </c>
      <c r="AM32" s="147">
        <v>0</v>
      </c>
      <c r="AN32" s="147">
        <v>0</v>
      </c>
      <c r="AO32" s="147">
        <v>0</v>
      </c>
      <c r="AP32" s="147">
        <v>804.22199999999998</v>
      </c>
      <c r="AQ32" s="147">
        <v>0</v>
      </c>
      <c r="AR32" s="147">
        <v>589.3691</v>
      </c>
      <c r="AS32" s="147">
        <v>0</v>
      </c>
      <c r="AT32" s="147">
        <v>705.37080000000003</v>
      </c>
      <c r="AU32" s="147">
        <v>0</v>
      </c>
      <c r="AV32" s="147">
        <v>594.11670000000004</v>
      </c>
      <c r="AW32" s="147">
        <v>0</v>
      </c>
      <c r="AX32" s="147">
        <v>0</v>
      </c>
      <c r="AY32" s="147">
        <v>0</v>
      </c>
      <c r="AZ32" s="147">
        <v>0</v>
      </c>
      <c r="BA32" s="147">
        <v>2.2290000000000001</v>
      </c>
      <c r="BB32" s="147">
        <v>6.8019999999999996</v>
      </c>
      <c r="BC32" s="147">
        <v>0</v>
      </c>
      <c r="BD32" s="147">
        <v>0.20300000000000001</v>
      </c>
      <c r="BE32" s="147">
        <v>21.378</v>
      </c>
      <c r="BF32" s="147">
        <v>0.11799999999999999</v>
      </c>
      <c r="BG32" s="147">
        <v>34.392000000000003</v>
      </c>
      <c r="BH32" s="147">
        <v>0.33</v>
      </c>
      <c r="BI32" s="147">
        <v>0</v>
      </c>
      <c r="BJ32" s="147">
        <v>0</v>
      </c>
      <c r="BK32" s="147">
        <v>73.795000000000002</v>
      </c>
      <c r="BL32" s="147">
        <v>0</v>
      </c>
      <c r="BM32" s="147">
        <v>102.895</v>
      </c>
      <c r="BN32" s="147">
        <v>7.4980000000000002</v>
      </c>
      <c r="BO32" s="147">
        <v>2.1280000000000001</v>
      </c>
      <c r="BP32" s="147">
        <v>3.2399999999999998E-2</v>
      </c>
      <c r="BQ32" s="147">
        <v>67.035600000000002</v>
      </c>
      <c r="BR32" s="147">
        <v>0.14580000000000001</v>
      </c>
      <c r="BS32" s="147">
        <v>64.948599999999999</v>
      </c>
      <c r="BT32" s="147">
        <v>1.0044</v>
      </c>
      <c r="BU32" s="147">
        <v>3.4451000000000001</v>
      </c>
      <c r="BV32" s="147">
        <v>0</v>
      </c>
      <c r="BW32" s="147">
        <v>213.56700000000001</v>
      </c>
      <c r="BX32" s="147">
        <v>3.5478000000000001</v>
      </c>
      <c r="BY32" s="147">
        <v>0</v>
      </c>
      <c r="BZ32" s="147">
        <v>0</v>
      </c>
      <c r="CA32" s="147">
        <v>240.399</v>
      </c>
      <c r="CB32" s="147">
        <v>0.41099999999999998</v>
      </c>
      <c r="CC32" s="147">
        <v>90.234999999999999</v>
      </c>
      <c r="CD32" s="147">
        <v>0.629</v>
      </c>
      <c r="CE32" s="147">
        <v>0</v>
      </c>
      <c r="CF32" s="147">
        <v>30.267600000000002</v>
      </c>
      <c r="CG32" s="147">
        <v>323.4864</v>
      </c>
      <c r="CH32" s="147">
        <v>4.4999999999999998E-2</v>
      </c>
      <c r="CI32" s="147">
        <v>572.00250000000005</v>
      </c>
      <c r="CJ32" s="147">
        <v>0</v>
      </c>
      <c r="CK32" s="147">
        <v>4980.3125</v>
      </c>
      <c r="CL32" s="147">
        <v>0</v>
      </c>
      <c r="CM32" s="147">
        <v>4762.3125</v>
      </c>
      <c r="CN32" s="147">
        <v>0</v>
      </c>
      <c r="CO32" s="147">
        <v>1726.8150000000001</v>
      </c>
      <c r="CP32" s="147">
        <v>0</v>
      </c>
      <c r="CQ32" s="147">
        <v>0</v>
      </c>
      <c r="CR32" s="147">
        <v>0</v>
      </c>
      <c r="CS32" s="147">
        <v>12676.25</v>
      </c>
      <c r="CT32" s="147">
        <v>8886.375</v>
      </c>
      <c r="CU32" s="147">
        <v>0</v>
      </c>
      <c r="CV32" s="147">
        <v>0</v>
      </c>
      <c r="CW32" s="147">
        <v>1919.7552000000001</v>
      </c>
      <c r="CX32" s="147">
        <v>0</v>
      </c>
      <c r="CY32" s="147">
        <v>1963.567</v>
      </c>
      <c r="CZ32" s="147">
        <v>0</v>
      </c>
      <c r="DA32" s="147">
        <v>16704.875</v>
      </c>
      <c r="DB32" s="147">
        <v>11281.194299999999</v>
      </c>
      <c r="DC32" s="147">
        <v>0</v>
      </c>
      <c r="DD32" s="147">
        <v>0</v>
      </c>
      <c r="DE32" s="147">
        <v>14113.908100000001</v>
      </c>
      <c r="DF32" s="147">
        <v>0</v>
      </c>
      <c r="DG32" s="147">
        <v>1496.748</v>
      </c>
      <c r="DH32" s="147">
        <v>0</v>
      </c>
      <c r="DI32" s="147">
        <v>1543.3864000000001</v>
      </c>
      <c r="DJ32" s="147">
        <v>4.4070999999999998</v>
      </c>
      <c r="DK32" s="147">
        <v>0</v>
      </c>
      <c r="DL32" s="147">
        <v>0</v>
      </c>
      <c r="DM32" s="147">
        <v>0</v>
      </c>
      <c r="DN32" s="147">
        <v>2.3306</v>
      </c>
      <c r="DO32" s="147">
        <v>1.8779999999999999</v>
      </c>
      <c r="DP32" s="147">
        <v>0</v>
      </c>
      <c r="DQ32" s="147">
        <v>0.73399999999999999</v>
      </c>
      <c r="DR32" s="147">
        <v>0</v>
      </c>
      <c r="DS32" s="147">
        <v>0.113</v>
      </c>
      <c r="DT32" s="147">
        <v>0.27100000000000002</v>
      </c>
      <c r="DU32" s="147">
        <v>0.39700000000000002</v>
      </c>
      <c r="DV32" s="147">
        <v>0</v>
      </c>
      <c r="DW32" s="147">
        <v>0.17</v>
      </c>
      <c r="DX32" s="147">
        <v>0</v>
      </c>
      <c r="DY32" s="147">
        <v>1.833</v>
      </c>
      <c r="DZ32" s="147">
        <v>0</v>
      </c>
      <c r="EA32" s="147">
        <v>3.0999999999999999E-3</v>
      </c>
      <c r="EB32" s="147">
        <v>0</v>
      </c>
      <c r="EC32" s="147">
        <v>0</v>
      </c>
      <c r="ED32" s="147">
        <v>0</v>
      </c>
      <c r="EE32" s="147">
        <v>5.6000000000000001E-2</v>
      </c>
      <c r="EF32" s="147">
        <v>2.657</v>
      </c>
      <c r="EG32" s="147">
        <v>5.2450000000000001</v>
      </c>
      <c r="EH32" s="147">
        <v>3.391</v>
      </c>
      <c r="EI32" s="147">
        <v>0</v>
      </c>
      <c r="EJ32" s="147">
        <v>1189.0326</v>
      </c>
      <c r="EK32" s="147">
        <v>0.68</v>
      </c>
      <c r="EL32" s="147">
        <v>349.32</v>
      </c>
      <c r="EM32" s="147">
        <v>0.03</v>
      </c>
      <c r="EN32" s="147">
        <v>146.244</v>
      </c>
      <c r="EO32" s="147">
        <v>1E-3</v>
      </c>
      <c r="EP32" s="147">
        <v>7.2080000000000002</v>
      </c>
      <c r="EQ32" s="147">
        <v>0.26</v>
      </c>
      <c r="ER32" s="147">
        <v>196.45599999999999</v>
      </c>
      <c r="ES32" s="147">
        <v>0.6</v>
      </c>
      <c r="ET32" s="147">
        <v>244.9</v>
      </c>
      <c r="EU32" s="147">
        <v>0.22900000000000001</v>
      </c>
      <c r="EV32" s="147">
        <v>41.064</v>
      </c>
      <c r="EW32" s="147">
        <v>0.59599999999999997</v>
      </c>
      <c r="EX32" s="147">
        <v>299.24099999999999</v>
      </c>
      <c r="EY32" s="147">
        <v>0.307</v>
      </c>
      <c r="EZ32" s="147">
        <v>122.86</v>
      </c>
      <c r="FA32" s="147">
        <v>9.8000000000000004E-2</v>
      </c>
      <c r="FB32" s="147">
        <v>66.534000000000006</v>
      </c>
      <c r="FC32" s="147">
        <v>0.63600000000000001</v>
      </c>
      <c r="FD32" s="147">
        <v>241.16399999999999</v>
      </c>
      <c r="FE32" s="31">
        <f>D32-C32+F32-E32+H32-G32+J32-I32+L32-K32+N32-M32+P32-O32+R32-Q32+T32-S32+V32-U32+X32-W32+Z32-Y32+AB32-AA32+AD32-AC32+AF32-AE32+AH32-AG32+AJ32-AI32+AL32-AK32+AN32-AM32+AP32-AO32+AR32-AQ32+AT32-AS32+AV32-AU32+AX32-AW32+AY32+AZ32+BA32+BC32-BB32+BE32-BD32+BG32-BF32+BI32-BH32+BK32-BJ32+BM32-BL32+BQ32-BP32+BS32-BR32+BU32-BT32+BW32-BV32+BY32-DNC!BX32+CA32-BZ32+CC32-CB32+CE32-CD32+CG32-CF32+CI32-CH32+CK32-CJ32+CM32-CL32+CO32-CN32+DM32-DN32-DJ32+CQ32-CP32+DP32-DO32+DR32-DQ32+DT32-DS32+DV32-DU32+DX32-DW32+BO32-BN32+FN32+DZ32-DY32+EB32-EA32+ED32-EC32+EF32-EE32+EH32-EG32+EJ32-EI32+EL32-EK32+EN32-EM32+EP32-EO32+ER32-EQ32+EV32-EU32+ET32-ES32+EX32-EW32+EZ32-EY32+FB32-FA32+FD32-FC32</f>
        <v>28279.949999999993</v>
      </c>
      <c r="FF32" s="595">
        <v>797.20449999999994</v>
      </c>
      <c r="FG32" s="398">
        <f t="shared" si="0"/>
        <v>2.8189742202514507</v>
      </c>
      <c r="FI32" s="32"/>
      <c r="FK32" s="32"/>
      <c r="FL32" s="32"/>
      <c r="FM32" s="410"/>
      <c r="FO32" s="32"/>
    </row>
    <row r="33" spans="2:171" ht="14.25" thickBot="1" x14ac:dyDescent="0.3">
      <c r="B33" s="18">
        <v>24</v>
      </c>
      <c r="C33" s="146">
        <v>0</v>
      </c>
      <c r="D33" s="147">
        <v>0</v>
      </c>
      <c r="E33" s="147">
        <v>3.8437000000000001</v>
      </c>
      <c r="F33" s="147">
        <v>0</v>
      </c>
      <c r="G33" s="147">
        <v>0</v>
      </c>
      <c r="H33" s="147">
        <v>0</v>
      </c>
      <c r="I33" s="147">
        <v>0</v>
      </c>
      <c r="J33" s="147">
        <v>0</v>
      </c>
      <c r="K33" s="147">
        <v>0.84450000000000003</v>
      </c>
      <c r="L33" s="147">
        <v>0</v>
      </c>
      <c r="M33" s="147">
        <v>0</v>
      </c>
      <c r="N33" s="147">
        <v>0</v>
      </c>
      <c r="O33" s="147">
        <v>0.85140000000000005</v>
      </c>
      <c r="P33" s="147">
        <v>0.72899999999999998</v>
      </c>
      <c r="Q33" s="147">
        <v>0</v>
      </c>
      <c r="R33" s="147">
        <v>0</v>
      </c>
      <c r="S33" s="147">
        <v>1.6339999999999999</v>
      </c>
      <c r="T33" s="147">
        <v>0</v>
      </c>
      <c r="U33" s="147">
        <v>0</v>
      </c>
      <c r="V33" s="147">
        <v>0</v>
      </c>
      <c r="W33" s="147">
        <v>1.0486</v>
      </c>
      <c r="X33" s="147">
        <v>0</v>
      </c>
      <c r="Y33" s="147">
        <v>1.5759000000000001</v>
      </c>
      <c r="Z33" s="147">
        <v>0</v>
      </c>
      <c r="AA33" s="147">
        <v>0</v>
      </c>
      <c r="AB33" s="147">
        <v>0</v>
      </c>
      <c r="AC33" s="147">
        <v>0</v>
      </c>
      <c r="AD33" s="147">
        <v>2556.1682999999998</v>
      </c>
      <c r="AE33" s="147">
        <v>0</v>
      </c>
      <c r="AF33" s="147">
        <v>2617.3125</v>
      </c>
      <c r="AG33" s="147">
        <v>0</v>
      </c>
      <c r="AH33" s="147">
        <v>2631.0933</v>
      </c>
      <c r="AI33" s="147">
        <v>0</v>
      </c>
      <c r="AJ33" s="147">
        <v>812.26800000000003</v>
      </c>
      <c r="AK33" s="147">
        <v>0</v>
      </c>
      <c r="AL33" s="147">
        <v>811.86360000000002</v>
      </c>
      <c r="AM33" s="147">
        <v>0</v>
      </c>
      <c r="AN33" s="147">
        <v>217.512</v>
      </c>
      <c r="AO33" s="147">
        <v>0</v>
      </c>
      <c r="AP33" s="147">
        <v>802.14239999999995</v>
      </c>
      <c r="AQ33" s="147">
        <v>0</v>
      </c>
      <c r="AR33" s="147">
        <v>603.62480000000005</v>
      </c>
      <c r="AS33" s="147">
        <v>0</v>
      </c>
      <c r="AT33" s="147">
        <v>702.22209999999995</v>
      </c>
      <c r="AU33" s="147">
        <v>0</v>
      </c>
      <c r="AV33" s="147">
        <v>678.31690000000003</v>
      </c>
      <c r="AW33" s="147">
        <v>0</v>
      </c>
      <c r="AX33" s="147">
        <v>0</v>
      </c>
      <c r="AY33" s="147">
        <v>0</v>
      </c>
      <c r="AZ33" s="147">
        <v>0</v>
      </c>
      <c r="BA33" s="147">
        <v>2.9209999999999998</v>
      </c>
      <c r="BB33" s="147">
        <v>6.7350000000000003</v>
      </c>
      <c r="BC33" s="147">
        <v>0</v>
      </c>
      <c r="BD33" s="147">
        <v>0.33</v>
      </c>
      <c r="BE33" s="147">
        <v>5.0060000000000002</v>
      </c>
      <c r="BF33" s="147">
        <v>9.5000000000000001E-2</v>
      </c>
      <c r="BG33" s="147">
        <v>34.375999999999998</v>
      </c>
      <c r="BH33" s="147">
        <v>0.32900000000000001</v>
      </c>
      <c r="BI33" s="147">
        <v>0</v>
      </c>
      <c r="BJ33" s="147">
        <v>1E-3</v>
      </c>
      <c r="BK33" s="147">
        <v>69.822999999999993</v>
      </c>
      <c r="BL33" s="147">
        <v>0</v>
      </c>
      <c r="BM33" s="147">
        <v>100.944</v>
      </c>
      <c r="BN33" s="147">
        <v>4.9509999999999996</v>
      </c>
      <c r="BO33" s="147">
        <v>5.1909999999999998</v>
      </c>
      <c r="BP33" s="147">
        <v>0.15379999999999999</v>
      </c>
      <c r="BQ33" s="147">
        <v>28.404</v>
      </c>
      <c r="BR33" s="147">
        <v>0.22420000000000001</v>
      </c>
      <c r="BS33" s="147">
        <v>32.7348</v>
      </c>
      <c r="BT33" s="147">
        <v>0.78839999999999999</v>
      </c>
      <c r="BU33" s="147">
        <v>2.2031999999999998</v>
      </c>
      <c r="BV33" s="147">
        <v>0</v>
      </c>
      <c r="BW33" s="147">
        <v>213.19399999999999</v>
      </c>
      <c r="BX33" s="147">
        <v>3.1345999999999998</v>
      </c>
      <c r="BY33" s="147">
        <v>0</v>
      </c>
      <c r="BZ33" s="147">
        <v>0</v>
      </c>
      <c r="CA33" s="147">
        <v>237.85599999999999</v>
      </c>
      <c r="CB33" s="147">
        <v>0.39100000000000001</v>
      </c>
      <c r="CC33" s="147">
        <v>68.435000000000002</v>
      </c>
      <c r="CD33" s="147">
        <v>0.65</v>
      </c>
      <c r="CE33" s="147">
        <v>0</v>
      </c>
      <c r="CF33" s="147">
        <v>1.62</v>
      </c>
      <c r="CG33" s="147">
        <v>378.5136</v>
      </c>
      <c r="CH33" s="147">
        <v>0</v>
      </c>
      <c r="CI33" s="147">
        <v>554.79750000000001</v>
      </c>
      <c r="CJ33" s="147">
        <v>0</v>
      </c>
      <c r="CK33" s="147">
        <v>5075.8125</v>
      </c>
      <c r="CL33" s="147">
        <v>0</v>
      </c>
      <c r="CM33" s="147">
        <v>4855.5</v>
      </c>
      <c r="CN33" s="147">
        <v>0</v>
      </c>
      <c r="CO33" s="147">
        <v>1827.675</v>
      </c>
      <c r="CP33" s="147">
        <v>0</v>
      </c>
      <c r="CQ33" s="147">
        <v>0</v>
      </c>
      <c r="CR33" s="147">
        <v>0</v>
      </c>
      <c r="CS33" s="147">
        <v>13150.125</v>
      </c>
      <c r="CT33" s="147">
        <v>8756.75</v>
      </c>
      <c r="CU33" s="147">
        <v>0</v>
      </c>
      <c r="CV33" s="147">
        <v>0</v>
      </c>
      <c r="CW33" s="147">
        <v>1995.3384000000001</v>
      </c>
      <c r="CX33" s="147">
        <v>0</v>
      </c>
      <c r="CY33" s="147">
        <v>2042.3462999999999</v>
      </c>
      <c r="CZ33" s="147">
        <v>0</v>
      </c>
      <c r="DA33" s="147">
        <v>15836.125</v>
      </c>
      <c r="DB33" s="147">
        <v>11025.693799999999</v>
      </c>
      <c r="DC33" s="147">
        <v>0</v>
      </c>
      <c r="DD33" s="147">
        <v>0</v>
      </c>
      <c r="DE33" s="147">
        <v>13297.9064</v>
      </c>
      <c r="DF33" s="147">
        <v>0</v>
      </c>
      <c r="DG33" s="147">
        <v>1571.7503999999999</v>
      </c>
      <c r="DH33" s="147">
        <v>0</v>
      </c>
      <c r="DI33" s="147">
        <v>1618.8956000000001</v>
      </c>
      <c r="DJ33" s="147">
        <v>4.3304</v>
      </c>
      <c r="DK33" s="147">
        <v>0</v>
      </c>
      <c r="DL33" s="147">
        <v>0</v>
      </c>
      <c r="DM33" s="147">
        <v>0</v>
      </c>
      <c r="DN33" s="147">
        <v>2.4140000000000001</v>
      </c>
      <c r="DO33" s="147">
        <v>1.88</v>
      </c>
      <c r="DP33" s="147">
        <v>0</v>
      </c>
      <c r="DQ33" s="147">
        <v>0.70899999999999996</v>
      </c>
      <c r="DR33" s="147">
        <v>0</v>
      </c>
      <c r="DS33" s="147">
        <v>0.104</v>
      </c>
      <c r="DT33" s="147">
        <v>0</v>
      </c>
      <c r="DU33" s="147">
        <v>0.39300000000000002</v>
      </c>
      <c r="DV33" s="147">
        <v>0</v>
      </c>
      <c r="DW33" s="147">
        <v>0.17100000000000001</v>
      </c>
      <c r="DX33" s="147">
        <v>0</v>
      </c>
      <c r="DY33" s="147">
        <v>1.9370000000000001</v>
      </c>
      <c r="DZ33" s="147">
        <v>0</v>
      </c>
      <c r="EA33" s="147">
        <v>0</v>
      </c>
      <c r="EB33" s="147">
        <v>0</v>
      </c>
      <c r="EC33" s="147">
        <v>0</v>
      </c>
      <c r="ED33" s="147">
        <v>0</v>
      </c>
      <c r="EE33" s="147">
        <v>5.6000000000000001E-2</v>
      </c>
      <c r="EF33" s="147">
        <v>2.8820000000000001</v>
      </c>
      <c r="EG33" s="147">
        <v>7.2190000000000003</v>
      </c>
      <c r="EH33" s="147">
        <v>0.63200000000000001</v>
      </c>
      <c r="EI33" s="147">
        <v>0</v>
      </c>
      <c r="EJ33" s="147">
        <v>1159.8689999999999</v>
      </c>
      <c r="EK33" s="147">
        <v>0.54</v>
      </c>
      <c r="EL33" s="147">
        <v>98.2</v>
      </c>
      <c r="EM33" s="147">
        <v>0</v>
      </c>
      <c r="EN33" s="147">
        <v>341.19</v>
      </c>
      <c r="EO33" s="147">
        <v>0</v>
      </c>
      <c r="EP33" s="147">
        <v>7.1150000000000002</v>
      </c>
      <c r="EQ33" s="147">
        <v>0.11</v>
      </c>
      <c r="ER33" s="147">
        <v>177.822</v>
      </c>
      <c r="ES33" s="147">
        <v>0</v>
      </c>
      <c r="ET33" s="147">
        <v>245</v>
      </c>
      <c r="EU33" s="147">
        <v>9.5000000000000001E-2</v>
      </c>
      <c r="EV33" s="147">
        <v>34.47</v>
      </c>
      <c r="EW33" s="147">
        <v>0.108</v>
      </c>
      <c r="EX33" s="147">
        <v>200.44</v>
      </c>
      <c r="EY33" s="147">
        <v>2E-3</v>
      </c>
      <c r="EZ33" s="147">
        <v>113.455</v>
      </c>
      <c r="FA33" s="147">
        <v>1.6E-2</v>
      </c>
      <c r="FB33" s="147">
        <v>66.948999999999998</v>
      </c>
      <c r="FC33" s="147">
        <v>0.16800000000000001</v>
      </c>
      <c r="FD33" s="147">
        <v>163.572</v>
      </c>
      <c r="FE33" s="31">
        <f>D33-C33+F33-E33+H33-G33+J33-I33+L33-K33+N33-M33+P33-O33+R33-Q33+T33-S33+V33-U33+X33-W33+Z33-Y33+AB33-AA33+AD33-AC33+AF33-AE33+AH33-AG33+AJ33-AI33+AL33-AK33+AN33-AM33+AP33-AO33+AR33-AQ33+AT33-AS33+AV33-AU33+AX33-AW33+AY33+AZ33+BA33+BC33-BB33+BE33-BD33+BG33-BF33+BI33-BH33+BK33-BJ33+BM33-BL33+BQ33-BP33+BS33-BR33+BU33-BT33+BW33-BV33+BY33-DNC!BX33+CA33-BZ33+CC33-CB33+CE33-CD33+CG33-CF33+CI33-CH33+CK33-CJ33+CM33-CL33+CO33-CN33+DM33-DN33-DJ33+CQ33-CP33+DP33-DO33+DR33-DQ33+DT33-DS33+DV33-DU33+DX33-DW33+BO33-BN33+FN33+DZ33-DY33+EB33-EA33+ED33-EC33+EF33-EE33+EH33-EG33+EJ33-EI33+EL33-EK33+EN33-EM33+EP33-EO33+ER33-EQ33+EV33-EU33+ET33-ES33+EX33-EW33+EZ33-EY33+FB33-FA33+FD33-FC33</f>
        <v>28488.781999999999</v>
      </c>
      <c r="FF33" s="595">
        <v>274.29009999999994</v>
      </c>
      <c r="FG33" s="398">
        <f t="shared" si="0"/>
        <v>0.96280037524945761</v>
      </c>
      <c r="FH33" s="32">
        <f>+SUM(FE27:FE33)</f>
        <v>184416.59799999997</v>
      </c>
      <c r="FI33" s="32"/>
      <c r="FK33" s="32"/>
      <c r="FL33" s="32"/>
      <c r="FM33" s="410"/>
      <c r="FO33" s="32"/>
    </row>
    <row r="34" spans="2:171" ht="14.25" thickBot="1" x14ac:dyDescent="0.3">
      <c r="B34" s="18">
        <v>25</v>
      </c>
      <c r="C34" s="146">
        <v>0</v>
      </c>
      <c r="D34" s="147">
        <v>0</v>
      </c>
      <c r="E34" s="147">
        <v>3.7755000000000001</v>
      </c>
      <c r="F34" s="147">
        <v>0</v>
      </c>
      <c r="G34" s="147">
        <v>0</v>
      </c>
      <c r="H34" s="147">
        <v>0</v>
      </c>
      <c r="I34" s="147">
        <v>0</v>
      </c>
      <c r="J34" s="147">
        <v>0</v>
      </c>
      <c r="K34" s="147">
        <v>3.3000000000000002E-2</v>
      </c>
      <c r="L34" s="147">
        <v>0</v>
      </c>
      <c r="M34" s="147">
        <v>0</v>
      </c>
      <c r="N34" s="147">
        <v>0</v>
      </c>
      <c r="O34" s="147">
        <v>0.93059999999999998</v>
      </c>
      <c r="P34" s="147">
        <v>0</v>
      </c>
      <c r="Q34" s="147">
        <v>0</v>
      </c>
      <c r="R34" s="147">
        <v>0</v>
      </c>
      <c r="S34" s="147">
        <v>0.82789999999999997</v>
      </c>
      <c r="T34" s="147">
        <v>0</v>
      </c>
      <c r="U34" s="147">
        <v>0</v>
      </c>
      <c r="V34" s="147">
        <v>0</v>
      </c>
      <c r="W34" s="147">
        <v>1.3615999999999999</v>
      </c>
      <c r="X34" s="147">
        <v>0</v>
      </c>
      <c r="Y34" s="147">
        <v>1.7571000000000001</v>
      </c>
      <c r="Z34" s="147">
        <v>0</v>
      </c>
      <c r="AA34" s="147">
        <v>0</v>
      </c>
      <c r="AB34" s="147">
        <v>0</v>
      </c>
      <c r="AC34" s="147">
        <v>0</v>
      </c>
      <c r="AD34" s="147">
        <v>2542.7249999999999</v>
      </c>
      <c r="AE34" s="147">
        <v>0</v>
      </c>
      <c r="AF34" s="147">
        <v>2623.6691999999998</v>
      </c>
      <c r="AG34" s="147">
        <v>0</v>
      </c>
      <c r="AH34" s="147">
        <v>2641.1066999999998</v>
      </c>
      <c r="AI34" s="147">
        <v>0</v>
      </c>
      <c r="AJ34" s="147">
        <v>812.94240000000002</v>
      </c>
      <c r="AK34" s="147">
        <v>0</v>
      </c>
      <c r="AL34" s="147">
        <v>810.27</v>
      </c>
      <c r="AM34" s="147">
        <v>0</v>
      </c>
      <c r="AN34" s="147">
        <v>807.24599999999998</v>
      </c>
      <c r="AO34" s="147">
        <v>0</v>
      </c>
      <c r="AP34" s="147">
        <v>796.79759999999999</v>
      </c>
      <c r="AQ34" s="147">
        <v>0</v>
      </c>
      <c r="AR34" s="147">
        <v>579.36540000000002</v>
      </c>
      <c r="AS34" s="147">
        <v>0</v>
      </c>
      <c r="AT34" s="147">
        <v>699.64030000000002</v>
      </c>
      <c r="AU34" s="147">
        <v>0</v>
      </c>
      <c r="AV34" s="147">
        <v>675.55229999999995</v>
      </c>
      <c r="AW34" s="147">
        <v>0</v>
      </c>
      <c r="AX34" s="147">
        <v>0</v>
      </c>
      <c r="AY34" s="147">
        <v>0</v>
      </c>
      <c r="AZ34" s="147">
        <v>0</v>
      </c>
      <c r="BA34" s="147">
        <v>2.7010000000000001</v>
      </c>
      <c r="BB34" s="147">
        <v>5.2569999999999997</v>
      </c>
      <c r="BC34" s="147">
        <v>0</v>
      </c>
      <c r="BD34" s="147">
        <v>0.33900000000000002</v>
      </c>
      <c r="BE34" s="147">
        <v>6.39</v>
      </c>
      <c r="BF34" s="147">
        <v>2.8000000000000001E-2</v>
      </c>
      <c r="BG34" s="147">
        <v>48.877000000000002</v>
      </c>
      <c r="BH34" s="147">
        <v>0.34899999999999998</v>
      </c>
      <c r="BI34" s="147">
        <v>0</v>
      </c>
      <c r="BJ34" s="147">
        <v>0.48699999999999999</v>
      </c>
      <c r="BK34" s="147">
        <v>69.212000000000003</v>
      </c>
      <c r="BL34" s="147">
        <v>0</v>
      </c>
      <c r="BM34" s="147">
        <v>93.281000000000006</v>
      </c>
      <c r="BN34" s="147">
        <v>5.23</v>
      </c>
      <c r="BO34" s="147">
        <v>11.005000000000001</v>
      </c>
      <c r="BP34" s="147">
        <v>0.12959999999999999</v>
      </c>
      <c r="BQ34" s="147">
        <v>47.360799999999998</v>
      </c>
      <c r="BR34" s="147">
        <v>0.1862</v>
      </c>
      <c r="BS34" s="147">
        <v>40.265000000000001</v>
      </c>
      <c r="BT34" s="147">
        <v>0.6492</v>
      </c>
      <c r="BU34" s="147">
        <v>2.3778000000000001</v>
      </c>
      <c r="BV34" s="147">
        <v>0</v>
      </c>
      <c r="BW34" s="147">
        <v>212.62799999999999</v>
      </c>
      <c r="BX34" s="147">
        <v>3.4075000000000002</v>
      </c>
      <c r="BY34" s="147">
        <v>0</v>
      </c>
      <c r="BZ34" s="147">
        <v>0</v>
      </c>
      <c r="CA34" s="147">
        <v>236.00899999999999</v>
      </c>
      <c r="CB34" s="147">
        <v>0.17599999999999999</v>
      </c>
      <c r="CC34" s="147">
        <v>116.426</v>
      </c>
      <c r="CD34" s="147">
        <v>0.59199999999999997</v>
      </c>
      <c r="CE34" s="147">
        <v>0</v>
      </c>
      <c r="CF34" s="147">
        <v>0</v>
      </c>
      <c r="CG34" s="147">
        <v>853.41600000000005</v>
      </c>
      <c r="CH34" s="147">
        <v>39.840000000000003</v>
      </c>
      <c r="CI34" s="147">
        <v>182.02500000000001</v>
      </c>
      <c r="CJ34" s="147">
        <v>0</v>
      </c>
      <c r="CK34" s="147">
        <v>3478.0625</v>
      </c>
      <c r="CL34" s="147">
        <v>0</v>
      </c>
      <c r="CM34" s="147">
        <v>3312.8125</v>
      </c>
      <c r="CN34" s="147">
        <v>0</v>
      </c>
      <c r="CO34" s="147">
        <v>1485.915</v>
      </c>
      <c r="CP34" s="147">
        <v>0</v>
      </c>
      <c r="CQ34" s="147">
        <v>0</v>
      </c>
      <c r="CR34" s="147">
        <v>0</v>
      </c>
      <c r="CS34" s="147">
        <v>15947.375</v>
      </c>
      <c r="CT34" s="147">
        <v>8507.25</v>
      </c>
      <c r="CU34" s="147">
        <v>0</v>
      </c>
      <c r="CV34" s="147">
        <v>0</v>
      </c>
      <c r="CW34" s="147">
        <v>1927.4376</v>
      </c>
      <c r="CX34" s="147">
        <v>0</v>
      </c>
      <c r="CY34" s="147">
        <v>1980.4837</v>
      </c>
      <c r="CZ34" s="147">
        <v>0</v>
      </c>
      <c r="DA34" s="147">
        <v>16861.375</v>
      </c>
      <c r="DB34" s="147">
        <v>10734.500099999999</v>
      </c>
      <c r="DC34" s="147">
        <v>0</v>
      </c>
      <c r="DD34" s="147">
        <v>0</v>
      </c>
      <c r="DE34" s="147">
        <v>14427.397000000001</v>
      </c>
      <c r="DF34" s="147">
        <v>0</v>
      </c>
      <c r="DG34" s="147">
        <v>1576.146</v>
      </c>
      <c r="DH34" s="147">
        <v>0</v>
      </c>
      <c r="DI34" s="147">
        <v>1623.3255999999999</v>
      </c>
      <c r="DJ34" s="147">
        <v>5.0925000000000002</v>
      </c>
      <c r="DK34" s="147">
        <v>0</v>
      </c>
      <c r="DL34" s="147">
        <v>0</v>
      </c>
      <c r="DM34" s="147">
        <v>0</v>
      </c>
      <c r="DN34" s="147">
        <v>2.3149999999999999</v>
      </c>
      <c r="DO34" s="147">
        <v>1.8859999999999999</v>
      </c>
      <c r="DP34" s="147">
        <v>0</v>
      </c>
      <c r="DQ34" s="147">
        <v>0.69899999999999995</v>
      </c>
      <c r="DR34" s="147">
        <v>0</v>
      </c>
      <c r="DS34" s="147">
        <v>0.108</v>
      </c>
      <c r="DT34" s="147">
        <v>0</v>
      </c>
      <c r="DU34" s="147">
        <v>0.38500000000000001</v>
      </c>
      <c r="DV34" s="147">
        <v>0</v>
      </c>
      <c r="DW34" s="147">
        <v>0.17499999999999999</v>
      </c>
      <c r="DX34" s="147">
        <v>0</v>
      </c>
      <c r="DY34" s="147">
        <v>2.0089999999999999</v>
      </c>
      <c r="DZ34" s="147">
        <v>0</v>
      </c>
      <c r="EA34" s="147">
        <v>0</v>
      </c>
      <c r="EB34" s="147">
        <v>0</v>
      </c>
      <c r="EC34" s="147">
        <v>0</v>
      </c>
      <c r="ED34" s="147">
        <v>0</v>
      </c>
      <c r="EE34" s="147">
        <v>5.3999999999999999E-2</v>
      </c>
      <c r="EF34" s="147">
        <v>2.843</v>
      </c>
      <c r="EG34" s="147">
        <v>4.0750000000000002</v>
      </c>
      <c r="EH34" s="147">
        <v>4.1890000000000001</v>
      </c>
      <c r="EI34" s="147">
        <v>0</v>
      </c>
      <c r="EJ34" s="147">
        <v>1186.4166</v>
      </c>
      <c r="EK34" s="147">
        <v>0.56000000000000005</v>
      </c>
      <c r="EL34" s="147">
        <v>257.52</v>
      </c>
      <c r="EM34" s="147">
        <v>2.4E-2</v>
      </c>
      <c r="EN34" s="147">
        <v>333.15600000000001</v>
      </c>
      <c r="EO34" s="147">
        <v>0</v>
      </c>
      <c r="EP34" s="147">
        <v>5.7370000000000001</v>
      </c>
      <c r="EQ34" s="147">
        <v>6.8000000000000005E-2</v>
      </c>
      <c r="ER34" s="147">
        <v>254.56100000000001</v>
      </c>
      <c r="ES34" s="147">
        <v>0.1</v>
      </c>
      <c r="ET34" s="147">
        <v>300.8</v>
      </c>
      <c r="EU34" s="147">
        <v>3.3000000000000002E-2</v>
      </c>
      <c r="EV34" s="147">
        <v>44.972999999999999</v>
      </c>
      <c r="EW34" s="147">
        <v>6.0000000000000001E-3</v>
      </c>
      <c r="EX34" s="147">
        <v>322.065</v>
      </c>
      <c r="EY34" s="147">
        <v>0.104</v>
      </c>
      <c r="EZ34" s="147">
        <v>133.02799999999999</v>
      </c>
      <c r="FA34" s="147">
        <v>1.7999999999999999E-2</v>
      </c>
      <c r="FB34" s="147">
        <v>91.533000000000001</v>
      </c>
      <c r="FC34" s="147">
        <v>0</v>
      </c>
      <c r="FD34" s="147">
        <v>251.58</v>
      </c>
      <c r="FE34" s="31">
        <f>D34-C34+F34-E34+H34-G34+J34-I34+L34-K34+N34-M34+P34-O34+R34-Q34+T34-S34+V34-U34+X34-W34+Z34-Y34+AB34-AA34+AD34-AC34+AF34-AE34+AH34-AG34+AJ34-AI34+AL34-AK34+AN34-AM34+AP34-AO34+AR34-AQ34+AT34-AS34+AV34-AU34+AX34-AW34+AY34+AZ34+BA34+BC34-BB34+BE34-BD34+BG34-BF34+BI34-BH34+BK34-BJ34+BM34-BL34+BQ34-BP34+BS34-BR34+BU34-BT34+BW34-BV34+BY34-DNC!BX34+CA34-BZ34+CC34-CB34+CE34-CD34+CG34-CF34+CI34-CH34+CK34-CJ34+CM34-CL34+CO34-CN34+DM34-DN34-DJ34+CQ34-CP34+DP34-DO34+DR34-DQ34+DT34-DS34+DV34-DU34+DX34-DW34+BO34-BN34+FN34+DZ34-DY34+EB34-EA34+ED34-EC34+EF34-EE34+EH34-EG34+EJ34-EI34+EL34-EK34+EN34-EM34+EP34-EO34+ER34-EQ34+EV34-EU34+ET34-ES34+EX34-EW34+EZ34-EY34+FB34-FA34+FD34-FC34</f>
        <v>26293.412400000008</v>
      </c>
      <c r="FF34" s="595">
        <v>756.42009999999993</v>
      </c>
      <c r="FG34" s="398">
        <f t="shared" si="0"/>
        <v>2.8768426421516882</v>
      </c>
      <c r="FI34" s="32"/>
      <c r="FK34" s="32"/>
      <c r="FL34" s="32"/>
      <c r="FM34" s="410"/>
      <c r="FO34" s="32"/>
    </row>
    <row r="35" spans="2:171" ht="14.25" thickBot="1" x14ac:dyDescent="0.3">
      <c r="B35" s="18">
        <v>26</v>
      </c>
      <c r="C35" s="146">
        <v>0</v>
      </c>
      <c r="D35" s="147">
        <v>0</v>
      </c>
      <c r="E35" s="147">
        <v>3.8096000000000001</v>
      </c>
      <c r="F35" s="147">
        <v>0</v>
      </c>
      <c r="G35" s="147">
        <v>0</v>
      </c>
      <c r="H35" s="147">
        <v>0</v>
      </c>
      <c r="I35" s="147">
        <v>0</v>
      </c>
      <c r="J35" s="147">
        <v>0</v>
      </c>
      <c r="K35" s="147">
        <v>0</v>
      </c>
      <c r="L35" s="147">
        <v>0</v>
      </c>
      <c r="M35" s="147">
        <v>0</v>
      </c>
      <c r="N35" s="147">
        <v>0</v>
      </c>
      <c r="O35" s="147">
        <v>0.48599999999999999</v>
      </c>
      <c r="P35" s="147">
        <v>0</v>
      </c>
      <c r="Q35" s="147">
        <v>0</v>
      </c>
      <c r="R35" s="147">
        <v>0</v>
      </c>
      <c r="S35" s="147">
        <v>0</v>
      </c>
      <c r="T35" s="147">
        <v>0</v>
      </c>
      <c r="U35" s="147">
        <v>0</v>
      </c>
      <c r="V35" s="147">
        <v>0</v>
      </c>
      <c r="W35" s="147">
        <v>1.4286000000000001</v>
      </c>
      <c r="X35" s="147">
        <v>0</v>
      </c>
      <c r="Y35" s="147">
        <v>1.8489</v>
      </c>
      <c r="Z35" s="147">
        <v>0</v>
      </c>
      <c r="AA35" s="147">
        <v>0</v>
      </c>
      <c r="AB35" s="147">
        <v>0</v>
      </c>
      <c r="AC35" s="147">
        <v>0</v>
      </c>
      <c r="AD35" s="147">
        <v>2544.6941999999999</v>
      </c>
      <c r="AE35" s="147">
        <v>0</v>
      </c>
      <c r="AF35" s="147">
        <v>2622.6</v>
      </c>
      <c r="AG35" s="147">
        <v>0</v>
      </c>
      <c r="AH35" s="147">
        <v>2632.5</v>
      </c>
      <c r="AI35" s="147">
        <v>0</v>
      </c>
      <c r="AJ35" s="147">
        <v>814.05</v>
      </c>
      <c r="AK35" s="147">
        <v>0</v>
      </c>
      <c r="AL35" s="147">
        <v>812.99639999999999</v>
      </c>
      <c r="AM35" s="147">
        <v>0</v>
      </c>
      <c r="AN35" s="147">
        <v>809.37959999999998</v>
      </c>
      <c r="AO35" s="147">
        <v>0</v>
      </c>
      <c r="AP35" s="147">
        <v>795.85199999999998</v>
      </c>
      <c r="AQ35" s="147">
        <v>0</v>
      </c>
      <c r="AR35" s="147">
        <v>566.49620000000004</v>
      </c>
      <c r="AS35" s="147">
        <v>0</v>
      </c>
      <c r="AT35" s="147">
        <v>646.07830000000001</v>
      </c>
      <c r="AU35" s="147">
        <v>0</v>
      </c>
      <c r="AV35" s="147">
        <v>634.9615</v>
      </c>
      <c r="AW35" s="147">
        <v>0</v>
      </c>
      <c r="AX35" s="147">
        <v>0</v>
      </c>
      <c r="AY35" s="147">
        <v>0</v>
      </c>
      <c r="AZ35" s="147">
        <v>0</v>
      </c>
      <c r="BA35" s="147">
        <v>1.4750000000000001</v>
      </c>
      <c r="BB35" s="147">
        <v>3.8450000000000002</v>
      </c>
      <c r="BC35" s="147">
        <v>2E-3</v>
      </c>
      <c r="BD35" s="147">
        <v>3.0000000000000001E-3</v>
      </c>
      <c r="BE35" s="147">
        <v>17.215</v>
      </c>
      <c r="BF35" s="147">
        <v>0</v>
      </c>
      <c r="BG35" s="147">
        <v>65.728999999999999</v>
      </c>
      <c r="BH35" s="147">
        <v>0.33600000000000002</v>
      </c>
      <c r="BI35" s="147">
        <v>0</v>
      </c>
      <c r="BJ35" s="147">
        <v>5.3999999999999999E-2</v>
      </c>
      <c r="BK35" s="147">
        <v>59.526000000000003</v>
      </c>
      <c r="BL35" s="147">
        <v>0</v>
      </c>
      <c r="BM35" s="147">
        <v>104.658</v>
      </c>
      <c r="BN35" s="147">
        <v>0</v>
      </c>
      <c r="BO35" s="147">
        <v>24.68</v>
      </c>
      <c r="BP35" s="147">
        <v>0</v>
      </c>
      <c r="BQ35" s="147">
        <v>101.3472</v>
      </c>
      <c r="BR35" s="147">
        <v>4.5999999999999999E-2</v>
      </c>
      <c r="BS35" s="147">
        <v>85.825000000000003</v>
      </c>
      <c r="BT35" s="147">
        <v>2.69E-2</v>
      </c>
      <c r="BU35" s="147">
        <v>8.1593</v>
      </c>
      <c r="BV35" s="147">
        <v>0</v>
      </c>
      <c r="BW35" s="147">
        <v>212.97</v>
      </c>
      <c r="BX35" s="147">
        <v>2.8159999999999998</v>
      </c>
      <c r="BY35" s="147">
        <v>0</v>
      </c>
      <c r="BZ35" s="147">
        <v>6.2709999999999999</v>
      </c>
      <c r="CA35" s="147">
        <v>66.525000000000006</v>
      </c>
      <c r="CB35" s="147">
        <v>0</v>
      </c>
      <c r="CC35" s="147">
        <v>179.80600000000001</v>
      </c>
      <c r="CD35" s="147">
        <v>0.47</v>
      </c>
      <c r="CE35" s="147">
        <v>0</v>
      </c>
      <c r="CF35" s="147">
        <v>0</v>
      </c>
      <c r="CG35" s="147">
        <v>925.99199999999996</v>
      </c>
      <c r="CH35" s="147">
        <v>124.92749999999999</v>
      </c>
      <c r="CI35" s="147">
        <v>57.292499999999997</v>
      </c>
      <c r="CJ35" s="147">
        <v>157.5</v>
      </c>
      <c r="CK35" s="147">
        <v>2017.125</v>
      </c>
      <c r="CL35" s="147">
        <v>162.625</v>
      </c>
      <c r="CM35" s="147">
        <v>1913.5625</v>
      </c>
      <c r="CN35" s="147">
        <v>0</v>
      </c>
      <c r="CO35" s="147">
        <v>1129.6949999999999</v>
      </c>
      <c r="CP35" s="147">
        <v>0</v>
      </c>
      <c r="CQ35" s="147">
        <v>0</v>
      </c>
      <c r="CR35" s="147">
        <v>0</v>
      </c>
      <c r="CS35" s="147">
        <v>15518.625</v>
      </c>
      <c r="CT35" s="147">
        <v>6171.375</v>
      </c>
      <c r="CU35" s="147">
        <v>0</v>
      </c>
      <c r="CV35" s="147">
        <v>0</v>
      </c>
      <c r="CW35" s="147">
        <v>1546.9079999999999</v>
      </c>
      <c r="CX35" s="147">
        <v>0</v>
      </c>
      <c r="CY35" s="147">
        <v>1573.3335</v>
      </c>
      <c r="CZ35" s="147">
        <v>0</v>
      </c>
      <c r="DA35" s="147">
        <v>17088.75</v>
      </c>
      <c r="DB35" s="147">
        <v>8806.1911999999993</v>
      </c>
      <c r="DC35" s="147">
        <v>0</v>
      </c>
      <c r="DD35" s="147">
        <v>0</v>
      </c>
      <c r="DE35" s="147">
        <v>14850.9046</v>
      </c>
      <c r="DF35" s="147">
        <v>0</v>
      </c>
      <c r="DG35" s="147">
        <v>1552.6764000000001</v>
      </c>
      <c r="DH35" s="147">
        <v>0</v>
      </c>
      <c r="DI35" s="147">
        <v>1604.6206</v>
      </c>
      <c r="DJ35" s="147">
        <v>6.0309999999999997</v>
      </c>
      <c r="DK35" s="147">
        <v>0</v>
      </c>
      <c r="DL35" s="147">
        <v>0</v>
      </c>
      <c r="DM35" s="147">
        <v>0</v>
      </c>
      <c r="DN35" s="147">
        <v>2.4045000000000001</v>
      </c>
      <c r="DO35" s="147">
        <v>1.925</v>
      </c>
      <c r="DP35" s="147">
        <v>0</v>
      </c>
      <c r="DQ35" s="147">
        <v>0.73499999999999999</v>
      </c>
      <c r="DR35" s="147">
        <v>0</v>
      </c>
      <c r="DS35" s="147">
        <v>0.11799999999999999</v>
      </c>
      <c r="DT35" s="147">
        <v>0</v>
      </c>
      <c r="DU35" s="147">
        <v>0.40699999999999997</v>
      </c>
      <c r="DV35" s="147">
        <v>0</v>
      </c>
      <c r="DW35" s="147">
        <v>0.17299999999999999</v>
      </c>
      <c r="DX35" s="147">
        <v>0</v>
      </c>
      <c r="DY35" s="147">
        <v>2.0619999999999998</v>
      </c>
      <c r="DZ35" s="147">
        <v>0</v>
      </c>
      <c r="EA35" s="147">
        <v>0</v>
      </c>
      <c r="EB35" s="147">
        <v>0</v>
      </c>
      <c r="EC35" s="147">
        <v>0</v>
      </c>
      <c r="ED35" s="147">
        <v>0</v>
      </c>
      <c r="EE35" s="147">
        <v>5.6000000000000001E-2</v>
      </c>
      <c r="EF35" s="147">
        <v>2.8170000000000002</v>
      </c>
      <c r="EG35" s="147">
        <v>2E-3</v>
      </c>
      <c r="EH35" s="147">
        <v>15.577</v>
      </c>
      <c r="EI35" s="147">
        <v>0</v>
      </c>
      <c r="EJ35" s="147">
        <v>1189.972</v>
      </c>
      <c r="EK35" s="147">
        <v>0</v>
      </c>
      <c r="EL35" s="147">
        <v>536.41</v>
      </c>
      <c r="EM35" s="147">
        <v>0</v>
      </c>
      <c r="EN35" s="147">
        <v>512.01800000000003</v>
      </c>
      <c r="EO35" s="147">
        <v>0</v>
      </c>
      <c r="EP35" s="147">
        <v>5.72</v>
      </c>
      <c r="EQ35" s="147">
        <v>0</v>
      </c>
      <c r="ER35" s="147">
        <v>428.09500000000003</v>
      </c>
      <c r="ES35" s="147">
        <v>0</v>
      </c>
      <c r="ET35" s="147">
        <v>593.6</v>
      </c>
      <c r="EU35" s="147">
        <v>0</v>
      </c>
      <c r="EV35" s="147">
        <v>92.120999999999995</v>
      </c>
      <c r="EW35" s="147">
        <v>0</v>
      </c>
      <c r="EX35" s="147">
        <v>588.94200000000001</v>
      </c>
      <c r="EY35" s="147">
        <v>0</v>
      </c>
      <c r="EZ35" s="147">
        <v>257.95800000000003</v>
      </c>
      <c r="FA35" s="147">
        <v>0</v>
      </c>
      <c r="FB35" s="147">
        <v>194.40899999999999</v>
      </c>
      <c r="FC35" s="147">
        <v>0</v>
      </c>
      <c r="FD35" s="147">
        <v>436.66800000000001</v>
      </c>
      <c r="FE35" s="31">
        <f>D35-C35+F35-E35+H35-G35+J35-I35+L35-K35+N35-M35+P35-O35+R35-Q35+T35-S35+V35-U35+X35-W35+Z35-Y35+AB35-AA35+AD35-AC35+AF35-AE35+AH35-AG35+AJ35-AI35+AL35-AK35+AN35-AM35+AP35-AO35+AR35-AQ35+AT35-AS35+AV35-AU35+AX35-AW35+AY35+AZ35+BA35+BC35-BB35+BE35-BD35+BG35-BF35+BI35-BH35+BK35-BJ35+BM35-BL35+BQ35-BP35+BS35-BR35+BU35-BT35+BW35-BV35+BY35-DNC!BX35+CA35-BZ35+CC35-CB35+CE35-CD35+CG35-CF35+CI35-CH35+CK35-CJ35+CM35-CL35+CO35-CN35+DM35-DN35-DJ35+CQ35-CP35+DP35-DO35+DR35-DQ35+DT35-DS35+DV35-DU35+DX35-DW35+BO35-BN35+FN35+DZ35-DY35+EB35-EA35+ED35-EC35+EF35-EE35+EH35-EG35+EJ35-EI35+EL35-EK35+EN35-EM35+EP35-EO35+ER35-EQ35+EV35-EU35+ET35-ES35+EX35-EW35+EZ35-EY35+FB35-FA35+FD35-FC35</f>
        <v>24225.092699999997</v>
      </c>
      <c r="FF35" s="595">
        <v>871.4425</v>
      </c>
      <c r="FG35" s="398">
        <f t="shared" si="0"/>
        <v>3.5972720963003786</v>
      </c>
      <c r="FI35" s="32"/>
      <c r="FK35" s="32"/>
      <c r="FL35" s="32"/>
      <c r="FM35" s="410"/>
      <c r="FO35" s="32"/>
    </row>
    <row r="36" spans="2:171" ht="14.25" thickBot="1" x14ac:dyDescent="0.3">
      <c r="B36" s="18">
        <v>27</v>
      </c>
      <c r="C36" s="146">
        <v>1.02</v>
      </c>
      <c r="D36" s="147">
        <v>0</v>
      </c>
      <c r="E36" s="147">
        <v>4.0483000000000002</v>
      </c>
      <c r="F36" s="147">
        <v>0</v>
      </c>
      <c r="G36" s="147">
        <v>0</v>
      </c>
      <c r="H36" s="147">
        <v>0</v>
      </c>
      <c r="I36" s="147">
        <v>0</v>
      </c>
      <c r="J36" s="147">
        <v>0</v>
      </c>
      <c r="K36" s="147">
        <v>1.452</v>
      </c>
      <c r="L36" s="147">
        <v>331.08749999999998</v>
      </c>
      <c r="M36" s="147">
        <v>0</v>
      </c>
      <c r="N36" s="147">
        <v>0</v>
      </c>
      <c r="O36" s="147">
        <v>2.7143999999999999</v>
      </c>
      <c r="P36" s="147">
        <v>0</v>
      </c>
      <c r="Q36" s="147">
        <v>0</v>
      </c>
      <c r="R36" s="147">
        <v>16.950299999999999</v>
      </c>
      <c r="S36" s="147">
        <v>3.0868000000000002</v>
      </c>
      <c r="T36" s="147">
        <v>110.4823</v>
      </c>
      <c r="U36" s="147">
        <v>0</v>
      </c>
      <c r="V36" s="147">
        <v>145.029</v>
      </c>
      <c r="W36" s="147">
        <v>3.5173999999999999</v>
      </c>
      <c r="X36" s="147">
        <v>0</v>
      </c>
      <c r="Y36" s="147">
        <v>1.976</v>
      </c>
      <c r="Z36" s="147">
        <v>103.4789</v>
      </c>
      <c r="AA36" s="147">
        <v>0</v>
      </c>
      <c r="AB36" s="147">
        <v>135.0086</v>
      </c>
      <c r="AC36" s="147">
        <v>0</v>
      </c>
      <c r="AD36" s="147">
        <v>2543.7932999999998</v>
      </c>
      <c r="AE36" s="147">
        <v>0</v>
      </c>
      <c r="AF36" s="147">
        <v>2615.4</v>
      </c>
      <c r="AG36" s="147">
        <v>0</v>
      </c>
      <c r="AH36" s="147">
        <v>2619.7874999999999</v>
      </c>
      <c r="AI36" s="147">
        <v>0</v>
      </c>
      <c r="AJ36" s="147">
        <v>817.69560000000001</v>
      </c>
      <c r="AK36" s="147">
        <v>0</v>
      </c>
      <c r="AL36" s="147">
        <v>817.18200000000002</v>
      </c>
      <c r="AM36" s="147">
        <v>0</v>
      </c>
      <c r="AN36" s="147">
        <v>814.45439999999996</v>
      </c>
      <c r="AO36" s="147">
        <v>0</v>
      </c>
      <c r="AP36" s="147">
        <v>795.44640000000004</v>
      </c>
      <c r="AQ36" s="147">
        <v>0</v>
      </c>
      <c r="AR36" s="147">
        <v>574.18029999999999</v>
      </c>
      <c r="AS36" s="147">
        <v>0</v>
      </c>
      <c r="AT36" s="147">
        <v>639.25440000000003</v>
      </c>
      <c r="AU36" s="147">
        <v>0</v>
      </c>
      <c r="AV36" s="147">
        <v>637.928</v>
      </c>
      <c r="AW36" s="147">
        <v>0</v>
      </c>
      <c r="AX36" s="147">
        <v>0</v>
      </c>
      <c r="AY36" s="147">
        <v>0</v>
      </c>
      <c r="AZ36" s="147">
        <v>0</v>
      </c>
      <c r="BA36" s="147">
        <v>2.7429999999999999</v>
      </c>
      <c r="BB36" s="147">
        <v>3.8759999999999999</v>
      </c>
      <c r="BC36" s="147">
        <v>2.8000000000000001E-2</v>
      </c>
      <c r="BD36" s="147">
        <v>2.8000000000000001E-2</v>
      </c>
      <c r="BE36" s="147">
        <v>35.744999999999997</v>
      </c>
      <c r="BF36" s="147">
        <v>0.151</v>
      </c>
      <c r="BG36" s="147">
        <v>38.049999999999997</v>
      </c>
      <c r="BH36" s="147">
        <v>0.34200000000000003</v>
      </c>
      <c r="BI36" s="147">
        <v>0</v>
      </c>
      <c r="BJ36" s="147">
        <v>2E-3</v>
      </c>
      <c r="BK36" s="147">
        <v>60.991999999999997</v>
      </c>
      <c r="BL36" s="147">
        <v>1.2090000000000001</v>
      </c>
      <c r="BM36" s="147">
        <v>67.649000000000001</v>
      </c>
      <c r="BN36" s="147">
        <v>0.252</v>
      </c>
      <c r="BO36" s="147">
        <v>31.85</v>
      </c>
      <c r="BP36" s="147">
        <v>0</v>
      </c>
      <c r="BQ36" s="147">
        <v>182.74940000000001</v>
      </c>
      <c r="BR36" s="147">
        <v>0</v>
      </c>
      <c r="BS36" s="147">
        <v>177.7328</v>
      </c>
      <c r="BT36" s="147">
        <v>8.6400000000000005E-2</v>
      </c>
      <c r="BU36" s="147">
        <v>14.607100000000001</v>
      </c>
      <c r="BV36" s="147">
        <v>0</v>
      </c>
      <c r="BW36" s="147">
        <v>212.28299999999999</v>
      </c>
      <c r="BX36" s="147">
        <v>3.6396000000000002</v>
      </c>
      <c r="BY36" s="147">
        <v>0</v>
      </c>
      <c r="BZ36" s="147">
        <v>3.6789999999999998</v>
      </c>
      <c r="CA36" s="147">
        <v>0</v>
      </c>
      <c r="CB36" s="147">
        <v>0.11700000000000001</v>
      </c>
      <c r="CC36" s="147">
        <v>303.28699999999998</v>
      </c>
      <c r="CD36" s="147">
        <v>0.28499999999999998</v>
      </c>
      <c r="CE36" s="147">
        <v>0</v>
      </c>
      <c r="CF36" s="147">
        <v>0</v>
      </c>
      <c r="CG36" s="147">
        <v>844.80240000000003</v>
      </c>
      <c r="CH36" s="147">
        <v>78.63</v>
      </c>
      <c r="CI36" s="147">
        <v>234.14250000000001</v>
      </c>
      <c r="CJ36" s="147">
        <v>54.375</v>
      </c>
      <c r="CK36" s="147">
        <v>2891.8125</v>
      </c>
      <c r="CL36" s="147">
        <v>58.3125</v>
      </c>
      <c r="CM36" s="147">
        <v>2753.3125</v>
      </c>
      <c r="CN36" s="147">
        <v>0</v>
      </c>
      <c r="CO36" s="147">
        <v>1497.99</v>
      </c>
      <c r="CP36" s="147">
        <v>0</v>
      </c>
      <c r="CQ36" s="147">
        <v>0</v>
      </c>
      <c r="CR36" s="147">
        <v>0</v>
      </c>
      <c r="CS36" s="147">
        <v>15513.375</v>
      </c>
      <c r="CT36" s="147">
        <v>6668.5</v>
      </c>
      <c r="CU36" s="147">
        <v>0</v>
      </c>
      <c r="CV36" s="147">
        <v>0</v>
      </c>
      <c r="CW36" s="147">
        <v>2185.1147999999998</v>
      </c>
      <c r="CX36" s="147">
        <v>0</v>
      </c>
      <c r="CY36" s="147">
        <v>2237.0423000000001</v>
      </c>
      <c r="CZ36" s="147">
        <v>0</v>
      </c>
      <c r="DA36" s="147">
        <v>15116.375</v>
      </c>
      <c r="DB36" s="147">
        <v>8881.1702000000005</v>
      </c>
      <c r="DC36" s="147">
        <v>0</v>
      </c>
      <c r="DD36" s="147">
        <v>0</v>
      </c>
      <c r="DE36" s="147">
        <v>12918.241900000001</v>
      </c>
      <c r="DF36" s="147">
        <v>0</v>
      </c>
      <c r="DG36" s="147">
        <v>1916.1251999999999</v>
      </c>
      <c r="DH36" s="147">
        <v>0</v>
      </c>
      <c r="DI36" s="147">
        <v>1985.3452</v>
      </c>
      <c r="DJ36" s="147">
        <v>2.9384000000000001</v>
      </c>
      <c r="DK36" s="147">
        <v>0</v>
      </c>
      <c r="DL36" s="147">
        <v>0</v>
      </c>
      <c r="DM36" s="147">
        <v>0</v>
      </c>
      <c r="DN36" s="147">
        <v>2.7789000000000001</v>
      </c>
      <c r="DO36" s="147">
        <v>1.508</v>
      </c>
      <c r="DP36" s="147">
        <v>267.923</v>
      </c>
      <c r="DQ36" s="147">
        <v>0.77400000000000002</v>
      </c>
      <c r="DR36" s="147">
        <v>0</v>
      </c>
      <c r="DS36" s="147">
        <v>0.11799999999999999</v>
      </c>
      <c r="DT36" s="147">
        <v>0</v>
      </c>
      <c r="DU36" s="147">
        <v>0.44700000000000001</v>
      </c>
      <c r="DV36" s="147">
        <v>0</v>
      </c>
      <c r="DW36" s="147">
        <v>0.17499999999999999</v>
      </c>
      <c r="DX36" s="147">
        <v>0</v>
      </c>
      <c r="DY36" s="147">
        <v>2.262</v>
      </c>
      <c r="DZ36" s="147">
        <v>0</v>
      </c>
      <c r="EA36" s="147">
        <v>0</v>
      </c>
      <c r="EB36" s="147">
        <v>0</v>
      </c>
      <c r="EC36" s="147">
        <v>0</v>
      </c>
      <c r="ED36" s="147">
        <v>0</v>
      </c>
      <c r="EE36" s="147">
        <v>6.4000000000000001E-2</v>
      </c>
      <c r="EF36" s="147">
        <v>2.778</v>
      </c>
      <c r="EG36" s="147">
        <v>0.75800000000000001</v>
      </c>
      <c r="EH36" s="147">
        <v>16.518999999999998</v>
      </c>
      <c r="EI36" s="147">
        <v>0</v>
      </c>
      <c r="EJ36" s="147">
        <v>1191.6595</v>
      </c>
      <c r="EK36" s="147">
        <v>0</v>
      </c>
      <c r="EL36" s="147">
        <v>845.55</v>
      </c>
      <c r="EM36" s="147">
        <v>0</v>
      </c>
      <c r="EN36" s="147">
        <v>762.87099999999998</v>
      </c>
      <c r="EO36" s="147">
        <v>0</v>
      </c>
      <c r="EP36" s="147">
        <v>6.08</v>
      </c>
      <c r="EQ36" s="147">
        <v>0</v>
      </c>
      <c r="ER36" s="147">
        <v>724.67</v>
      </c>
      <c r="ES36" s="147">
        <v>0</v>
      </c>
      <c r="ET36" s="147">
        <v>985.4</v>
      </c>
      <c r="EU36" s="147">
        <v>0</v>
      </c>
      <c r="EV36" s="147">
        <v>140.48699999999999</v>
      </c>
      <c r="EW36" s="147">
        <v>0</v>
      </c>
      <c r="EX36" s="147">
        <v>987.851</v>
      </c>
      <c r="EY36" s="147">
        <v>0</v>
      </c>
      <c r="EZ36" s="147">
        <v>391.779</v>
      </c>
      <c r="FA36" s="147">
        <v>8.0000000000000002E-3</v>
      </c>
      <c r="FB36" s="147">
        <v>305.24</v>
      </c>
      <c r="FC36" s="147">
        <v>0</v>
      </c>
      <c r="FD36" s="147">
        <v>388.08</v>
      </c>
      <c r="FE36" s="31">
        <f>D36-C36+F36-E36+H36-G36+J36-I36+L36-K36+N36-M36+P36-O36+R36-Q36+T36-S36+V36-U36+X36-W36+Z36-Y36+AB36-AA36+AD36-AC36+AF36-AE36+AH36-AG36+AJ36-AI36+AL36-AK36+AN36-AM36+AP36-AO36+AR36-AQ36+AT36-AS36+AV36-AU36+AX36-AW36+AY36+AZ36+BA36+BC36-BB36+BE36-BD36+BG36-BF36+BI36-BH36+BK36-BJ36+BM36-BL36+BQ36-BP36+BS36-BR36+BU36-BT36+BW36-BV36+BY36-DNC!BX36+CA36-BZ36+CC36-CB36+CE36-CD36+CG36-CF36+CI36-CH36+CK36-CJ36+CM36-CL36+CO36-CN36+DM36-DN36-DJ36+CQ36-CP36+DP36-DO36+DR36-DQ36+DT36-DS36+DV36-DU36+DX36-DW36+BO36-BN36+FN36+DZ36-DY36+EB36-EA36+ED36-EC36+EF36-EE36+EH36-EG36+EJ36-EI36+EL36-EK36+EN36-EM36+EP36-EO36+ER36-EQ36+EV36-EU36+ET36-ES36+EX36-EW36+EZ36-EY36+FB36-FA36+FD36-FC36</f>
        <v>29849.191499999997</v>
      </c>
      <c r="FF36" s="595">
        <v>1162.0794000000001</v>
      </c>
      <c r="FG36" s="398">
        <f t="shared" si="0"/>
        <v>3.8931687647218189</v>
      </c>
      <c r="FI36" s="32"/>
      <c r="FK36" s="32"/>
      <c r="FL36" s="32"/>
      <c r="FM36" s="410"/>
      <c r="FO36" s="32"/>
    </row>
    <row r="37" spans="2:171" ht="14.25" customHeight="1" thickBot="1" x14ac:dyDescent="0.3">
      <c r="B37" s="18">
        <v>28</v>
      </c>
      <c r="C37" s="146">
        <v>0</v>
      </c>
      <c r="D37" s="147">
        <v>0</v>
      </c>
      <c r="E37" s="147">
        <v>3.9285999999999999</v>
      </c>
      <c r="F37" s="147">
        <v>0</v>
      </c>
      <c r="G37" s="147">
        <v>0</v>
      </c>
      <c r="H37" s="147">
        <v>0</v>
      </c>
      <c r="I37" s="147">
        <v>0</v>
      </c>
      <c r="J37" s="147">
        <v>0</v>
      </c>
      <c r="K37" s="147">
        <v>3.7124999999999999</v>
      </c>
      <c r="L37" s="147">
        <v>19.237500000000001</v>
      </c>
      <c r="M37" s="147">
        <v>3.9600000000000003E-2</v>
      </c>
      <c r="N37" s="147">
        <v>0</v>
      </c>
      <c r="O37" s="147">
        <v>9.0305999999999997</v>
      </c>
      <c r="P37" s="147">
        <v>95.7834</v>
      </c>
      <c r="Q37" s="147">
        <v>0</v>
      </c>
      <c r="R37" s="147">
        <v>0</v>
      </c>
      <c r="S37" s="147">
        <v>1.9106000000000001</v>
      </c>
      <c r="T37" s="147">
        <v>0</v>
      </c>
      <c r="U37" s="147">
        <v>0</v>
      </c>
      <c r="V37" s="147">
        <v>0</v>
      </c>
      <c r="W37" s="147">
        <v>2.2351000000000001</v>
      </c>
      <c r="X37" s="147">
        <v>0</v>
      </c>
      <c r="Y37" s="147">
        <v>3.3481999999999998</v>
      </c>
      <c r="Z37" s="147">
        <v>0</v>
      </c>
      <c r="AA37" s="147">
        <v>0</v>
      </c>
      <c r="AB37" s="147">
        <v>0</v>
      </c>
      <c r="AC37" s="147">
        <v>0</v>
      </c>
      <c r="AD37" s="147">
        <v>2574.2249999999999</v>
      </c>
      <c r="AE37" s="147">
        <v>0</v>
      </c>
      <c r="AF37" s="147">
        <v>2617.9308000000001</v>
      </c>
      <c r="AG37" s="147">
        <v>0</v>
      </c>
      <c r="AH37" s="147">
        <v>2622.0374999999999</v>
      </c>
      <c r="AI37" s="147">
        <v>0</v>
      </c>
      <c r="AJ37" s="147">
        <v>817.452</v>
      </c>
      <c r="AK37" s="147">
        <v>0</v>
      </c>
      <c r="AL37" s="147">
        <v>817.04759999999999</v>
      </c>
      <c r="AM37" s="147">
        <v>0</v>
      </c>
      <c r="AN37" s="147">
        <v>814.75199999999995</v>
      </c>
      <c r="AO37" s="147">
        <v>0</v>
      </c>
      <c r="AP37" s="147">
        <v>795.69</v>
      </c>
      <c r="AQ37" s="147">
        <v>0</v>
      </c>
      <c r="AR37" s="147">
        <v>576.99639999999999</v>
      </c>
      <c r="AS37" s="147">
        <v>0</v>
      </c>
      <c r="AT37" s="147">
        <v>686.74069999999995</v>
      </c>
      <c r="AU37" s="147">
        <v>0</v>
      </c>
      <c r="AV37" s="147">
        <v>689.52530000000002</v>
      </c>
      <c r="AW37" s="147">
        <v>0</v>
      </c>
      <c r="AX37" s="147">
        <v>0</v>
      </c>
      <c r="AY37" s="147">
        <v>0</v>
      </c>
      <c r="AZ37" s="147">
        <v>0</v>
      </c>
      <c r="BA37" s="147">
        <v>2.12</v>
      </c>
      <c r="BB37" s="147">
        <v>7.3239999999999998</v>
      </c>
      <c r="BC37" s="147">
        <v>2E-3</v>
      </c>
      <c r="BD37" s="147">
        <v>0.1</v>
      </c>
      <c r="BE37" s="147">
        <v>10.17</v>
      </c>
      <c r="BF37" s="147">
        <v>0.42899999999999999</v>
      </c>
      <c r="BG37" s="147">
        <v>35.274000000000001</v>
      </c>
      <c r="BH37" s="147">
        <v>0.34</v>
      </c>
      <c r="BI37" s="147">
        <v>0</v>
      </c>
      <c r="BJ37" s="147">
        <v>7.0000000000000001E-3</v>
      </c>
      <c r="BK37" s="147">
        <v>65.370999999999995</v>
      </c>
      <c r="BL37" s="147">
        <v>0</v>
      </c>
      <c r="BM37" s="147">
        <v>92.42</v>
      </c>
      <c r="BN37" s="147">
        <v>0.63500000000000001</v>
      </c>
      <c r="BO37" s="147">
        <v>21.257999999999999</v>
      </c>
      <c r="BP37" s="147">
        <v>5.4000000000000003E-3</v>
      </c>
      <c r="BQ37" s="147">
        <v>109.3608</v>
      </c>
      <c r="BR37" s="147">
        <v>5.6599999999999998E-2</v>
      </c>
      <c r="BS37" s="147">
        <v>115.50879999999999</v>
      </c>
      <c r="BT37" s="147">
        <v>0.6643</v>
      </c>
      <c r="BU37" s="147">
        <v>3.6143999999999998</v>
      </c>
      <c r="BV37" s="147">
        <v>0</v>
      </c>
      <c r="BW37" s="147">
        <v>212.238</v>
      </c>
      <c r="BX37" s="147">
        <v>4.7385999999999999</v>
      </c>
      <c r="BY37" s="147">
        <v>0</v>
      </c>
      <c r="BZ37" s="147">
        <v>2.34</v>
      </c>
      <c r="CA37" s="147">
        <v>0</v>
      </c>
      <c r="CB37" s="147">
        <v>7.5999999999999998E-2</v>
      </c>
      <c r="CC37" s="147">
        <v>217.21700000000001</v>
      </c>
      <c r="CD37" s="147">
        <v>0.23</v>
      </c>
      <c r="CE37" s="147">
        <v>0</v>
      </c>
      <c r="CF37" s="147">
        <v>3.9144000000000001</v>
      </c>
      <c r="CG37" s="147">
        <v>378.5136</v>
      </c>
      <c r="CH37" s="147">
        <v>0</v>
      </c>
      <c r="CI37" s="147">
        <v>676.91250000000002</v>
      </c>
      <c r="CJ37" s="147">
        <v>0</v>
      </c>
      <c r="CK37" s="147">
        <v>4585.3125</v>
      </c>
      <c r="CL37" s="147">
        <v>0</v>
      </c>
      <c r="CM37" s="147">
        <v>4382.75</v>
      </c>
      <c r="CN37" s="147">
        <v>0</v>
      </c>
      <c r="CO37" s="147">
        <v>2058.4949999999999</v>
      </c>
      <c r="CP37" s="147">
        <v>0</v>
      </c>
      <c r="CQ37" s="147">
        <v>0</v>
      </c>
      <c r="CR37" s="147">
        <v>0</v>
      </c>
      <c r="CS37" s="147">
        <v>15288.875</v>
      </c>
      <c r="CT37" s="147">
        <v>6068</v>
      </c>
      <c r="CU37" s="147">
        <v>0</v>
      </c>
      <c r="CV37" s="147">
        <v>0</v>
      </c>
      <c r="CW37" s="147">
        <v>2397.7667999999999</v>
      </c>
      <c r="CX37" s="147">
        <v>0</v>
      </c>
      <c r="CY37" s="147">
        <v>2464.9648000000002</v>
      </c>
      <c r="CZ37" s="147">
        <v>0</v>
      </c>
      <c r="DA37" s="147">
        <v>12117.125</v>
      </c>
      <c r="DB37" s="147">
        <v>8023.4660000000003</v>
      </c>
      <c r="DC37" s="147">
        <v>0</v>
      </c>
      <c r="DD37" s="147">
        <v>0</v>
      </c>
      <c r="DE37" s="147">
        <v>9187.5012000000006</v>
      </c>
      <c r="DF37" s="147">
        <v>0</v>
      </c>
      <c r="DG37" s="147">
        <v>2105.5187999999998</v>
      </c>
      <c r="DH37" s="147">
        <v>0</v>
      </c>
      <c r="DI37" s="147">
        <v>2181.665</v>
      </c>
      <c r="DJ37" s="147">
        <v>2.0373999999999999</v>
      </c>
      <c r="DK37" s="147">
        <v>0</v>
      </c>
      <c r="DL37" s="147">
        <v>0</v>
      </c>
      <c r="DM37" s="147">
        <v>0</v>
      </c>
      <c r="DN37" s="147">
        <v>2.9986000000000002</v>
      </c>
      <c r="DO37" s="147">
        <v>1.9179999999999999</v>
      </c>
      <c r="DP37" s="147">
        <v>0</v>
      </c>
      <c r="DQ37" s="147">
        <v>0.71199999999999997</v>
      </c>
      <c r="DR37" s="147">
        <v>0</v>
      </c>
      <c r="DS37" s="147">
        <v>0.1</v>
      </c>
      <c r="DT37" s="147">
        <v>0</v>
      </c>
      <c r="DU37" s="147">
        <v>0.39300000000000002</v>
      </c>
      <c r="DV37" s="147">
        <v>0</v>
      </c>
      <c r="DW37" s="147">
        <v>0.161</v>
      </c>
      <c r="DX37" s="147">
        <v>0</v>
      </c>
      <c r="DY37" s="147">
        <v>2.2130000000000001</v>
      </c>
      <c r="DZ37" s="147">
        <v>0</v>
      </c>
      <c r="EA37" s="147">
        <v>0</v>
      </c>
      <c r="EB37" s="147">
        <v>0</v>
      </c>
      <c r="EC37" s="147">
        <v>0</v>
      </c>
      <c r="ED37" s="147">
        <v>0</v>
      </c>
      <c r="EE37" s="147">
        <v>5.8999999999999997E-2</v>
      </c>
      <c r="EF37" s="147">
        <v>2.452</v>
      </c>
      <c r="EG37" s="147">
        <v>1.7869999999999999</v>
      </c>
      <c r="EH37" s="147">
        <v>9.3680000000000003</v>
      </c>
      <c r="EI37" s="147">
        <v>0</v>
      </c>
      <c r="EJ37" s="147">
        <v>1189.3441</v>
      </c>
      <c r="EK37" s="147">
        <v>0</v>
      </c>
      <c r="EL37" s="147">
        <v>458.99</v>
      </c>
      <c r="EM37" s="147">
        <v>3.7999999999999999E-2</v>
      </c>
      <c r="EN37" s="147">
        <v>304.46600000000001</v>
      </c>
      <c r="EO37" s="147">
        <v>7.0000000000000001E-3</v>
      </c>
      <c r="EP37" s="147">
        <v>5.6630000000000003</v>
      </c>
      <c r="EQ37" s="147">
        <v>3.0000000000000001E-3</v>
      </c>
      <c r="ER37" s="147">
        <v>438.24400000000003</v>
      </c>
      <c r="ES37" s="147">
        <v>0</v>
      </c>
      <c r="ET37" s="147">
        <v>450.6</v>
      </c>
      <c r="EU37" s="147">
        <v>0</v>
      </c>
      <c r="EV37" s="147">
        <v>93.174000000000007</v>
      </c>
      <c r="EW37" s="147">
        <v>1E-3</v>
      </c>
      <c r="EX37" s="147">
        <v>524.46600000000001</v>
      </c>
      <c r="EY37" s="147">
        <v>0</v>
      </c>
      <c r="EZ37" s="147">
        <v>178.25200000000001</v>
      </c>
      <c r="FA37" s="147">
        <v>0</v>
      </c>
      <c r="FB37" s="147">
        <v>134.173</v>
      </c>
      <c r="FC37" s="147">
        <v>0</v>
      </c>
      <c r="FD37" s="147">
        <v>239.04</v>
      </c>
      <c r="FE37" s="31">
        <f>D37-C37+F37-E37+H37-G37+J37-I37+L37-K37+N37-M37+P37-O37+R37-Q37+T37-S37+V37-U37+X37-W37+Z37-Y37+AB37-AA37+AD37-AC37+AF37-AE37+AH37-AG37+AJ37-AI37+AL37-AK37+AN37-AM37+AP37-AO37+AR37-AQ37+AT37-AS37+AV37-AU37+AX37-AW37+AY37+AZ37+BA37+BC37-BB37+BE37-BD37+BG37-BF37+BI37-BH37+BK37-BJ37+BM37-BL37+BQ37-BP37+BS37-BR37+BU37-BT37+BW37-BV37+BY37-DNC!BX37+CA37-BZ37+CC37-CB37+CE37-CD37+CG37-CF37+CI37-CH37+CK37-CJ37+CM37-CL37+CO37-CN37+DM37-DN37-DJ37+CQ37-CP37+DP37-DO37+DR37-DQ37+DT37-DS37+DV37-DU37+DX37-DW37+BO37-BN37+FN37+DZ37-DY37+EB37-EA37+ED37-EC37+EF37-EE37+EH37-EG37+EJ37-EI37+EL37-EK37+EN37-EM37+EP37-EO37+ER37-EQ37+EV37-EU37+ET37-ES37+EX37-EW37+EZ37-EY37+FB37-FA37+FD37-FC37</f>
        <v>30064.694399999997</v>
      </c>
      <c r="FF37" s="595">
        <v>986.58460000000002</v>
      </c>
      <c r="FG37" s="398">
        <f t="shared" si="0"/>
        <v>3.2815387606268178</v>
      </c>
      <c r="FI37" s="32"/>
      <c r="FK37" s="32"/>
      <c r="FL37" s="32"/>
      <c r="FM37" s="410"/>
      <c r="FO37" s="32"/>
    </row>
    <row r="38" spans="2:171" ht="15.75" customHeight="1" thickBot="1" x14ac:dyDescent="0.3">
      <c r="B38" s="18">
        <v>29</v>
      </c>
      <c r="C38" s="146">
        <v>0</v>
      </c>
      <c r="D38" s="147">
        <v>0</v>
      </c>
      <c r="E38" s="147">
        <v>3.827</v>
      </c>
      <c r="F38" s="147">
        <v>0</v>
      </c>
      <c r="G38" s="147">
        <v>0</v>
      </c>
      <c r="H38" s="147">
        <v>0</v>
      </c>
      <c r="I38" s="147">
        <v>0</v>
      </c>
      <c r="J38" s="147">
        <v>0</v>
      </c>
      <c r="K38" s="147">
        <v>2.3279999999999998</v>
      </c>
      <c r="L38" s="147">
        <v>9.7200000000000006</v>
      </c>
      <c r="M38" s="147">
        <v>0</v>
      </c>
      <c r="N38" s="147">
        <v>0</v>
      </c>
      <c r="O38" s="147">
        <v>21.789000000000001</v>
      </c>
      <c r="P38" s="147">
        <v>0</v>
      </c>
      <c r="Q38" s="147">
        <v>0</v>
      </c>
      <c r="R38" s="147">
        <v>0</v>
      </c>
      <c r="S38" s="147">
        <v>0.22090000000000001</v>
      </c>
      <c r="T38" s="147">
        <v>0</v>
      </c>
      <c r="U38" s="147">
        <v>0</v>
      </c>
      <c r="V38" s="147">
        <v>0</v>
      </c>
      <c r="W38" s="147">
        <v>1.3946000000000001</v>
      </c>
      <c r="X38" s="147">
        <v>0</v>
      </c>
      <c r="Y38" s="147">
        <v>1.6351</v>
      </c>
      <c r="Z38" s="147">
        <v>0</v>
      </c>
      <c r="AA38" s="147">
        <v>0</v>
      </c>
      <c r="AB38" s="147">
        <v>0</v>
      </c>
      <c r="AC38" s="147">
        <v>0</v>
      </c>
      <c r="AD38" s="147">
        <v>2597.625</v>
      </c>
      <c r="AE38" s="147">
        <v>0</v>
      </c>
      <c r="AF38" s="147">
        <v>2609.7750000000001</v>
      </c>
      <c r="AG38" s="147">
        <v>0</v>
      </c>
      <c r="AH38" s="147">
        <v>2602.0124999999998</v>
      </c>
      <c r="AI38" s="147">
        <v>0</v>
      </c>
      <c r="AJ38" s="147">
        <v>804.43799999999999</v>
      </c>
      <c r="AK38" s="147">
        <v>0</v>
      </c>
      <c r="AL38" s="147">
        <v>807.97439999999995</v>
      </c>
      <c r="AM38" s="147">
        <v>0</v>
      </c>
      <c r="AN38" s="147">
        <v>801.27959999999996</v>
      </c>
      <c r="AO38" s="147">
        <v>0</v>
      </c>
      <c r="AP38" s="147">
        <v>795.04200000000003</v>
      </c>
      <c r="AQ38" s="147">
        <v>0</v>
      </c>
      <c r="AR38" s="147">
        <v>549.95180000000005</v>
      </c>
      <c r="AS38" s="147">
        <v>0</v>
      </c>
      <c r="AT38" s="147">
        <v>515.09100000000001</v>
      </c>
      <c r="AU38" s="147">
        <v>0</v>
      </c>
      <c r="AV38" s="147">
        <v>653.36850000000004</v>
      </c>
      <c r="AW38" s="147">
        <v>0</v>
      </c>
      <c r="AX38" s="147">
        <v>0</v>
      </c>
      <c r="AY38" s="147">
        <v>0</v>
      </c>
      <c r="AZ38" s="147">
        <v>0</v>
      </c>
      <c r="BA38" s="147">
        <v>3.33</v>
      </c>
      <c r="BB38" s="147">
        <v>5.6660000000000004</v>
      </c>
      <c r="BC38" s="147">
        <v>0</v>
      </c>
      <c r="BD38" s="147">
        <v>0.14799999999999999</v>
      </c>
      <c r="BE38" s="147">
        <v>22.975999999999999</v>
      </c>
      <c r="BF38" s="147">
        <v>0</v>
      </c>
      <c r="BG38" s="147">
        <v>18.021999999999998</v>
      </c>
      <c r="BH38" s="147">
        <v>0.34499999999999997</v>
      </c>
      <c r="BI38" s="147">
        <v>0</v>
      </c>
      <c r="BJ38" s="147">
        <v>1.7999999999999999E-2</v>
      </c>
      <c r="BK38" s="147">
        <v>47.23</v>
      </c>
      <c r="BL38" s="147">
        <v>2.363</v>
      </c>
      <c r="BM38" s="147">
        <v>72.453000000000003</v>
      </c>
      <c r="BN38" s="147">
        <v>2.181</v>
      </c>
      <c r="BO38" s="147">
        <v>30.768999999999998</v>
      </c>
      <c r="BP38" s="147">
        <v>8.1000000000000003E-2</v>
      </c>
      <c r="BQ38" s="147">
        <v>122.248</v>
      </c>
      <c r="BR38" s="147">
        <v>0.1134</v>
      </c>
      <c r="BS38" s="147">
        <v>120.6602</v>
      </c>
      <c r="BT38" s="147">
        <v>0.27829999999999999</v>
      </c>
      <c r="BU38" s="147">
        <v>8.2041000000000004</v>
      </c>
      <c r="BV38" s="147">
        <v>8.9999999999999993E-3</v>
      </c>
      <c r="BW38" s="147">
        <v>196.86099999999999</v>
      </c>
      <c r="BX38" s="147">
        <v>3.9125999999999999</v>
      </c>
      <c r="BY38" s="147">
        <v>0</v>
      </c>
      <c r="BZ38" s="147">
        <v>3.6219999999999999</v>
      </c>
      <c r="CA38" s="147">
        <v>0</v>
      </c>
      <c r="CB38" s="147">
        <v>0.11</v>
      </c>
      <c r="CC38" s="147">
        <v>221.68199999999999</v>
      </c>
      <c r="CD38" s="147">
        <v>0.65900000000000003</v>
      </c>
      <c r="CE38" s="147">
        <v>0</v>
      </c>
      <c r="CF38" s="147">
        <v>0</v>
      </c>
      <c r="CG38" s="147">
        <v>593.54039999999998</v>
      </c>
      <c r="CH38" s="147">
        <v>4.0274999999999999</v>
      </c>
      <c r="CI38" s="147">
        <v>309.22500000000002</v>
      </c>
      <c r="CJ38" s="147">
        <v>64.125</v>
      </c>
      <c r="CK38" s="147">
        <v>3422.1875</v>
      </c>
      <c r="CL38" s="147">
        <v>68.4375</v>
      </c>
      <c r="CM38" s="147">
        <v>3266.75</v>
      </c>
      <c r="CN38" s="147">
        <v>0</v>
      </c>
      <c r="CO38" s="147">
        <v>1585.47</v>
      </c>
      <c r="CP38" s="147">
        <v>0</v>
      </c>
      <c r="CQ38" s="147">
        <v>0</v>
      </c>
      <c r="CR38" s="147">
        <v>0</v>
      </c>
      <c r="CS38" s="147">
        <v>16247.5</v>
      </c>
      <c r="CT38" s="147">
        <v>7053.625</v>
      </c>
      <c r="CU38" s="147">
        <v>0</v>
      </c>
      <c r="CV38" s="147">
        <v>0</v>
      </c>
      <c r="CW38" s="147">
        <v>2177.9735999999998</v>
      </c>
      <c r="CX38" s="147">
        <v>0</v>
      </c>
      <c r="CY38" s="147">
        <v>2239.2570000000001</v>
      </c>
      <c r="CZ38" s="147">
        <v>0</v>
      </c>
      <c r="DA38" s="147">
        <v>13710.625</v>
      </c>
      <c r="DB38" s="147">
        <v>8869.9218999999994</v>
      </c>
      <c r="DC38" s="147">
        <v>0</v>
      </c>
      <c r="DD38" s="147">
        <v>0</v>
      </c>
      <c r="DE38" s="147">
        <v>10872.5491</v>
      </c>
      <c r="DF38" s="147">
        <v>0</v>
      </c>
      <c r="DG38" s="147">
        <v>1929.0876000000001</v>
      </c>
      <c r="DH38" s="147">
        <v>0</v>
      </c>
      <c r="DI38" s="147">
        <v>1983.5519999999999</v>
      </c>
      <c r="DJ38" s="147">
        <v>0.35270000000000001</v>
      </c>
      <c r="DK38" s="147">
        <v>0</v>
      </c>
      <c r="DL38" s="147">
        <v>0</v>
      </c>
      <c r="DM38" s="147">
        <v>0</v>
      </c>
      <c r="DN38" s="147">
        <v>2.5796000000000001</v>
      </c>
      <c r="DO38" s="147">
        <v>1.762</v>
      </c>
      <c r="DP38" s="147">
        <v>0</v>
      </c>
      <c r="DQ38" s="147">
        <v>0.67400000000000004</v>
      </c>
      <c r="DR38" s="147">
        <v>0</v>
      </c>
      <c r="DS38" s="147">
        <v>9.8000000000000004E-2</v>
      </c>
      <c r="DT38" s="147">
        <v>0</v>
      </c>
      <c r="DU38" s="147">
        <v>0.34300000000000003</v>
      </c>
      <c r="DV38" s="147">
        <v>0</v>
      </c>
      <c r="DW38" s="147">
        <v>0.152</v>
      </c>
      <c r="DX38" s="147">
        <v>0</v>
      </c>
      <c r="DY38" s="147">
        <v>2.2240000000000002</v>
      </c>
      <c r="DZ38" s="147">
        <v>2E-3</v>
      </c>
      <c r="EA38" s="147">
        <v>0</v>
      </c>
      <c r="EB38" s="147">
        <v>0</v>
      </c>
      <c r="EC38" s="147">
        <v>0</v>
      </c>
      <c r="ED38" s="147">
        <v>0</v>
      </c>
      <c r="EE38" s="147">
        <v>0.08</v>
      </c>
      <c r="EF38" s="147">
        <v>1.0609999999999999</v>
      </c>
      <c r="EG38" s="147">
        <v>4.5970000000000004</v>
      </c>
      <c r="EH38" s="147">
        <v>10.824</v>
      </c>
      <c r="EI38" s="147">
        <v>1.6039000000000001</v>
      </c>
      <c r="EJ38" s="147">
        <v>887.18380000000002</v>
      </c>
      <c r="EK38" s="147">
        <v>0.04</v>
      </c>
      <c r="EL38" s="147">
        <v>600.87</v>
      </c>
      <c r="EM38" s="147">
        <v>0</v>
      </c>
      <c r="EN38" s="147">
        <v>932.81899999999996</v>
      </c>
      <c r="EO38" s="147">
        <v>0</v>
      </c>
      <c r="EP38" s="147">
        <v>5.7380000000000004</v>
      </c>
      <c r="EQ38" s="147">
        <v>0.17</v>
      </c>
      <c r="ER38" s="147">
        <v>569.87199999999996</v>
      </c>
      <c r="ES38" s="147">
        <v>0.1</v>
      </c>
      <c r="ET38" s="147">
        <v>762.4</v>
      </c>
      <c r="EU38" s="147">
        <v>6.0999999999999999E-2</v>
      </c>
      <c r="EV38" s="147">
        <v>102.279</v>
      </c>
      <c r="EW38" s="147">
        <v>6.3E-2</v>
      </c>
      <c r="EX38" s="147">
        <v>613.27</v>
      </c>
      <c r="EY38" s="147">
        <v>0</v>
      </c>
      <c r="EZ38" s="147">
        <v>304.08199999999999</v>
      </c>
      <c r="FA38" s="147">
        <v>0</v>
      </c>
      <c r="FB38" s="147">
        <v>231.55199999999999</v>
      </c>
      <c r="FC38" s="147">
        <v>0.24</v>
      </c>
      <c r="FD38" s="147">
        <v>346.8</v>
      </c>
      <c r="FE38" s="31">
        <f>D38-C38+F38-E38+H38-G38+J38-I38+L38-K38+N38-M38+P38-O38+R38-Q38+T38-S38+V38-U38+X38-W38+Z38-Y38+AB38-AA38+AD38-AC38+AF38-AE38+AH38-AG38+AJ38-AI38+AL38-AK38+AN38-AM38+AP38-AO38+AR38-AQ38+AT38-AS38+AV38-AU38+AX38-AW38+AY38+AZ38+BA38+BC38-BB38+BE38-BD38+BG38-BF38+BI38-BH38+BK38-BJ38+BM38-BL38+BQ38-BP38+BS38-BR38+BU38-BT38+BW38-BV38+BY38-DNC!BX38+CA38-BZ38+CC38-CB38+CE38-CD38+CG38-CF38+CI38-CH38+CK38-CJ38+CM38-CL38+CO38-CN38+DM38-DN38-DJ38+CQ38-CP38+DP38-DO38+DR38-DQ38+DT38-DS38+DV38-DU38+DX38-DW38+BO38-BN38+FN38+DZ38-DY38+EB38-EA38+ED38-EC38+EF38-EE38+EH38-EG38+EJ38-EI38+EL38-EK38+EN38-EM38+EP38-EO38+ER38-EQ38+EV38-EU38+ET38-ES38+EX38-EW38+EZ38-EY38+FB38-FA38+FD38-FC38</f>
        <v>27954.207700000006</v>
      </c>
      <c r="FF38" s="595">
        <v>2799.2676000000001</v>
      </c>
      <c r="FG38" s="398">
        <f t="shared" si="0"/>
        <v>10.013761184152607</v>
      </c>
      <c r="FI38" s="154"/>
    </row>
    <row r="39" spans="2:171" ht="15.75" customHeight="1" thickBot="1" x14ac:dyDescent="0.3">
      <c r="B39" s="18">
        <v>30</v>
      </c>
      <c r="C39" s="146">
        <v>0</v>
      </c>
      <c r="D39" s="147">
        <v>0</v>
      </c>
      <c r="E39" s="147">
        <v>3.8096000000000001</v>
      </c>
      <c r="F39" s="147">
        <v>0</v>
      </c>
      <c r="G39" s="147">
        <v>0</v>
      </c>
      <c r="H39" s="147">
        <v>0</v>
      </c>
      <c r="I39" s="147">
        <v>0</v>
      </c>
      <c r="J39" s="147">
        <v>0</v>
      </c>
      <c r="K39" s="147">
        <v>0.4395</v>
      </c>
      <c r="L39" s="147">
        <v>0</v>
      </c>
      <c r="M39" s="147">
        <v>0</v>
      </c>
      <c r="N39" s="147">
        <v>0</v>
      </c>
      <c r="O39" s="147">
        <v>7.7759999999999998</v>
      </c>
      <c r="P39" s="147">
        <v>0</v>
      </c>
      <c r="Q39" s="147">
        <v>0</v>
      </c>
      <c r="R39" s="147">
        <v>0</v>
      </c>
      <c r="S39" s="147">
        <v>1.47E-2</v>
      </c>
      <c r="T39" s="147">
        <v>0</v>
      </c>
      <c r="U39" s="147">
        <v>0</v>
      </c>
      <c r="V39" s="147">
        <v>0</v>
      </c>
      <c r="W39" s="147">
        <v>1.4694</v>
      </c>
      <c r="X39" s="147">
        <v>0</v>
      </c>
      <c r="Y39" s="147">
        <v>1.9361999999999999</v>
      </c>
      <c r="Z39" s="147">
        <v>0</v>
      </c>
      <c r="AA39" s="147">
        <v>0</v>
      </c>
      <c r="AB39" s="147">
        <v>0</v>
      </c>
      <c r="AC39" s="147">
        <v>0</v>
      </c>
      <c r="AD39" s="147">
        <v>2618.2692000000002</v>
      </c>
      <c r="AE39" s="147">
        <v>0</v>
      </c>
      <c r="AF39" s="147">
        <v>2622.0942</v>
      </c>
      <c r="AG39" s="147">
        <v>0</v>
      </c>
      <c r="AH39" s="147">
        <v>2631.6</v>
      </c>
      <c r="AI39" s="147">
        <v>0</v>
      </c>
      <c r="AJ39" s="147">
        <v>817.23599999999999</v>
      </c>
      <c r="AK39" s="147">
        <v>0</v>
      </c>
      <c r="AL39" s="147">
        <v>817.29</v>
      </c>
      <c r="AM39" s="147">
        <v>0</v>
      </c>
      <c r="AN39" s="147">
        <v>811.86239999999998</v>
      </c>
      <c r="AO39" s="147">
        <v>0</v>
      </c>
      <c r="AP39" s="147">
        <v>796.09559999999999</v>
      </c>
      <c r="AQ39" s="147">
        <v>0</v>
      </c>
      <c r="AR39" s="147">
        <v>562.67280000000005</v>
      </c>
      <c r="AS39" s="147">
        <v>0</v>
      </c>
      <c r="AT39" s="147">
        <v>652.38829999999996</v>
      </c>
      <c r="AU39" s="147">
        <v>0</v>
      </c>
      <c r="AV39" s="147">
        <v>660.97140000000002</v>
      </c>
      <c r="AW39" s="147">
        <v>0</v>
      </c>
      <c r="AX39" s="147">
        <v>0</v>
      </c>
      <c r="AY39" s="147">
        <v>0</v>
      </c>
      <c r="AZ39" s="147">
        <v>0</v>
      </c>
      <c r="BA39" s="147">
        <v>3.93</v>
      </c>
      <c r="BB39" s="147">
        <v>6.1509999999999998</v>
      </c>
      <c r="BC39" s="147">
        <v>0</v>
      </c>
      <c r="BD39" s="147">
        <v>0.189</v>
      </c>
      <c r="BE39" s="147">
        <v>3.7269999999999999</v>
      </c>
      <c r="BF39" s="147">
        <v>0.154</v>
      </c>
      <c r="BG39" s="147">
        <v>25.73</v>
      </c>
      <c r="BH39" s="147">
        <v>0.14399999999999999</v>
      </c>
      <c r="BI39" s="147">
        <v>0</v>
      </c>
      <c r="BJ39" s="147">
        <v>0.04</v>
      </c>
      <c r="BK39" s="147">
        <v>31.637</v>
      </c>
      <c r="BL39" s="147">
        <v>1.143</v>
      </c>
      <c r="BM39" s="147">
        <v>83.153000000000006</v>
      </c>
      <c r="BN39" s="147">
        <v>4.2960000000000003</v>
      </c>
      <c r="BO39" s="147">
        <v>15.821999999999999</v>
      </c>
      <c r="BP39" s="147">
        <v>0.14319999999999999</v>
      </c>
      <c r="BQ39" s="147">
        <v>52.164000000000001</v>
      </c>
      <c r="BR39" s="147">
        <v>0.1648</v>
      </c>
      <c r="BS39" s="147">
        <v>52.685200000000002</v>
      </c>
      <c r="BT39" s="147">
        <v>1.1232</v>
      </c>
      <c r="BU39" s="147">
        <v>1.3554999999999999</v>
      </c>
      <c r="BV39" s="147">
        <v>4.0000000000000001E-3</v>
      </c>
      <c r="BW39" s="147">
        <v>198.035</v>
      </c>
      <c r="BX39" s="147">
        <v>5.4240000000000004</v>
      </c>
      <c r="BY39" s="147">
        <v>0</v>
      </c>
      <c r="BZ39" s="147">
        <v>4.5339999999999998</v>
      </c>
      <c r="CA39" s="147">
        <v>0</v>
      </c>
      <c r="CB39" s="147">
        <v>0.871</v>
      </c>
      <c r="CC39" s="147">
        <v>60.093000000000004</v>
      </c>
      <c r="CD39" s="147">
        <v>0.66300000000000003</v>
      </c>
      <c r="CE39" s="147">
        <v>0</v>
      </c>
      <c r="CF39" s="147">
        <v>0</v>
      </c>
      <c r="CG39" s="147">
        <v>685.39559999999994</v>
      </c>
      <c r="CH39" s="147">
        <v>9.39</v>
      </c>
      <c r="CI39" s="147">
        <v>450.90750000000003</v>
      </c>
      <c r="CJ39" s="147">
        <v>0</v>
      </c>
      <c r="CK39" s="147">
        <v>4168.1875</v>
      </c>
      <c r="CL39" s="147">
        <v>0</v>
      </c>
      <c r="CM39" s="147">
        <v>3979.1875</v>
      </c>
      <c r="CN39" s="147">
        <v>0</v>
      </c>
      <c r="CO39" s="147">
        <v>931.86</v>
      </c>
      <c r="CP39" s="147">
        <v>0</v>
      </c>
      <c r="CQ39" s="147">
        <v>0</v>
      </c>
      <c r="CR39" s="147">
        <v>0</v>
      </c>
      <c r="CS39" s="147">
        <v>13523.125</v>
      </c>
      <c r="CT39" s="147">
        <v>9766.75</v>
      </c>
      <c r="CU39" s="147">
        <v>0</v>
      </c>
      <c r="CV39" s="147">
        <v>0</v>
      </c>
      <c r="CW39" s="147">
        <v>1819.356</v>
      </c>
      <c r="CX39" s="147">
        <v>0</v>
      </c>
      <c r="CY39" s="147">
        <v>1856.5486000000001</v>
      </c>
      <c r="CZ39" s="147">
        <v>0</v>
      </c>
      <c r="DA39" s="147">
        <v>17017.375</v>
      </c>
      <c r="DB39" s="147">
        <v>11867.2585</v>
      </c>
      <c r="DC39" s="147">
        <v>0</v>
      </c>
      <c r="DD39" s="147">
        <v>0</v>
      </c>
      <c r="DE39" s="147">
        <v>14462.8575</v>
      </c>
      <c r="DF39" s="147">
        <v>0</v>
      </c>
      <c r="DG39" s="147">
        <v>1498.4903999999999</v>
      </c>
      <c r="DH39" s="147">
        <v>0</v>
      </c>
      <c r="DI39" s="147">
        <v>1543.2163</v>
      </c>
      <c r="DJ39" s="147">
        <v>4.6623000000000001</v>
      </c>
      <c r="DK39" s="147">
        <v>0</v>
      </c>
      <c r="DL39" s="147">
        <v>0</v>
      </c>
      <c r="DM39" s="147">
        <v>0</v>
      </c>
      <c r="DN39" s="147">
        <v>2.2692999999999999</v>
      </c>
      <c r="DO39" s="147">
        <v>1.8109999999999999</v>
      </c>
      <c r="DP39" s="147">
        <v>0</v>
      </c>
      <c r="DQ39" s="147">
        <v>0.74399999999999999</v>
      </c>
      <c r="DR39" s="147">
        <v>0</v>
      </c>
      <c r="DS39" s="147">
        <v>9.0999999999999998E-2</v>
      </c>
      <c r="DT39" s="147">
        <v>0</v>
      </c>
      <c r="DU39" s="147">
        <v>0.36599999999999999</v>
      </c>
      <c r="DV39" s="147">
        <v>0</v>
      </c>
      <c r="DW39" s="147">
        <v>0.14499999999999999</v>
      </c>
      <c r="DX39" s="147">
        <v>0</v>
      </c>
      <c r="DY39" s="147">
        <v>2.153</v>
      </c>
      <c r="DZ39" s="147">
        <v>0</v>
      </c>
      <c r="EA39" s="147">
        <v>0</v>
      </c>
      <c r="EB39" s="147">
        <v>0</v>
      </c>
      <c r="EC39" s="147">
        <v>0</v>
      </c>
      <c r="ED39" s="147">
        <v>0</v>
      </c>
      <c r="EE39" s="147">
        <v>5.6000000000000001E-2</v>
      </c>
      <c r="EF39" s="147">
        <v>1.726</v>
      </c>
      <c r="EG39" s="147">
        <v>13.208</v>
      </c>
      <c r="EH39" s="147">
        <v>1.5429999999999999</v>
      </c>
      <c r="EI39" s="147">
        <v>0</v>
      </c>
      <c r="EJ39" s="147">
        <v>957.45709999999997</v>
      </c>
      <c r="EK39" s="147">
        <v>0.01</v>
      </c>
      <c r="EL39" s="147">
        <v>239.5</v>
      </c>
      <c r="EM39" s="147">
        <v>0.49299999999999999</v>
      </c>
      <c r="EN39" s="147">
        <v>307.28300000000002</v>
      </c>
      <c r="EO39" s="147">
        <v>5.0000000000000001E-3</v>
      </c>
      <c r="EP39" s="147">
        <v>6.0279999999999996</v>
      </c>
      <c r="EQ39" s="147">
        <v>0.65500000000000003</v>
      </c>
      <c r="ER39" s="147">
        <v>368.95299999999997</v>
      </c>
      <c r="ES39" s="147">
        <v>0.8</v>
      </c>
      <c r="ET39" s="147">
        <v>385.6</v>
      </c>
      <c r="EU39" s="147">
        <v>0.21199999999999999</v>
      </c>
      <c r="EV39" s="147">
        <v>29.103999999999999</v>
      </c>
      <c r="EW39" s="147">
        <v>2.4E-2</v>
      </c>
      <c r="EX39" s="147">
        <v>290.733</v>
      </c>
      <c r="EY39" s="147">
        <v>0</v>
      </c>
      <c r="EZ39" s="147">
        <v>149.44300000000001</v>
      </c>
      <c r="FA39" s="147">
        <v>0.27500000000000002</v>
      </c>
      <c r="FB39" s="147">
        <v>98.876999999999995</v>
      </c>
      <c r="FC39" s="147">
        <v>1.44</v>
      </c>
      <c r="FD39" s="147">
        <v>331.08</v>
      </c>
      <c r="FE39" s="31">
        <f>D39-C39+F39-E39+H39-G39+J39-I39+L39-K39+N39-M39+P39-O39+R39-Q39+T39-S39+V39-U39+X39-W39+Z39-Y39+AB39-AA39+AD39-AC39+AF39-AE39+AH39-AG39+AJ39-AI39+AL39-AK39+AN39-AM39+AP39-AO39+AR39-AQ39+AT39-AS39+AV39-AU39+AX39-AW39+AY39+AZ39+BA39+BC39-BB39+BE39-BD39+BG39-BF39+BI39-BH39+BK39-BJ39+BM39-BL39+BQ39-BP39+BS39-BR39+BU39-BT39+BW39-BV39+BY39-DNC!BX39+CA39-BZ39+CC39-CB39+CE39-CD39+CG39-CF39+CI39-CH39+CK39-CJ39+CM39-CL39+CO39-CN39+DM39-DN39-DJ39+CQ39-CP39+DP39-DO39+DR39-DQ39+DT39-DS39+DV39-DU39+DX39-DW39+BO39-BN39+FN39+DZ39-DY39+EB39-EA39+ED39-EC39+EF39-EE39+EH39-EG39+EJ39-EI39+EL39-EK39+EN39-EM39+EP39-EO39+ER39-EQ39+EV39-EU39+ET39-ES39+EX39-EW39+EZ39-EY39+FB39-FA39+FD39-FC39</f>
        <v>26822.377600000003</v>
      </c>
      <c r="FF39" s="595">
        <v>2100.1837999999998</v>
      </c>
      <c r="FG39" s="398">
        <f t="shared" si="0"/>
        <v>7.829968809327327</v>
      </c>
      <c r="FI39" s="154"/>
    </row>
    <row r="40" spans="2:171" ht="15.75" customHeight="1" thickBot="1" x14ac:dyDescent="0.3">
      <c r="B40" s="18">
        <v>31</v>
      </c>
      <c r="C40" s="146">
        <v>0</v>
      </c>
      <c r="D40" s="147">
        <v>0</v>
      </c>
      <c r="E40" s="147">
        <v>3.8603999999999998</v>
      </c>
      <c r="F40" s="147">
        <v>0</v>
      </c>
      <c r="G40" s="147">
        <v>0</v>
      </c>
      <c r="H40" s="147">
        <v>0</v>
      </c>
      <c r="I40" s="147">
        <v>0</v>
      </c>
      <c r="J40" s="147">
        <v>0</v>
      </c>
      <c r="K40" s="147">
        <v>0.20250000000000001</v>
      </c>
      <c r="L40" s="147">
        <v>0</v>
      </c>
      <c r="M40" s="147">
        <v>0</v>
      </c>
      <c r="N40" s="147">
        <v>0</v>
      </c>
      <c r="O40" s="147">
        <v>5.67</v>
      </c>
      <c r="P40" s="147">
        <v>0</v>
      </c>
      <c r="Q40" s="147">
        <v>0</v>
      </c>
      <c r="R40" s="147">
        <v>0</v>
      </c>
      <c r="S40" s="147">
        <v>5.0000000000000001E-4</v>
      </c>
      <c r="T40" s="147">
        <v>0</v>
      </c>
      <c r="U40" s="147">
        <v>0</v>
      </c>
      <c r="V40" s="147">
        <v>0</v>
      </c>
      <c r="W40" s="147">
        <v>1.7722</v>
      </c>
      <c r="X40" s="147">
        <v>0</v>
      </c>
      <c r="Y40" s="147">
        <v>2.3405</v>
      </c>
      <c r="Z40" s="147">
        <v>0</v>
      </c>
      <c r="AA40" s="147">
        <v>0</v>
      </c>
      <c r="AB40" s="147">
        <v>0</v>
      </c>
      <c r="AC40" s="147">
        <v>0</v>
      </c>
      <c r="AD40" s="147">
        <v>2624.7932999999998</v>
      </c>
      <c r="AE40" s="147">
        <v>0</v>
      </c>
      <c r="AF40" s="147">
        <v>2625.1875</v>
      </c>
      <c r="AG40" s="147">
        <v>0</v>
      </c>
      <c r="AH40" s="147">
        <v>2644.5374999999999</v>
      </c>
      <c r="AI40" s="147">
        <v>0</v>
      </c>
      <c r="AJ40" s="147">
        <v>820.82640000000004</v>
      </c>
      <c r="AK40" s="147">
        <v>0</v>
      </c>
      <c r="AL40" s="147">
        <v>818.37</v>
      </c>
      <c r="AM40" s="147">
        <v>0</v>
      </c>
      <c r="AN40" s="147">
        <v>814.02359999999999</v>
      </c>
      <c r="AO40" s="147">
        <v>0</v>
      </c>
      <c r="AP40" s="147">
        <v>796.58040000000005</v>
      </c>
      <c r="AQ40" s="147">
        <v>0</v>
      </c>
      <c r="AR40" s="147">
        <v>573.60389999999995</v>
      </c>
      <c r="AS40" s="147">
        <v>0</v>
      </c>
      <c r="AT40" s="147">
        <v>698.30330000000004</v>
      </c>
      <c r="AU40" s="147">
        <v>0</v>
      </c>
      <c r="AV40" s="147">
        <v>695.36689999999999</v>
      </c>
      <c r="AW40" s="147">
        <v>0</v>
      </c>
      <c r="AX40" s="147">
        <v>0</v>
      </c>
      <c r="AY40" s="147">
        <v>0</v>
      </c>
      <c r="AZ40" s="147">
        <v>0</v>
      </c>
      <c r="BA40" s="147">
        <v>3.39</v>
      </c>
      <c r="BB40" s="147">
        <v>5.7919999999999998</v>
      </c>
      <c r="BC40" s="147">
        <v>1E-3</v>
      </c>
      <c r="BD40" s="147">
        <v>0.113</v>
      </c>
      <c r="BE40" s="147">
        <v>10.202</v>
      </c>
      <c r="BF40" s="147">
        <v>0.154</v>
      </c>
      <c r="BG40" s="147">
        <v>32.219000000000001</v>
      </c>
      <c r="BH40" s="147">
        <v>0.154</v>
      </c>
      <c r="BI40" s="147">
        <v>0</v>
      </c>
      <c r="BJ40" s="147">
        <v>3.7999999999999999E-2</v>
      </c>
      <c r="BK40" s="147">
        <v>70.861000000000004</v>
      </c>
      <c r="BL40" s="147">
        <v>0</v>
      </c>
      <c r="BM40" s="147">
        <v>106.49</v>
      </c>
      <c r="BN40" s="147">
        <v>3.734</v>
      </c>
      <c r="BO40" s="147">
        <v>10.090999999999999</v>
      </c>
      <c r="BP40" s="147">
        <v>4.0399999999999998E-2</v>
      </c>
      <c r="BQ40" s="147">
        <v>71.358199999999997</v>
      </c>
      <c r="BR40" s="147">
        <v>0.1134</v>
      </c>
      <c r="BS40" s="147">
        <v>78.553799999999995</v>
      </c>
      <c r="BT40" s="147">
        <v>0.87</v>
      </c>
      <c r="BU40" s="147">
        <v>2.38</v>
      </c>
      <c r="BV40" s="147">
        <v>0</v>
      </c>
      <c r="BW40" s="147">
        <v>193.268</v>
      </c>
      <c r="BX40" s="147">
        <v>6.6856</v>
      </c>
      <c r="BY40" s="147">
        <v>5.8159000000000001</v>
      </c>
      <c r="BZ40" s="147">
        <v>6.5289999999999999</v>
      </c>
      <c r="CA40" s="147">
        <v>0</v>
      </c>
      <c r="CB40" s="147">
        <v>0.496</v>
      </c>
      <c r="CC40" s="147">
        <v>129.251</v>
      </c>
      <c r="CD40" s="147">
        <v>0.67700000000000005</v>
      </c>
      <c r="CE40" s="147">
        <v>0</v>
      </c>
      <c r="CF40" s="147">
        <v>0</v>
      </c>
      <c r="CG40" s="147">
        <v>555.01199999999994</v>
      </c>
      <c r="CH40" s="147">
        <v>0.03</v>
      </c>
      <c r="CI40" s="147">
        <v>462.99</v>
      </c>
      <c r="CJ40" s="147">
        <v>0.125</v>
      </c>
      <c r="CK40" s="147">
        <v>3696.5625</v>
      </c>
      <c r="CL40" s="147">
        <v>0.4375</v>
      </c>
      <c r="CM40" s="147">
        <v>3523.8125</v>
      </c>
      <c r="CN40" s="147">
        <v>0</v>
      </c>
      <c r="CO40" s="147">
        <v>630.255</v>
      </c>
      <c r="CP40" s="147">
        <v>0</v>
      </c>
      <c r="CQ40" s="147">
        <v>0</v>
      </c>
      <c r="CR40" s="147">
        <v>0</v>
      </c>
      <c r="CS40" s="147">
        <v>14551.125</v>
      </c>
      <c r="CT40" s="147">
        <v>10747.625</v>
      </c>
      <c r="CU40" s="147">
        <v>0</v>
      </c>
      <c r="CV40" s="147">
        <v>0</v>
      </c>
      <c r="CW40" s="147">
        <v>1826.2464</v>
      </c>
      <c r="CX40" s="147">
        <v>0</v>
      </c>
      <c r="CY40" s="147">
        <v>1870.8662999999999</v>
      </c>
      <c r="CZ40" s="147">
        <v>0</v>
      </c>
      <c r="DA40" s="147">
        <v>18023.25</v>
      </c>
      <c r="DB40" s="147">
        <v>12704.641100000001</v>
      </c>
      <c r="DC40" s="147">
        <v>0</v>
      </c>
      <c r="DD40" s="147">
        <v>0</v>
      </c>
      <c r="DE40" s="147">
        <v>15529.811900000001</v>
      </c>
      <c r="DF40" s="147">
        <v>0</v>
      </c>
      <c r="DG40" s="147">
        <v>1415.0136</v>
      </c>
      <c r="DH40" s="147">
        <v>0</v>
      </c>
      <c r="DI40" s="147">
        <v>1458.3089</v>
      </c>
      <c r="DJ40" s="147">
        <v>4.4669999999999996</v>
      </c>
      <c r="DK40" s="147">
        <v>0</v>
      </c>
      <c r="DL40" s="147">
        <v>0</v>
      </c>
      <c r="DM40" s="147">
        <v>0</v>
      </c>
      <c r="DN40" s="147">
        <v>2.2743000000000002</v>
      </c>
      <c r="DO40" s="147">
        <v>1.7989999999999999</v>
      </c>
      <c r="DP40" s="147">
        <v>0</v>
      </c>
      <c r="DQ40" s="147">
        <v>0.65400000000000003</v>
      </c>
      <c r="DR40" s="147">
        <v>0</v>
      </c>
      <c r="DS40" s="147">
        <v>8.6999999999999994E-2</v>
      </c>
      <c r="DT40" s="147">
        <v>0</v>
      </c>
      <c r="DU40" s="147">
        <v>0.36299999999999999</v>
      </c>
      <c r="DV40" s="147">
        <v>0</v>
      </c>
      <c r="DW40" s="147">
        <v>0.152</v>
      </c>
      <c r="DX40" s="147">
        <v>0</v>
      </c>
      <c r="DY40" s="147">
        <v>2.0840000000000001</v>
      </c>
      <c r="DZ40" s="147">
        <v>0</v>
      </c>
      <c r="EA40" s="147">
        <v>0</v>
      </c>
      <c r="EB40" s="147">
        <v>0</v>
      </c>
      <c r="EC40" s="147">
        <v>0</v>
      </c>
      <c r="ED40" s="147">
        <v>0</v>
      </c>
      <c r="EE40" s="147">
        <v>6.2E-2</v>
      </c>
      <c r="EF40" s="147">
        <v>0.61199999999999999</v>
      </c>
      <c r="EG40" s="147">
        <v>7.2220000000000004</v>
      </c>
      <c r="EH40" s="147">
        <v>2.5310000000000001</v>
      </c>
      <c r="EI40" s="147">
        <v>0</v>
      </c>
      <c r="EJ40" s="147">
        <v>1064.1893</v>
      </c>
      <c r="EK40" s="147">
        <v>0.22</v>
      </c>
      <c r="EL40" s="147">
        <v>365.98</v>
      </c>
      <c r="EM40">
        <v>3.7999999999999999E-2</v>
      </c>
      <c r="EN40">
        <v>544.024</v>
      </c>
      <c r="EO40">
        <v>0</v>
      </c>
      <c r="EP40">
        <v>6.3929999999999998</v>
      </c>
      <c r="EQ40">
        <v>5.0999999999999997E-2</v>
      </c>
      <c r="ER40" s="147">
        <v>441.46100000000001</v>
      </c>
      <c r="ES40">
        <v>0</v>
      </c>
      <c r="ET40">
        <v>442</v>
      </c>
      <c r="EU40">
        <v>8.5000000000000006E-2</v>
      </c>
      <c r="EV40">
        <v>51.673000000000002</v>
      </c>
      <c r="EW40">
        <v>2.5000000000000001E-2</v>
      </c>
      <c r="EX40">
        <v>342.56900000000002</v>
      </c>
      <c r="EY40">
        <v>0</v>
      </c>
      <c r="EZ40">
        <v>184.684</v>
      </c>
      <c r="FA40">
        <v>4.7E-2</v>
      </c>
      <c r="FB40">
        <v>128.893</v>
      </c>
      <c r="FC40">
        <v>0.06</v>
      </c>
      <c r="FD40">
        <v>367.05599999999998</v>
      </c>
      <c r="FE40" s="31">
        <f>D40-C40+F40-E40+H40-G40+J40-I40+L40-K40+N40-M40+P40-O40+R40-Q40+T40-S40+V40-U40+X40-W40+Z40-Y40+AB40-AA40+AD40-AC40+AF40-AE40+AH40-AG40+AJ40-AI40+AL40-AK40+AN40-AM40+AP40-AO40+AR40-AQ40+AT40-AS40+AV40-AU40+AX40-AW40+AY40+AZ40+BA40+BC40-BB40+BE40-BD40+BG40-BF40+BI40-BH40+BK40-BJ40+BM40-BL40+BQ40-BP40+BS40-BR40+BU40-BT40+BW40-BV40+BY40-DNC!BX40+CA40-BZ40+CC40-CB40+CE40-CD40+CG40-CF40+CI40-CH40+CK40-CJ40+CM40-CL40+CO40-CN40+DM40-DN40-DJ40+CQ40-CP40+DP40-DO40+DR40-DQ40+DT40-DS40+DV40-DU40+DX40-DW40+BO40-BN40+FN40+DZ40-DY40+EB40-EA40+ED40-EC40+EF40-EE40+EH40-EG40+EJ40-EI40+EL40-EK40+EN40-EM40+EP40-EO40+ER40-EQ40+EV40-EU40+ET40-ES40+EX40-EW40+EZ40-EY40+FB40-FA40+FD40-FC40</f>
        <v>26576.645699999997</v>
      </c>
      <c r="FG40" s="398"/>
      <c r="FH40" s="32">
        <f>+SUM(FE34:FE40)</f>
        <v>191785.622</v>
      </c>
      <c r="FI40" s="154"/>
    </row>
    <row r="41" spans="2:171" ht="13.5" customHeight="1" thickBot="1" x14ac:dyDescent="0.25">
      <c r="CE41" s="1"/>
      <c r="CF41" s="1"/>
      <c r="CG41" s="1"/>
      <c r="CH41" s="1"/>
      <c r="FG41" s="398">
        <f>SUM(FG10:FG40)</f>
        <v>188.60325912252665</v>
      </c>
      <c r="FH41" s="459"/>
      <c r="FI41" s="460"/>
    </row>
    <row r="42" spans="2:171" ht="14.25" thickBot="1" x14ac:dyDescent="0.3">
      <c r="B42" s="461" t="s">
        <v>855</v>
      </c>
      <c r="C42" s="462">
        <f t="shared" ref="C42:L42" si="1">SUM(C10:C40)</f>
        <v>1.02</v>
      </c>
      <c r="D42" s="463">
        <f t="shared" si="1"/>
        <v>0</v>
      </c>
      <c r="E42" s="464">
        <f t="shared" si="1"/>
        <v>118.11469999999997</v>
      </c>
      <c r="F42" s="465">
        <f t="shared" si="1"/>
        <v>0</v>
      </c>
      <c r="G42" s="462">
        <f t="shared" si="1"/>
        <v>0</v>
      </c>
      <c r="H42" s="463">
        <f t="shared" si="1"/>
        <v>0</v>
      </c>
      <c r="I42" s="464">
        <f t="shared" si="1"/>
        <v>0</v>
      </c>
      <c r="J42" s="465">
        <f t="shared" si="1"/>
        <v>0</v>
      </c>
      <c r="K42" s="464">
        <f t="shared" si="1"/>
        <v>47.924999999999997</v>
      </c>
      <c r="L42" s="465">
        <f t="shared" si="1"/>
        <v>732.91499999999996</v>
      </c>
      <c r="M42" s="462">
        <f>SUM(M10:M40)</f>
        <v>2.0646</v>
      </c>
      <c r="N42" s="463">
        <f>SUM(N10:N40)</f>
        <v>117.126</v>
      </c>
      <c r="O42" s="464">
        <f>SUM(O10:O40)</f>
        <v>616.57200000000012</v>
      </c>
      <c r="P42" s="465">
        <f t="shared" ref="P42:BM42" si="2">SUM(P10:P40)</f>
        <v>96.674400000000006</v>
      </c>
      <c r="Q42" s="462">
        <f t="shared" si="2"/>
        <v>1.17E-2</v>
      </c>
      <c r="R42" s="463">
        <f t="shared" si="2"/>
        <v>102.50909999999999</v>
      </c>
      <c r="S42" s="466">
        <f t="shared" si="2"/>
        <v>18.103000000000002</v>
      </c>
      <c r="T42" s="463">
        <f t="shared" si="2"/>
        <v>194.2799</v>
      </c>
      <c r="U42" s="466">
        <f t="shared" si="2"/>
        <v>28.011900000000001</v>
      </c>
      <c r="V42" s="463">
        <f t="shared" si="2"/>
        <v>218.1874</v>
      </c>
      <c r="W42" s="466">
        <f t="shared" si="2"/>
        <v>26.206799999999998</v>
      </c>
      <c r="X42" s="463">
        <f t="shared" si="2"/>
        <v>18.625</v>
      </c>
      <c r="Y42" s="466">
        <f t="shared" si="2"/>
        <v>63.828499999999991</v>
      </c>
      <c r="Z42" s="463">
        <f t="shared" si="2"/>
        <v>226.25779999999997</v>
      </c>
      <c r="AA42" s="464">
        <f t="shared" si="2"/>
        <v>6.5399999999999986E-2</v>
      </c>
      <c r="AB42" s="464">
        <f t="shared" si="2"/>
        <v>146.82580000000002</v>
      </c>
      <c r="AC42" s="462">
        <f t="shared" si="2"/>
        <v>0</v>
      </c>
      <c r="AD42" s="463">
        <f t="shared" si="2"/>
        <v>80693.437500000015</v>
      </c>
      <c r="AE42" s="464">
        <f t="shared" si="2"/>
        <v>0</v>
      </c>
      <c r="AF42" s="463">
        <f t="shared" si="2"/>
        <v>81075.375</v>
      </c>
      <c r="AG42" s="464">
        <f t="shared" si="2"/>
        <v>0</v>
      </c>
      <c r="AH42" s="465">
        <f t="shared" si="2"/>
        <v>81557.325000000026</v>
      </c>
      <c r="AI42" s="462">
        <f t="shared" si="2"/>
        <v>0</v>
      </c>
      <c r="AJ42" s="463">
        <f t="shared" si="2"/>
        <v>25561.304400000005</v>
      </c>
      <c r="AK42" s="464">
        <f t="shared" si="2"/>
        <v>0</v>
      </c>
      <c r="AL42" s="463">
        <f t="shared" si="2"/>
        <v>25491.780000000006</v>
      </c>
      <c r="AM42" s="464">
        <f t="shared" si="2"/>
        <v>0</v>
      </c>
      <c r="AN42" s="463">
        <f t="shared" si="2"/>
        <v>15992.127600000002</v>
      </c>
      <c r="AO42" s="464">
        <f t="shared" si="2"/>
        <v>0</v>
      </c>
      <c r="AP42" s="465">
        <f t="shared" si="2"/>
        <v>25241.516400000008</v>
      </c>
      <c r="AQ42" s="462">
        <f>SUM(AQ10:AQ40)</f>
        <v>0</v>
      </c>
      <c r="AR42" s="463">
        <f>SUM(AR10:AR40)</f>
        <v>18117.149099999995</v>
      </c>
      <c r="AS42" s="464">
        <f t="shared" si="2"/>
        <v>0</v>
      </c>
      <c r="AT42" s="463">
        <f t="shared" si="2"/>
        <v>22805.931099999998</v>
      </c>
      <c r="AU42" s="464">
        <f t="shared" si="2"/>
        <v>0</v>
      </c>
      <c r="AV42" s="465">
        <f t="shared" si="2"/>
        <v>22639.088200000002</v>
      </c>
      <c r="AW42" s="462">
        <f t="shared" si="2"/>
        <v>0</v>
      </c>
      <c r="AX42" s="465">
        <f t="shared" si="2"/>
        <v>0</v>
      </c>
      <c r="AY42" s="463">
        <f t="shared" si="2"/>
        <v>0</v>
      </c>
      <c r="AZ42" s="463">
        <f t="shared" si="2"/>
        <v>6.0000000000000001E-3</v>
      </c>
      <c r="BA42" s="464">
        <f t="shared" si="2"/>
        <v>92.275999999999982</v>
      </c>
      <c r="BB42" s="462">
        <f t="shared" si="2"/>
        <v>146.05600000000004</v>
      </c>
      <c r="BC42" s="463">
        <f t="shared" si="2"/>
        <v>4.3529999999999989</v>
      </c>
      <c r="BD42" s="464">
        <f t="shared" si="2"/>
        <v>4.7329999999999997</v>
      </c>
      <c r="BE42" s="463">
        <f t="shared" si="2"/>
        <v>536.81899999999996</v>
      </c>
      <c r="BF42" s="464">
        <f t="shared" si="2"/>
        <v>56.212000000000018</v>
      </c>
      <c r="BG42" s="463">
        <f t="shared" si="2"/>
        <v>1073.604</v>
      </c>
      <c r="BH42" s="464">
        <f t="shared" si="2"/>
        <v>10.845000000000002</v>
      </c>
      <c r="BI42" s="463">
        <f t="shared" si="2"/>
        <v>0</v>
      </c>
      <c r="BJ42" s="464">
        <f t="shared" si="2"/>
        <v>80.247</v>
      </c>
      <c r="BK42" s="463">
        <f t="shared" si="2"/>
        <v>1684.5830000000005</v>
      </c>
      <c r="BL42" s="464">
        <f t="shared" si="2"/>
        <v>9.8680000000000003</v>
      </c>
      <c r="BM42" s="463">
        <f t="shared" si="2"/>
        <v>2666.3869999999993</v>
      </c>
      <c r="BN42" s="464">
        <f>SUM(BN10:BN40)</f>
        <v>113.596</v>
      </c>
      <c r="BO42" s="464">
        <f>SUM(BO10:BO40)</f>
        <v>458.45399999999995</v>
      </c>
      <c r="BP42" s="464">
        <f t="shared" ref="BP42:DZ42" si="3">SUM(BP10:BP40)</f>
        <v>2.6082000000000001</v>
      </c>
      <c r="BQ42" s="463">
        <f t="shared" si="3"/>
        <v>3031.4952000000008</v>
      </c>
      <c r="BR42" s="464">
        <f t="shared" si="3"/>
        <v>3.5747999999999998</v>
      </c>
      <c r="BS42" s="463">
        <f t="shared" si="3"/>
        <v>2563.5772000000002</v>
      </c>
      <c r="BT42" s="464">
        <f t="shared" si="3"/>
        <v>15.493799999999997</v>
      </c>
      <c r="BU42" s="463">
        <f t="shared" si="3"/>
        <v>234.37690000000001</v>
      </c>
      <c r="BV42" s="464">
        <f t="shared" si="3"/>
        <v>1.2029999999999998</v>
      </c>
      <c r="BW42" s="463">
        <f t="shared" si="3"/>
        <v>6217.9190000000008</v>
      </c>
      <c r="BX42" s="464">
        <f t="shared" si="3"/>
        <v>58.935999999999993</v>
      </c>
      <c r="BY42" s="463">
        <f t="shared" si="3"/>
        <v>3524.3480000000004</v>
      </c>
      <c r="BZ42" s="464">
        <f t="shared" si="3"/>
        <v>45.352000000000004</v>
      </c>
      <c r="CA42" s="463">
        <f t="shared" si="3"/>
        <v>5363.1160000000009</v>
      </c>
      <c r="CB42" s="464">
        <f t="shared" si="3"/>
        <v>8.0450000000000017</v>
      </c>
      <c r="CC42" s="463">
        <f t="shared" si="3"/>
        <v>5060.4209999999994</v>
      </c>
      <c r="CD42" s="464">
        <f t="shared" si="3"/>
        <v>18.562000000000001</v>
      </c>
      <c r="CE42" s="463">
        <f t="shared" si="3"/>
        <v>0</v>
      </c>
      <c r="CF42" s="464">
        <f t="shared" si="3"/>
        <v>1870.8563999999999</v>
      </c>
      <c r="CG42" s="465">
        <f t="shared" si="3"/>
        <v>12099.105600000001</v>
      </c>
      <c r="CH42" s="465">
        <f t="shared" si="3"/>
        <v>650.25000000000011</v>
      </c>
      <c r="CI42" s="465">
        <f t="shared" si="3"/>
        <v>12418.237499999999</v>
      </c>
      <c r="CJ42" s="465">
        <f t="shared" si="3"/>
        <v>1305.9375</v>
      </c>
      <c r="CK42" s="465">
        <f t="shared" si="3"/>
        <v>106375.8125</v>
      </c>
      <c r="CL42" s="465">
        <f t="shared" si="3"/>
        <v>1361.625</v>
      </c>
      <c r="CM42" s="465">
        <f t="shared" si="3"/>
        <v>101420.4375</v>
      </c>
      <c r="CN42" s="465">
        <f t="shared" si="3"/>
        <v>119.46000000000001</v>
      </c>
      <c r="CO42" s="465">
        <f t="shared" si="3"/>
        <v>37198.44</v>
      </c>
      <c r="CP42" s="465">
        <f t="shared" si="3"/>
        <v>0</v>
      </c>
      <c r="CQ42" s="465">
        <f t="shared" si="3"/>
        <v>0</v>
      </c>
      <c r="CR42" s="465">
        <f t="shared" si="3"/>
        <v>0</v>
      </c>
      <c r="CS42" s="465">
        <f t="shared" si="3"/>
        <v>425659.625</v>
      </c>
      <c r="CT42" s="465">
        <f t="shared" si="3"/>
        <v>324229</v>
      </c>
      <c r="CU42" s="465">
        <f t="shared" si="3"/>
        <v>0</v>
      </c>
      <c r="CV42" s="465">
        <f t="shared" si="3"/>
        <v>0</v>
      </c>
      <c r="CW42" s="465">
        <f t="shared" si="3"/>
        <v>54953.896800000002</v>
      </c>
      <c r="CX42" s="465">
        <f t="shared" si="3"/>
        <v>0</v>
      </c>
      <c r="CY42" s="465">
        <f t="shared" si="3"/>
        <v>56252.691100000004</v>
      </c>
      <c r="CZ42" s="465">
        <f t="shared" si="3"/>
        <v>0</v>
      </c>
      <c r="DA42" s="465">
        <f t="shared" si="3"/>
        <v>525769.125</v>
      </c>
      <c r="DB42" s="465">
        <f t="shared" si="3"/>
        <v>378503.14669999998</v>
      </c>
      <c r="DC42" s="465">
        <f t="shared" si="3"/>
        <v>43.445999999999998</v>
      </c>
      <c r="DD42" s="465">
        <f t="shared" si="3"/>
        <v>0</v>
      </c>
      <c r="DE42" s="465">
        <f t="shared" si="3"/>
        <v>434209.84880000004</v>
      </c>
      <c r="DF42" s="465">
        <f t="shared" si="3"/>
        <v>0</v>
      </c>
      <c r="DG42" s="465">
        <f t="shared" si="3"/>
        <v>48440.145599999989</v>
      </c>
      <c r="DH42" s="465">
        <f t="shared" si="3"/>
        <v>0</v>
      </c>
      <c r="DI42" s="465">
        <f t="shared" si="3"/>
        <v>48932.844000000012</v>
      </c>
      <c r="DJ42" s="465">
        <f t="shared" si="3"/>
        <v>149.8912</v>
      </c>
      <c r="DK42" s="465">
        <f t="shared" si="3"/>
        <v>0</v>
      </c>
      <c r="DL42" s="465">
        <f t="shared" si="3"/>
        <v>0</v>
      </c>
      <c r="DM42" s="465">
        <f t="shared" si="3"/>
        <v>0</v>
      </c>
      <c r="DN42" s="465">
        <f t="shared" si="3"/>
        <v>69.3322</v>
      </c>
      <c r="DO42" s="465">
        <f t="shared" si="3"/>
        <v>56.352000000000011</v>
      </c>
      <c r="DP42" s="465">
        <f t="shared" si="3"/>
        <v>446.24799999999999</v>
      </c>
      <c r="DQ42" s="465">
        <f t="shared" si="3"/>
        <v>22.162000000000006</v>
      </c>
      <c r="DR42" s="465">
        <f t="shared" si="3"/>
        <v>19.279</v>
      </c>
      <c r="DS42" s="465">
        <f t="shared" si="3"/>
        <v>2.9960000000000004</v>
      </c>
      <c r="DT42" s="465">
        <f t="shared" si="3"/>
        <v>7.3410000000000002</v>
      </c>
      <c r="DU42" s="465">
        <f>SUM(DU10:DU40)</f>
        <v>11.34</v>
      </c>
      <c r="DV42" s="465">
        <f t="shared" si="3"/>
        <v>18.95</v>
      </c>
      <c r="DW42" s="465">
        <f t="shared" si="3"/>
        <v>4.3359999999999994</v>
      </c>
      <c r="DX42" s="465">
        <f t="shared" si="3"/>
        <v>7.2610000000000001</v>
      </c>
      <c r="DY42" s="465">
        <f t="shared" si="3"/>
        <v>63.473999999999997</v>
      </c>
      <c r="DZ42" s="465">
        <f t="shared" si="3"/>
        <v>255.49</v>
      </c>
      <c r="EA42" s="465">
        <f>SUM(EA10:EA40)</f>
        <v>3.0999999999999999E-3</v>
      </c>
      <c r="EB42" s="465">
        <f t="shared" ref="EB42:EG42" si="4">SUM(EB10:EB40)</f>
        <v>0</v>
      </c>
      <c r="EC42" s="465">
        <f>SUM(EC10:EC40)</f>
        <v>0</v>
      </c>
      <c r="ED42" s="465">
        <f>SUM(ED10:ED40)</f>
        <v>0</v>
      </c>
      <c r="EE42" s="465">
        <f t="shared" si="4"/>
        <v>1.7790000000000008</v>
      </c>
      <c r="EF42" s="465">
        <f t="shared" si="4"/>
        <v>65.045000000000002</v>
      </c>
      <c r="EG42" s="465">
        <f t="shared" si="4"/>
        <v>134.67399999999998</v>
      </c>
      <c r="EH42" s="465">
        <f>SUM(EH10:EH40)</f>
        <v>235.74600000000001</v>
      </c>
      <c r="EI42" s="465">
        <f>SUM(EI10:EI40)</f>
        <v>85.488500000000002</v>
      </c>
      <c r="EJ42" s="465">
        <f t="shared" ref="EJ42" si="5">SUM(EJ10:EJ40)</f>
        <v>32571.642099999997</v>
      </c>
      <c r="EK42" s="465">
        <f t="shared" ref="EK42:EN42" si="6">SUM(EK10:EK40)</f>
        <v>6.3899999999999988</v>
      </c>
      <c r="EL42" s="465">
        <f t="shared" si="6"/>
        <v>15160.609999999999</v>
      </c>
      <c r="EM42" s="465">
        <f t="shared" si="6"/>
        <v>8.907</v>
      </c>
      <c r="EN42" s="465">
        <f t="shared" si="6"/>
        <v>14939.589</v>
      </c>
      <c r="EO42" s="465">
        <f t="shared" ref="EO42:FB42" si="7">SUM(EO10:EO40)</f>
        <v>0.19600000000000001</v>
      </c>
      <c r="EP42" s="465">
        <f t="shared" si="7"/>
        <v>189.137</v>
      </c>
      <c r="EQ42" s="465">
        <f t="shared" si="7"/>
        <v>7.0930000000000009</v>
      </c>
      <c r="ER42" s="465">
        <f t="shared" si="7"/>
        <v>13526.693999999996</v>
      </c>
      <c r="ES42" s="465">
        <f t="shared" si="7"/>
        <v>15.4</v>
      </c>
      <c r="ET42" s="465">
        <f t="shared" si="7"/>
        <v>14989.499999999998</v>
      </c>
      <c r="EU42" s="465">
        <f t="shared" si="7"/>
        <v>0.95900000000000007</v>
      </c>
      <c r="EV42" s="465">
        <f t="shared" si="7"/>
        <v>2054.6420000000007</v>
      </c>
      <c r="EW42" s="465">
        <f>SUM(EW10:EW40)</f>
        <v>3.5</v>
      </c>
      <c r="EX42" s="465">
        <f t="shared" si="7"/>
        <v>14312.308000000003</v>
      </c>
      <c r="EY42" s="465">
        <f t="shared" si="7"/>
        <v>4.5220000000000002</v>
      </c>
      <c r="EZ42" s="465">
        <f t="shared" si="7"/>
        <v>6277.6780000000017</v>
      </c>
      <c r="FA42" s="465">
        <f t="shared" si="7"/>
        <v>3.4169999999999994</v>
      </c>
      <c r="FB42" s="465">
        <f t="shared" si="7"/>
        <v>4374.1409999999996</v>
      </c>
      <c r="FC42" s="465">
        <f>SUM(FC10:FC40)</f>
        <v>22.523999999999994</v>
      </c>
      <c r="FD42" s="465">
        <f>SUM(FD10:FD40)</f>
        <v>15088.512000000001</v>
      </c>
      <c r="FE42" s="566">
        <f>SUM(FE10:FE40)</f>
        <v>830111.89589999989</v>
      </c>
      <c r="FF42" s="32"/>
      <c r="FI42" s="467"/>
    </row>
    <row r="43" spans="2:171" ht="9.75" customHeight="1" thickBot="1" x14ac:dyDescent="0.25">
      <c r="CE43" s="1"/>
      <c r="CF43" s="1"/>
      <c r="CG43" s="1"/>
      <c r="CH43" s="1"/>
    </row>
    <row r="44" spans="2:171" ht="14.25" thickBot="1" x14ac:dyDescent="0.3">
      <c r="B44" s="468" t="s">
        <v>856</v>
      </c>
      <c r="C44" s="655">
        <f>D42-C42</f>
        <v>-1.02</v>
      </c>
      <c r="D44" s="656"/>
      <c r="E44" s="656">
        <f>F42-E42</f>
        <v>-118.11469999999997</v>
      </c>
      <c r="F44" s="663"/>
      <c r="G44" s="655">
        <f>H42-G42</f>
        <v>0</v>
      </c>
      <c r="H44" s="656"/>
      <c r="I44" s="656">
        <f>J42-I42</f>
        <v>0</v>
      </c>
      <c r="J44" s="663"/>
      <c r="K44" s="655">
        <f>L42-K42</f>
        <v>684.99</v>
      </c>
      <c r="L44" s="663"/>
      <c r="M44" s="655">
        <f>N42-M42</f>
        <v>115.06140000000001</v>
      </c>
      <c r="N44" s="656"/>
      <c r="O44" s="656">
        <f>P42-O42</f>
        <v>-519.89760000000012</v>
      </c>
      <c r="P44" s="663"/>
      <c r="Q44" s="671">
        <f>R42-Q42</f>
        <v>102.49739999999998</v>
      </c>
      <c r="R44" s="669"/>
      <c r="S44" s="669">
        <f>T42-S42</f>
        <v>176.17689999999999</v>
      </c>
      <c r="T44" s="669"/>
      <c r="U44" s="669">
        <f>V42-U42</f>
        <v>190.1755</v>
      </c>
      <c r="V44" s="669"/>
      <c r="W44" s="669">
        <f>X42-W42</f>
        <v>-7.5817999999999977</v>
      </c>
      <c r="X44" s="669"/>
      <c r="Y44" s="669">
        <f>Z42-Y42</f>
        <v>162.42929999999998</v>
      </c>
      <c r="Z44" s="669"/>
      <c r="AA44" s="669">
        <f>AB42-AA42</f>
        <v>146.7604</v>
      </c>
      <c r="AB44" s="670"/>
      <c r="AC44" s="655">
        <f>AD42-AC42</f>
        <v>80693.437500000015</v>
      </c>
      <c r="AD44" s="656"/>
      <c r="AE44" s="656">
        <f>AF42-AE42</f>
        <v>81075.375</v>
      </c>
      <c r="AF44" s="656"/>
      <c r="AG44" s="656">
        <f>AH42-AG42</f>
        <v>81557.325000000026</v>
      </c>
      <c r="AH44" s="663"/>
      <c r="AI44" s="655">
        <f>AJ42-AI42</f>
        <v>25561.304400000005</v>
      </c>
      <c r="AJ44" s="656"/>
      <c r="AK44" s="656">
        <f>AL42-AK42</f>
        <v>25491.780000000006</v>
      </c>
      <c r="AL44" s="656"/>
      <c r="AM44" s="656">
        <f>AN42-AM42</f>
        <v>15992.127600000002</v>
      </c>
      <c r="AN44" s="656"/>
      <c r="AO44" s="656">
        <f>AP42-AO42</f>
        <v>25241.516400000008</v>
      </c>
      <c r="AP44" s="663"/>
      <c r="AQ44" s="655">
        <f>AR42-AQ42</f>
        <v>18117.149099999995</v>
      </c>
      <c r="AR44" s="656"/>
      <c r="AS44" s="656">
        <f>AT42-AS42</f>
        <v>22805.931099999998</v>
      </c>
      <c r="AT44" s="656"/>
      <c r="AU44" s="656">
        <f>AV42-AU42</f>
        <v>22639.088200000002</v>
      </c>
      <c r="AV44" s="663"/>
      <c r="AW44" s="655">
        <f>AX42-AW42</f>
        <v>0</v>
      </c>
      <c r="AX44" s="663"/>
      <c r="AY44" s="469">
        <f>AY42</f>
        <v>0</v>
      </c>
      <c r="AZ44" s="469">
        <f>AZ42</f>
        <v>6.0000000000000001E-3</v>
      </c>
      <c r="BA44" s="469">
        <f>BA42</f>
        <v>92.275999999999982</v>
      </c>
      <c r="BB44" s="655">
        <f>BC42-BB42</f>
        <v>-141.70300000000003</v>
      </c>
      <c r="BC44" s="663"/>
      <c r="BD44" s="655">
        <f>BE42-BD42</f>
        <v>532.08600000000001</v>
      </c>
      <c r="BE44" s="667"/>
      <c r="BF44" s="668">
        <f>BG42-BF42</f>
        <v>1017.3920000000001</v>
      </c>
      <c r="BG44" s="667"/>
      <c r="BH44" s="668">
        <f>BI42-BH42</f>
        <v>-10.845000000000002</v>
      </c>
      <c r="BI44" s="667"/>
      <c r="BJ44" s="668">
        <f>BK42-BJ42</f>
        <v>1604.3360000000005</v>
      </c>
      <c r="BK44" s="663"/>
      <c r="BL44" s="655">
        <f>BM42-BL42</f>
        <v>2656.5189999999993</v>
      </c>
      <c r="BM44" s="663"/>
      <c r="BN44" s="655">
        <f>BO42-BN42</f>
        <v>344.85799999999995</v>
      </c>
      <c r="BO44" s="663"/>
      <c r="BP44" s="655">
        <f>BQ42-BP42</f>
        <v>3028.8870000000006</v>
      </c>
      <c r="BQ44" s="663"/>
      <c r="BR44" s="655">
        <f>BS42-BR42</f>
        <v>2560.0024000000003</v>
      </c>
      <c r="BS44" s="667"/>
      <c r="BT44" s="668">
        <f>BU42-BT42</f>
        <v>218.88310000000001</v>
      </c>
      <c r="BU44" s="667"/>
      <c r="BV44" s="668">
        <f>BW42-BV42</f>
        <v>6216.7160000000003</v>
      </c>
      <c r="BW44" s="667"/>
      <c r="BX44" s="668">
        <f>BY42-BX42</f>
        <v>3465.4120000000003</v>
      </c>
      <c r="BY44" s="663"/>
      <c r="BZ44" s="655">
        <f>CA42-BZ42</f>
        <v>5317.764000000001</v>
      </c>
      <c r="CA44" s="663"/>
      <c r="CB44" s="655">
        <f>CC42-CB42</f>
        <v>5052.3759999999993</v>
      </c>
      <c r="CC44" s="663"/>
      <c r="CD44" s="655">
        <f>CE42-CD42</f>
        <v>-18.562000000000001</v>
      </c>
      <c r="CE44" s="663"/>
      <c r="CF44" s="655">
        <f>CG42-CF42</f>
        <v>10228.2492</v>
      </c>
      <c r="CG44" s="663"/>
      <c r="CH44" s="655">
        <f>CI42-CH42</f>
        <v>11767.987499999999</v>
      </c>
      <c r="CI44" s="663"/>
      <c r="CJ44" s="655">
        <f>CK42-CJ42</f>
        <v>105069.875</v>
      </c>
      <c r="CK44" s="663"/>
      <c r="CL44" s="655">
        <f>CM42-CL42</f>
        <v>100058.8125</v>
      </c>
      <c r="CM44" s="663"/>
      <c r="CN44" s="655">
        <f>CO42-CN42</f>
        <v>37078.980000000003</v>
      </c>
      <c r="CO44" s="663"/>
      <c r="CP44" s="655">
        <f>CQ42-CP42</f>
        <v>0</v>
      </c>
      <c r="CQ44" s="663"/>
      <c r="CR44" s="655">
        <f>CS42-CR42</f>
        <v>425659.625</v>
      </c>
      <c r="CS44" s="663"/>
      <c r="CT44" s="655">
        <f>CU42-CT42</f>
        <v>-324229</v>
      </c>
      <c r="CU44" s="663"/>
      <c r="CV44" s="655">
        <f>CW42-CV42</f>
        <v>54953.896800000002</v>
      </c>
      <c r="CW44" s="663"/>
      <c r="CX44" s="655">
        <f>CY42-CX42</f>
        <v>56252.691100000004</v>
      </c>
      <c r="CY44" s="663"/>
      <c r="CZ44" s="655">
        <f>DA42-CZ42</f>
        <v>525769.125</v>
      </c>
      <c r="DA44" s="663"/>
      <c r="DB44" s="655">
        <f>DC42-DB42</f>
        <v>-378459.70069999999</v>
      </c>
      <c r="DC44" s="663"/>
      <c r="DD44" s="655">
        <f>DE42-DD42</f>
        <v>434209.84880000004</v>
      </c>
      <c r="DE44" s="663"/>
      <c r="DF44" s="655">
        <f>DG42-DF42</f>
        <v>48440.145599999989</v>
      </c>
      <c r="DG44" s="663"/>
      <c r="DH44" s="655">
        <f>DI42-DH42</f>
        <v>48932.844000000012</v>
      </c>
      <c r="DI44" s="663"/>
      <c r="DJ44" s="655">
        <f>DK42-DJ42</f>
        <v>-149.8912</v>
      </c>
      <c r="DK44" s="663"/>
      <c r="DL44" s="655">
        <f>DM42-DL42</f>
        <v>0</v>
      </c>
      <c r="DM44" s="663"/>
      <c r="DO44" s="655">
        <f>DP42-DO42</f>
        <v>389.89599999999996</v>
      </c>
      <c r="DP44" s="663"/>
      <c r="DQ44" s="655">
        <f>DR42-DQ42</f>
        <v>-2.8830000000000062</v>
      </c>
      <c r="DR44" s="663"/>
      <c r="DS44" s="655">
        <f>DT42-DS42</f>
        <v>4.3449999999999998</v>
      </c>
      <c r="DT44" s="663"/>
      <c r="DU44" s="655">
        <f>DV42-DU42</f>
        <v>7.6099999999999994</v>
      </c>
      <c r="DV44" s="663"/>
      <c r="DW44" s="655">
        <f>DX42-DW42</f>
        <v>2.9250000000000007</v>
      </c>
      <c r="DX44" s="663"/>
      <c r="DY44" s="655">
        <f>DZ42-DY42</f>
        <v>192.01600000000002</v>
      </c>
      <c r="DZ44" s="663"/>
      <c r="EA44" s="655">
        <f>EB42-EA42</f>
        <v>-3.0999999999999999E-3</v>
      </c>
      <c r="EB44" s="663"/>
      <c r="EC44" s="655">
        <f>ED42-EC42</f>
        <v>0</v>
      </c>
      <c r="ED44" s="663"/>
      <c r="EE44" s="655">
        <f>EF42-EE42</f>
        <v>63.265999999999998</v>
      </c>
      <c r="EF44" s="663"/>
      <c r="EG44" s="655">
        <f>EH42-EG42</f>
        <v>101.07200000000003</v>
      </c>
      <c r="EH44" s="663"/>
      <c r="EI44" s="655">
        <f>EJ42-EI42</f>
        <v>32486.153599999998</v>
      </c>
      <c r="EJ44" s="656"/>
      <c r="EK44" s="655">
        <f>EL42-EK42</f>
        <v>15154.22</v>
      </c>
      <c r="EL44" s="656"/>
      <c r="EM44" s="655">
        <f>EN42-EM42</f>
        <v>14930.682000000001</v>
      </c>
      <c r="EN44" s="656"/>
      <c r="EO44" s="655">
        <f>EP42-EO42</f>
        <v>188.941</v>
      </c>
      <c r="EP44" s="656"/>
      <c r="EQ44" s="655">
        <f>ER42-EQ42</f>
        <v>13519.600999999995</v>
      </c>
      <c r="ER44" s="656"/>
      <c r="ES44" s="655">
        <f>ET42-ES42</f>
        <v>14974.099999999999</v>
      </c>
      <c r="ET44" s="656"/>
      <c r="EU44" s="655">
        <f>EV42-EU42</f>
        <v>2053.6830000000009</v>
      </c>
      <c r="EV44" s="656"/>
      <c r="EW44" s="655">
        <f>EX42-EW42</f>
        <v>14308.808000000003</v>
      </c>
      <c r="EX44" s="656"/>
      <c r="EY44" s="655">
        <f t="shared" ref="EY44" si="8">EZ42-EY42</f>
        <v>6273.1560000000018</v>
      </c>
      <c r="EZ44" s="656"/>
      <c r="FA44" s="655">
        <f t="shared" ref="FA44" si="9">FB42-FA42</f>
        <v>4370.7239999999993</v>
      </c>
      <c r="FB44" s="656"/>
      <c r="FC44" s="655">
        <f>FD42-FC42</f>
        <v>15065.988000000001</v>
      </c>
      <c r="FD44" s="656"/>
      <c r="FG44" s="32">
        <f>C44+E44+G44+I44+K44+M44+O44+Q44+S44+U44+W44+Y44+AA44+AC44+AE44+AG44+AI44+AK44+AM44+AO44+AQ44+AS44+AU44+AW44+AY44+AZ44+BA44+BB44+BD44+BF44+BH44+BJ44+BL44+BP44+BR44+BT44+BV44+BX44+BZ44+CB44+CD44+CF44+CH44+CJ44+CL44+CN44+CP44+DM42-DJ42+DO44</f>
        <v>696141.96560000011</v>
      </c>
    </row>
    <row r="45" spans="2:171" ht="9.75" customHeight="1" thickBot="1" x14ac:dyDescent="0.25">
      <c r="CE45" s="1"/>
      <c r="CF45" s="1"/>
      <c r="CG45" s="1"/>
      <c r="CH45" s="1"/>
      <c r="FG45" s="470">
        <f>MIN(FE10:FE40)</f>
        <v>22277.472499999996</v>
      </c>
    </row>
    <row r="46" spans="2:171" ht="13.5" thickBot="1" x14ac:dyDescent="0.25">
      <c r="B46" s="11"/>
      <c r="C46" s="657">
        <f>C44+E44</f>
        <v>-119.13469999999997</v>
      </c>
      <c r="D46" s="658"/>
      <c r="E46" s="658"/>
      <c r="F46" s="659"/>
      <c r="G46" s="657">
        <f>G44+I44</f>
        <v>0</v>
      </c>
      <c r="H46" s="658"/>
      <c r="I46" s="658"/>
      <c r="J46" s="659"/>
      <c r="K46" s="657">
        <f>K44</f>
        <v>684.99</v>
      </c>
      <c r="L46" s="659"/>
      <c r="M46" s="657">
        <f>M44+O44</f>
        <v>-404.83620000000013</v>
      </c>
      <c r="N46" s="658"/>
      <c r="O46" s="658"/>
      <c r="P46" s="659"/>
      <c r="Q46" s="660">
        <f>SUM(Q44:AB44)</f>
        <v>770.45769999999993</v>
      </c>
      <c r="R46" s="661"/>
      <c r="S46" s="661"/>
      <c r="T46" s="661"/>
      <c r="U46" s="661"/>
      <c r="V46" s="661"/>
      <c r="W46" s="661"/>
      <c r="X46" s="661"/>
      <c r="Y46" s="661"/>
      <c r="Z46" s="661"/>
      <c r="AA46" s="661"/>
      <c r="AB46" s="662"/>
      <c r="AC46" s="657">
        <f>AC44+AE44+AG44</f>
        <v>243326.13750000001</v>
      </c>
      <c r="AD46" s="658"/>
      <c r="AE46" s="658"/>
      <c r="AF46" s="658"/>
      <c r="AG46" s="658"/>
      <c r="AH46" s="659"/>
      <c r="AI46" s="657">
        <f>AI44+AK44+AM44+AO44</f>
        <v>92286.728400000022</v>
      </c>
      <c r="AJ46" s="658"/>
      <c r="AK46" s="658"/>
      <c r="AL46" s="658"/>
      <c r="AM46" s="658"/>
      <c r="AN46" s="658"/>
      <c r="AO46" s="658"/>
      <c r="AP46" s="659"/>
      <c r="AQ46" s="657">
        <f>AQ44+AS44+AU44</f>
        <v>63562.168399999995</v>
      </c>
      <c r="AR46" s="658"/>
      <c r="AS46" s="658"/>
      <c r="AT46" s="658"/>
      <c r="AU46" s="658"/>
      <c r="AV46" s="659"/>
      <c r="AW46" s="657">
        <f>AW44</f>
        <v>0</v>
      </c>
      <c r="AX46" s="659"/>
      <c r="AY46" s="657">
        <f>SUM(AY44:BM44)</f>
        <v>5750.067</v>
      </c>
      <c r="AZ46" s="658"/>
      <c r="BA46" s="658"/>
      <c r="BB46" s="658"/>
      <c r="BC46" s="658"/>
      <c r="BD46" s="658"/>
      <c r="BE46" s="658"/>
      <c r="BF46" s="658"/>
      <c r="BG46" s="658"/>
      <c r="BH46" s="658"/>
      <c r="BI46" s="658"/>
      <c r="BJ46" s="658"/>
      <c r="BK46" s="658"/>
      <c r="BL46" s="658"/>
      <c r="BM46" s="659"/>
      <c r="BN46" s="481"/>
      <c r="BO46" s="481"/>
      <c r="BP46" s="657">
        <f>SUM(BP44:CB44)</f>
        <v>25860.040500000003</v>
      </c>
      <c r="BQ46" s="658"/>
      <c r="BR46" s="658"/>
      <c r="BS46" s="658"/>
      <c r="BT46" s="658"/>
      <c r="BU46" s="658"/>
      <c r="BV46" s="658"/>
      <c r="BW46" s="658"/>
      <c r="BX46" s="658"/>
      <c r="BY46" s="658"/>
      <c r="BZ46" s="658"/>
      <c r="CA46" s="658"/>
      <c r="CB46" s="658"/>
      <c r="CC46" s="659"/>
      <c r="CD46" s="657">
        <f>CF44+CD44</f>
        <v>10209.6872</v>
      </c>
      <c r="CE46" s="658"/>
      <c r="CF46" s="658"/>
      <c r="CG46" s="659"/>
      <c r="CH46" s="664">
        <f>CH44+CJ44+CL44+CN44+CP44</f>
        <v>253975.655</v>
      </c>
      <c r="CI46" s="665"/>
      <c r="CJ46" s="665"/>
      <c r="CK46" s="665"/>
      <c r="CL46" s="665"/>
      <c r="CM46" s="665"/>
      <c r="CN46" s="665"/>
      <c r="CO46" s="665"/>
      <c r="CP46" s="665"/>
      <c r="CQ46" s="666"/>
      <c r="CR46" s="664">
        <f>SUM(CR44:DG44)</f>
        <v>842596.63159999996</v>
      </c>
      <c r="CS46" s="665"/>
      <c r="CT46" s="665"/>
      <c r="CU46" s="665"/>
      <c r="CV46" s="665"/>
      <c r="CW46" s="665"/>
      <c r="CX46" s="665"/>
      <c r="CY46" s="665"/>
      <c r="CZ46" s="665"/>
      <c r="DA46" s="665"/>
      <c r="DB46" s="665"/>
      <c r="DC46" s="665"/>
      <c r="DD46" s="665"/>
      <c r="DE46" s="665"/>
      <c r="DF46" s="665"/>
      <c r="DG46" s="666"/>
      <c r="DH46" s="480"/>
      <c r="DI46" s="480"/>
      <c r="DJ46" s="664">
        <f>DM42-DJ42</f>
        <v>-149.8912</v>
      </c>
      <c r="DK46" s="665"/>
      <c r="DL46" s="665"/>
      <c r="DM46" s="666"/>
      <c r="DO46">
        <v>163882.58970000001</v>
      </c>
      <c r="DQ46" s="657">
        <f>DS44+DQ44</f>
        <v>1.4619999999999935</v>
      </c>
      <c r="DR46" s="658"/>
      <c r="DS46" s="658"/>
      <c r="DT46" s="659"/>
      <c r="DU46" s="657">
        <f>DW44+DU44</f>
        <v>10.535</v>
      </c>
      <c r="DV46" s="658"/>
      <c r="DW46" s="658"/>
      <c r="DX46" s="659"/>
      <c r="EA46" s="657">
        <f>EC44+EA44</f>
        <v>-3.0999999999999999E-3</v>
      </c>
      <c r="EB46" s="658"/>
      <c r="EC46" s="658"/>
      <c r="ED46" s="659"/>
      <c r="FG46" s="32"/>
    </row>
    <row r="47" spans="2:171" x14ac:dyDescent="0.2">
      <c r="K47" s="1" t="s">
        <v>240</v>
      </c>
      <c r="O47" s="1" t="s">
        <v>241</v>
      </c>
      <c r="AA47" s="1" t="s">
        <v>242</v>
      </c>
      <c r="AG47" s="1" t="s">
        <v>243</v>
      </c>
      <c r="AO47" s="1" t="s">
        <v>244</v>
      </c>
      <c r="AU47" s="1" t="s">
        <v>245</v>
      </c>
      <c r="BD47" s="1" t="s">
        <v>246</v>
      </c>
      <c r="BF47" s="122"/>
      <c r="BH47" s="122"/>
      <c r="BK47" s="168"/>
      <c r="BL47" s="168"/>
      <c r="BM47" s="268"/>
      <c r="BN47" s="268"/>
      <c r="BO47" s="268"/>
      <c r="BP47" s="168"/>
      <c r="BQ47" s="130"/>
      <c r="BU47" s="168">
        <v>635.12490000000003</v>
      </c>
      <c r="BV47" s="168" t="s">
        <v>422</v>
      </c>
      <c r="BZ47" s="122"/>
      <c r="CB47" s="122"/>
      <c r="CE47" s="32"/>
      <c r="CP47" s="24" t="s">
        <v>419</v>
      </c>
      <c r="CQ47" s="32"/>
      <c r="DR47" s="422" t="s">
        <v>801</v>
      </c>
      <c r="DS47" s="407">
        <f>DR42+DT42+DV42+DX42</f>
        <v>52.831000000000003</v>
      </c>
      <c r="FF47" t="s">
        <v>821</v>
      </c>
    </row>
    <row r="48" spans="2:171" ht="13.5" x14ac:dyDescent="0.25">
      <c r="F48" s="117"/>
      <c r="G48" s="118"/>
      <c r="K48" s="120">
        <f>L42+J42+H42+F42+D42</f>
        <v>732.91499999999996</v>
      </c>
      <c r="L48" s="1" t="s">
        <v>143</v>
      </c>
      <c r="O48" s="120">
        <f>P42+N42</f>
        <v>213.80040000000002</v>
      </c>
      <c r="P48" s="1" t="s">
        <v>143</v>
      </c>
      <c r="AA48" s="120">
        <f>AB42+Z42+X42+V42+T42+R42+DP42</f>
        <v>1352.933</v>
      </c>
      <c r="AB48" s="1" t="s">
        <v>143</v>
      </c>
      <c r="AG48" s="120">
        <f>AH42+AF42+AD42</f>
        <v>243326.13750000001</v>
      </c>
      <c r="AH48" s="1" t="s">
        <v>143</v>
      </c>
      <c r="AO48" s="120">
        <f>AP42+AN42+AL42+AJ42</f>
        <v>92286.728400000022</v>
      </c>
      <c r="AP48" s="1" t="s">
        <v>143</v>
      </c>
      <c r="AU48" s="120">
        <f>AV42+AT42+AR42</f>
        <v>63562.168399999995</v>
      </c>
      <c r="AV48" s="1" t="s">
        <v>143</v>
      </c>
      <c r="AW48" s="133"/>
      <c r="BD48" s="1" t="s">
        <v>143</v>
      </c>
      <c r="BE48" s="120">
        <f>BE42+BU42</f>
        <v>771.19589999999994</v>
      </c>
      <c r="BF48" s="122"/>
      <c r="BG48" s="133"/>
      <c r="BH48" s="122"/>
      <c r="BQ48" s="123" t="s">
        <v>155</v>
      </c>
      <c r="BR48" s="124" t="s">
        <v>228</v>
      </c>
      <c r="BS48" s="124"/>
      <c r="BZ48" s="122"/>
      <c r="CA48" s="1" t="s">
        <v>428</v>
      </c>
      <c r="CB48" s="122"/>
      <c r="CL48" s="9"/>
      <c r="CM48" s="9"/>
      <c r="CN48" s="422"/>
      <c r="CO48" s="24" t="s">
        <v>347</v>
      </c>
      <c r="CP48" s="156">
        <v>0</v>
      </c>
      <c r="CQ48" s="422" t="s">
        <v>400</v>
      </c>
      <c r="DH48" s="32"/>
      <c r="DO48" s="32">
        <f>DO44+DO46</f>
        <v>164272.48570000002</v>
      </c>
      <c r="FF48" s="32">
        <f>MAX(FE10:FE40)</f>
        <v>30064.694399999997</v>
      </c>
    </row>
    <row r="49" spans="3:227" ht="13.5" x14ac:dyDescent="0.25">
      <c r="F49" s="117"/>
      <c r="G49" s="118"/>
      <c r="H49" s="122"/>
      <c r="K49" s="120">
        <f>K42+I42+G42+E42+C42</f>
        <v>167.05969999999999</v>
      </c>
      <c r="L49" s="1" t="s">
        <v>142</v>
      </c>
      <c r="O49" s="120">
        <f>O42+M42</f>
        <v>618.63660000000016</v>
      </c>
      <c r="P49" s="1" t="s">
        <v>142</v>
      </c>
      <c r="AA49" s="120">
        <f>AA42+Y42+W42+U42+S42+Q42+DO42</f>
        <v>192.57929999999999</v>
      </c>
      <c r="AB49" s="1" t="s">
        <v>142</v>
      </c>
      <c r="AG49" s="120">
        <f>AG42+AE42+AC42</f>
        <v>0</v>
      </c>
      <c r="AH49" s="1" t="s">
        <v>142</v>
      </c>
      <c r="AK49" s="120"/>
      <c r="AL49" s="120"/>
      <c r="AO49" s="120">
        <f>AO42+AM42+AK42+AI42</f>
        <v>0</v>
      </c>
      <c r="AP49" s="1" t="s">
        <v>142</v>
      </c>
      <c r="AU49" s="120">
        <f>AU42+AS42+AQ42</f>
        <v>0</v>
      </c>
      <c r="AV49" s="1" t="s">
        <v>142</v>
      </c>
      <c r="AW49" s="121"/>
      <c r="BD49" s="1" t="s">
        <v>142</v>
      </c>
      <c r="BE49" s="120">
        <f>BD42+BT42</f>
        <v>20.226799999999997</v>
      </c>
      <c r="BF49" s="134"/>
      <c r="BG49" s="121"/>
      <c r="BQ49" s="123" t="s">
        <v>420</v>
      </c>
      <c r="BR49" s="124" t="s">
        <v>229</v>
      </c>
      <c r="BS49" s="125">
        <f>BS42+BQ42</f>
        <v>5595.0724000000009</v>
      </c>
      <c r="BU49" s="158">
        <v>1310.5152</v>
      </c>
      <c r="BV49" s="126" t="s">
        <v>156</v>
      </c>
      <c r="CA49" s="158">
        <v>4.6640000000000015</v>
      </c>
      <c r="CB49" s="126" t="s">
        <v>427</v>
      </c>
      <c r="CL49" s="422"/>
      <c r="CM49" s="422"/>
      <c r="CO49" s="24" t="s">
        <v>347</v>
      </c>
      <c r="CP49" s="156">
        <v>0</v>
      </c>
      <c r="CQ49" s="422" t="s">
        <v>401</v>
      </c>
      <c r="DH49" s="32"/>
      <c r="DK49" s="32"/>
    </row>
    <row r="50" spans="3:227" ht="13.5" x14ac:dyDescent="0.25">
      <c r="C50"/>
      <c r="D50"/>
      <c r="E50" s="9"/>
      <c r="F50" s="117"/>
      <c r="G50" s="118"/>
      <c r="H50" s="122"/>
      <c r="I50" s="122"/>
      <c r="AA50" s="406" t="s">
        <v>799</v>
      </c>
      <c r="AK50" s="120"/>
      <c r="AL50" s="120"/>
      <c r="BQ50" s="123" t="s">
        <v>421</v>
      </c>
      <c r="BR50" s="124" t="s">
        <v>230</v>
      </c>
      <c r="BS50" s="125">
        <f>BR42+BP42</f>
        <v>6.1829999999999998</v>
      </c>
      <c r="BU50" s="159">
        <v>0</v>
      </c>
      <c r="BV50" s="126" t="s">
        <v>157</v>
      </c>
      <c r="CA50" s="159">
        <v>3558.5679999999998</v>
      </c>
      <c r="CB50" s="126" t="s">
        <v>426</v>
      </c>
      <c r="CL50" s="422"/>
      <c r="CM50" s="422"/>
      <c r="CO50" s="24" t="s">
        <v>347</v>
      </c>
      <c r="CP50" s="164">
        <v>0</v>
      </c>
      <c r="CQ50" s="422" t="s">
        <v>402</v>
      </c>
      <c r="DH50" s="32"/>
      <c r="DK50" s="32"/>
      <c r="DL50" s="408">
        <f>DN42+DJ42</f>
        <v>219.2234</v>
      </c>
      <c r="EZ50">
        <v>27989.247100000001</v>
      </c>
      <c r="FA50">
        <v>27989.247100000001</v>
      </c>
      <c r="FB50">
        <f t="shared" ref="FB50:FB79" si="10">+EZ50-FA50</f>
        <v>0</v>
      </c>
    </row>
    <row r="51" spans="3:227" ht="13.5" x14ac:dyDescent="0.25">
      <c r="C51"/>
      <c r="D51"/>
      <c r="E51" s="9"/>
      <c r="F51" s="117"/>
      <c r="G51" s="118"/>
      <c r="I51" s="122"/>
      <c r="K51" s="120"/>
      <c r="AK51" s="120"/>
      <c r="AL51" s="120"/>
      <c r="BC51" s="132"/>
      <c r="BU51" s="127">
        <f>SUM(BU49:BU50)</f>
        <v>1310.5152</v>
      </c>
      <c r="CA51" s="127">
        <f>SUM(CA49:CA50)</f>
        <v>3563.232</v>
      </c>
      <c r="CO51" s="24" t="s">
        <v>347</v>
      </c>
      <c r="CP51" s="157">
        <v>0</v>
      </c>
      <c r="CQ51" s="422" t="s">
        <v>403</v>
      </c>
      <c r="DH51" s="32"/>
      <c r="DK51" s="32"/>
      <c r="EZ51">
        <v>28489.642399999993</v>
      </c>
      <c r="FA51">
        <v>28489.642399999993</v>
      </c>
      <c r="FB51">
        <f t="shared" si="10"/>
        <v>0</v>
      </c>
      <c r="FF51" t="s">
        <v>132</v>
      </c>
      <c r="FG51" t="s">
        <v>133</v>
      </c>
      <c r="FH51" t="s">
        <v>128</v>
      </c>
      <c r="FJ51" t="s">
        <v>169</v>
      </c>
      <c r="FL51" t="s">
        <v>175</v>
      </c>
      <c r="FN51" t="s">
        <v>224</v>
      </c>
      <c r="FP51" t="s">
        <v>273</v>
      </c>
      <c r="FR51" t="s">
        <v>715</v>
      </c>
      <c r="FT51" t="s">
        <v>125</v>
      </c>
      <c r="FV51" t="s">
        <v>178</v>
      </c>
      <c r="FX51" t="s">
        <v>166</v>
      </c>
      <c r="FZ51" t="s">
        <v>158</v>
      </c>
      <c r="GB51" t="s">
        <v>159</v>
      </c>
      <c r="GD51" t="s">
        <v>225</v>
      </c>
      <c r="GF51" t="s">
        <v>418</v>
      </c>
      <c r="GH51" t="s">
        <v>129</v>
      </c>
      <c r="GJ51" t="s">
        <v>111</v>
      </c>
      <c r="GL51" t="s">
        <v>20</v>
      </c>
      <c r="GN51" t="s">
        <v>23</v>
      </c>
      <c r="GP51" t="s">
        <v>24</v>
      </c>
      <c r="GR51" t="s">
        <v>20</v>
      </c>
      <c r="GT51" t="s">
        <v>26</v>
      </c>
      <c r="GV51" t="s">
        <v>31</v>
      </c>
      <c r="GX51" t="s">
        <v>32</v>
      </c>
      <c r="GZ51" t="s">
        <v>20</v>
      </c>
      <c r="HB51" t="s">
        <v>33</v>
      </c>
      <c r="HD51" t="s">
        <v>34</v>
      </c>
      <c r="HF51" t="s">
        <v>119</v>
      </c>
      <c r="HH51" t="s">
        <v>120</v>
      </c>
      <c r="HJ51" t="s">
        <v>20</v>
      </c>
      <c r="HL51" t="s">
        <v>33</v>
      </c>
      <c r="HN51" t="s">
        <v>27</v>
      </c>
      <c r="HP51" t="s">
        <v>28</v>
      </c>
      <c r="HR51" t="s">
        <v>29</v>
      </c>
      <c r="HS51" t="s">
        <v>739</v>
      </c>
    </row>
    <row r="52" spans="3:227" x14ac:dyDescent="0.2">
      <c r="C52"/>
      <c r="D52"/>
      <c r="E52" s="9"/>
      <c r="F52" s="117"/>
      <c r="G52" s="118"/>
      <c r="I52" s="122"/>
      <c r="N52" s="1">
        <f>N32+N33-M33-M32</f>
        <v>0</v>
      </c>
      <c r="AK52" s="120"/>
      <c r="AL52" s="120"/>
      <c r="BC52" s="132"/>
      <c r="BF52" s="131"/>
      <c r="BG52" s="131"/>
      <c r="BH52" s="131"/>
      <c r="BI52" s="131"/>
      <c r="BJ52" s="131"/>
      <c r="BK52" s="131"/>
      <c r="BL52" s="131"/>
      <c r="BM52" s="131"/>
      <c r="BN52" s="131"/>
      <c r="BO52" s="131"/>
      <c r="BV52" s="122"/>
      <c r="DH52" s="32"/>
      <c r="DK52" s="32"/>
      <c r="EZ52">
        <v>28294.5285</v>
      </c>
      <c r="FA52">
        <v>28294.5285</v>
      </c>
      <c r="FB52">
        <f t="shared" si="10"/>
        <v>0</v>
      </c>
      <c r="FF52" t="s">
        <v>269</v>
      </c>
      <c r="FG52" t="s">
        <v>270</v>
      </c>
      <c r="FH52" t="s">
        <v>128</v>
      </c>
      <c r="FJ52" t="s">
        <v>271</v>
      </c>
      <c r="FL52" t="s">
        <v>272</v>
      </c>
      <c r="FN52" t="s">
        <v>224</v>
      </c>
      <c r="FP52" t="s">
        <v>273</v>
      </c>
      <c r="FR52" t="s">
        <v>715</v>
      </c>
      <c r="FT52" t="s">
        <v>274</v>
      </c>
      <c r="FV52" t="s">
        <v>178</v>
      </c>
      <c r="FX52" t="s">
        <v>275</v>
      </c>
      <c r="FZ52" t="s">
        <v>158</v>
      </c>
      <c r="GB52" t="s">
        <v>159</v>
      </c>
      <c r="GD52" t="s">
        <v>225</v>
      </c>
      <c r="GF52" t="s">
        <v>418</v>
      </c>
      <c r="GH52" t="s">
        <v>129</v>
      </c>
      <c r="GJ52" t="s">
        <v>111</v>
      </c>
      <c r="GL52" t="s">
        <v>276</v>
      </c>
      <c r="GN52" t="s">
        <v>277</v>
      </c>
      <c r="GP52" t="s">
        <v>278</v>
      </c>
      <c r="GR52" t="s">
        <v>279</v>
      </c>
      <c r="GT52" t="s">
        <v>280</v>
      </c>
      <c r="GV52" t="s">
        <v>281</v>
      </c>
      <c r="GX52" t="s">
        <v>282</v>
      </c>
      <c r="GZ52" t="s">
        <v>283</v>
      </c>
      <c r="HB52" t="s">
        <v>284</v>
      </c>
      <c r="HD52" t="s">
        <v>285</v>
      </c>
      <c r="HF52" t="s">
        <v>286</v>
      </c>
      <c r="HH52" t="s">
        <v>287</v>
      </c>
      <c r="HJ52" t="s">
        <v>288</v>
      </c>
      <c r="HL52" t="s">
        <v>289</v>
      </c>
      <c r="HN52" t="s">
        <v>290</v>
      </c>
      <c r="HP52" t="s">
        <v>291</v>
      </c>
      <c r="HR52" t="s">
        <v>292</v>
      </c>
      <c r="HS52" t="s">
        <v>739</v>
      </c>
    </row>
    <row r="53" spans="3:227" x14ac:dyDescent="0.2">
      <c r="C53"/>
      <c r="D53"/>
      <c r="E53" s="9"/>
      <c r="F53" s="117"/>
      <c r="G53" s="118"/>
      <c r="I53" s="122"/>
      <c r="AK53" s="120"/>
      <c r="AL53" s="120"/>
      <c r="BC53" s="132"/>
      <c r="BF53" s="131"/>
      <c r="BG53" s="131"/>
      <c r="BH53" s="131"/>
      <c r="BI53" s="131"/>
      <c r="BJ53" s="131"/>
      <c r="BK53" s="131"/>
      <c r="BL53" s="131"/>
      <c r="BM53" s="131"/>
      <c r="BN53" s="131"/>
      <c r="BO53" s="131"/>
      <c r="BV53" s="122"/>
      <c r="BW53" s="155"/>
      <c r="BZ53" s="1" t="s">
        <v>410</v>
      </c>
      <c r="CP53" s="471">
        <f>(CP50-CP51)-(CP48-CP49)</f>
        <v>0</v>
      </c>
      <c r="CQ53" s="40" t="s">
        <v>404</v>
      </c>
      <c r="DH53" s="32"/>
      <c r="DK53" s="32"/>
      <c r="EZ53">
        <v>26709.213599999995</v>
      </c>
      <c r="FA53">
        <v>26709.213599999995</v>
      </c>
      <c r="FB53">
        <f t="shared" si="10"/>
        <v>0</v>
      </c>
    </row>
    <row r="54" spans="3:227" ht="14.25" x14ac:dyDescent="0.2">
      <c r="C54"/>
      <c r="D54"/>
      <c r="E54" s="9"/>
      <c r="F54" s="117"/>
      <c r="G54" s="118"/>
      <c r="I54" s="122"/>
      <c r="AK54" s="120"/>
      <c r="AL54" s="120"/>
      <c r="BC54" s="132"/>
      <c r="BF54" s="131"/>
      <c r="BG54" s="131"/>
      <c r="BH54" s="131"/>
      <c r="BI54" s="131"/>
      <c r="BJ54" s="131"/>
      <c r="BK54" s="131"/>
      <c r="BL54" s="131"/>
      <c r="BM54" s="131"/>
      <c r="BN54" s="131"/>
      <c r="BO54" s="131"/>
      <c r="BV54" s="122"/>
      <c r="BW54" s="155"/>
      <c r="BZ54" s="160" t="s">
        <v>405</v>
      </c>
      <c r="CA54" s="160"/>
      <c r="CB54" s="160"/>
      <c r="CC54" s="160"/>
      <c r="CD54" s="170">
        <v>0</v>
      </c>
      <c r="CE54" s="160" t="s">
        <v>429</v>
      </c>
      <c r="CF54" s="160"/>
      <c r="CG54" s="160"/>
      <c r="CH54" s="160"/>
      <c r="CI54" s="170">
        <v>6996</v>
      </c>
      <c r="CJ54" s="24" t="s">
        <v>347</v>
      </c>
      <c r="CO54" s="24" t="s">
        <v>431</v>
      </c>
      <c r="CP54" s="167" t="e">
        <f>-(#REF!)</f>
        <v>#REF!</v>
      </c>
      <c r="CQ54" s="40" t="s">
        <v>425</v>
      </c>
      <c r="DH54" s="32"/>
      <c r="DK54" s="32"/>
      <c r="EZ54">
        <v>22975.361100000013</v>
      </c>
      <c r="FA54">
        <v>22974.785100000012</v>
      </c>
      <c r="FB54">
        <f t="shared" si="10"/>
        <v>0.57600000000093132</v>
      </c>
    </row>
    <row r="55" spans="3:227" ht="14.25" x14ac:dyDescent="0.2">
      <c r="C55"/>
      <c r="D55"/>
      <c r="E55" s="9"/>
      <c r="F55" s="117"/>
      <c r="G55" s="118"/>
      <c r="I55" s="122"/>
      <c r="AK55" s="120"/>
      <c r="AL55" s="120"/>
      <c r="BC55" s="132"/>
      <c r="BF55" s="131"/>
      <c r="BG55" s="131"/>
      <c r="BH55" s="131"/>
      <c r="BI55" s="131"/>
      <c r="BJ55" s="131"/>
      <c r="BK55" s="131"/>
      <c r="BL55" s="131"/>
      <c r="BM55" s="131"/>
      <c r="BN55" s="131"/>
      <c r="BO55" s="131"/>
      <c r="BV55" s="122"/>
      <c r="BW55" s="155"/>
      <c r="BZ55" s="160" t="s">
        <v>406</v>
      </c>
      <c r="CA55" s="160"/>
      <c r="CB55" s="160"/>
      <c r="CC55" s="160"/>
      <c r="CD55" s="170">
        <v>609978.96</v>
      </c>
      <c r="CE55" s="160" t="s">
        <v>430</v>
      </c>
      <c r="CF55" s="160"/>
      <c r="CG55" s="160"/>
      <c r="CH55" s="160"/>
      <c r="CI55" s="170">
        <v>0</v>
      </c>
      <c r="DH55" s="32"/>
      <c r="DK55" s="32"/>
      <c r="EZ55">
        <v>27036.726100000007</v>
      </c>
      <c r="FA55">
        <v>27036.714100000008</v>
      </c>
      <c r="FB55">
        <f t="shared" si="10"/>
        <v>1.1999999998806743E-2</v>
      </c>
    </row>
    <row r="56" spans="3:227" x14ac:dyDescent="0.2">
      <c r="C56"/>
      <c r="D56"/>
      <c r="E56" s="9"/>
      <c r="F56" s="117"/>
      <c r="G56" s="118"/>
      <c r="I56" s="122"/>
      <c r="AK56" s="120"/>
      <c r="AL56" s="120"/>
      <c r="BC56" s="132"/>
      <c r="BF56" s="131"/>
      <c r="BG56" s="131"/>
      <c r="BH56" s="131"/>
      <c r="BI56" s="131"/>
      <c r="BJ56" s="131"/>
      <c r="BK56" s="131"/>
      <c r="BL56" s="131"/>
      <c r="BM56" s="131"/>
      <c r="BN56" s="131"/>
      <c r="BO56" s="131"/>
      <c r="BV56" s="122"/>
      <c r="BW56" s="155"/>
      <c r="DH56" s="32"/>
      <c r="DK56" s="32"/>
      <c r="EZ56">
        <v>27153.154999999999</v>
      </c>
      <c r="FA56">
        <v>27153.154999999999</v>
      </c>
      <c r="FB56">
        <f t="shared" si="10"/>
        <v>0</v>
      </c>
    </row>
    <row r="57" spans="3:227" x14ac:dyDescent="0.2">
      <c r="C57"/>
      <c r="D57"/>
      <c r="E57" s="9"/>
      <c r="F57" s="117"/>
      <c r="G57" s="118"/>
      <c r="I57" s="122"/>
      <c r="AK57" s="120"/>
      <c r="AL57" s="120"/>
      <c r="BC57" s="132"/>
      <c r="BF57" s="131"/>
      <c r="BG57" s="131"/>
      <c r="BH57" s="131"/>
      <c r="BI57" s="131"/>
      <c r="BJ57" s="131"/>
      <c r="BK57" s="131"/>
      <c r="BL57" s="131"/>
      <c r="BM57" s="131"/>
      <c r="BN57" s="131"/>
      <c r="BO57" s="131"/>
      <c r="BV57" s="122"/>
      <c r="BW57" s="155"/>
      <c r="DH57" s="32"/>
      <c r="DK57" s="32"/>
      <c r="EZ57">
        <v>27379.429500000006</v>
      </c>
      <c r="FA57">
        <v>27378.865500000004</v>
      </c>
      <c r="FB57">
        <f t="shared" si="10"/>
        <v>0.56400000000212458</v>
      </c>
    </row>
    <row r="58" spans="3:227" x14ac:dyDescent="0.2">
      <c r="C58"/>
      <c r="D58"/>
      <c r="E58" s="9"/>
      <c r="F58" s="117"/>
      <c r="G58" s="118"/>
      <c r="I58" s="122"/>
      <c r="AK58" s="120"/>
      <c r="AL58" s="120"/>
      <c r="BC58" s="132"/>
      <c r="BF58" s="131"/>
      <c r="BG58" s="131"/>
      <c r="BH58" s="131"/>
      <c r="BI58" s="131"/>
      <c r="BJ58" s="131"/>
      <c r="BK58" s="131"/>
      <c r="BL58" s="131"/>
      <c r="BM58" s="131"/>
      <c r="BN58" s="131"/>
      <c r="BO58" s="131"/>
      <c r="BV58" s="122"/>
      <c r="BW58" s="155"/>
      <c r="DH58" s="32"/>
      <c r="DK58" s="32"/>
      <c r="EZ58">
        <v>27691.640999999996</v>
      </c>
      <c r="FA58">
        <v>27690.260999999995</v>
      </c>
      <c r="FB58">
        <f t="shared" si="10"/>
        <v>1.3800000000010186</v>
      </c>
    </row>
    <row r="59" spans="3:227" ht="15" x14ac:dyDescent="0.3">
      <c r="C59"/>
      <c r="D59"/>
      <c r="E59" s="9"/>
      <c r="F59" s="117"/>
      <c r="G59" s="118"/>
      <c r="I59" s="122"/>
      <c r="AK59" s="120"/>
      <c r="AL59" s="120"/>
      <c r="BC59" s="132"/>
      <c r="BF59" s="131"/>
      <c r="BG59" s="131"/>
      <c r="BH59" s="131"/>
      <c r="BI59" s="131"/>
      <c r="BJ59" s="131"/>
      <c r="BK59" s="131"/>
      <c r="BL59" s="131"/>
      <c r="BM59" s="131"/>
      <c r="BN59" s="131"/>
      <c r="BO59" s="131"/>
      <c r="BV59" s="122"/>
      <c r="BW59" s="155"/>
      <c r="DH59" s="32"/>
      <c r="DK59" s="32"/>
      <c r="DM59" s="395">
        <v>41091</v>
      </c>
      <c r="DN59">
        <v>24107.066800000001</v>
      </c>
      <c r="DO59">
        <v>1270</v>
      </c>
      <c r="DP59" s="184">
        <v>0.83472222222222225</v>
      </c>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v>27237.624500000002</v>
      </c>
      <c r="FA59">
        <v>27237.156500000001</v>
      </c>
      <c r="FB59">
        <f t="shared" si="10"/>
        <v>0.4680000000007567</v>
      </c>
      <c r="FC59" s="184"/>
      <c r="FD59" s="184"/>
      <c r="FE59">
        <v>780</v>
      </c>
      <c r="FF59" s="184">
        <v>0.18888888888888888</v>
      </c>
      <c r="FG59">
        <v>1084</v>
      </c>
      <c r="FH59" s="184">
        <v>0.54861111111111105</v>
      </c>
    </row>
    <row r="60" spans="3:227" ht="15" x14ac:dyDescent="0.3">
      <c r="C60"/>
      <c r="D60"/>
      <c r="E60" s="9"/>
      <c r="F60" s="117"/>
      <c r="G60" s="118"/>
      <c r="I60" s="122"/>
      <c r="AK60" s="120"/>
      <c r="AL60" s="120"/>
      <c r="BC60" s="132"/>
      <c r="BF60" s="131"/>
      <c r="BG60" s="131"/>
      <c r="BH60" s="131"/>
      <c r="BI60" s="131"/>
      <c r="BJ60" s="131"/>
      <c r="BK60" s="131"/>
      <c r="BL60" s="131"/>
      <c r="BM60" s="131"/>
      <c r="BN60" s="131"/>
      <c r="BO60" s="131"/>
      <c r="BV60" s="122"/>
      <c r="BW60" s="155"/>
      <c r="DH60" s="32"/>
      <c r="DK60" s="32"/>
      <c r="DM60" s="395">
        <v>41092</v>
      </c>
      <c r="DN60">
        <v>29501.071499999998</v>
      </c>
      <c r="DO60">
        <v>1551</v>
      </c>
      <c r="DP60" s="184">
        <v>0.85555555555555562</v>
      </c>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v>25382.872899999998</v>
      </c>
      <c r="FA60">
        <v>25382.8609</v>
      </c>
      <c r="FB60">
        <f t="shared" si="10"/>
        <v>1.1999999998806743E-2</v>
      </c>
      <c r="FC60" s="184"/>
      <c r="FD60" s="184"/>
      <c r="FE60">
        <v>796</v>
      </c>
      <c r="FF60" s="184">
        <v>0.14375000000000002</v>
      </c>
      <c r="FG60">
        <v>1427</v>
      </c>
      <c r="FH60" s="184">
        <v>0.5180555555555556</v>
      </c>
    </row>
    <row r="61" spans="3:227" ht="15" x14ac:dyDescent="0.3">
      <c r="C61"/>
      <c r="D61"/>
      <c r="E61" s="9"/>
      <c r="F61" s="117"/>
      <c r="G61" s="118"/>
      <c r="I61" s="122"/>
      <c r="AK61" s="120"/>
      <c r="AL61" s="120"/>
      <c r="BC61" s="132"/>
      <c r="BF61" s="131"/>
      <c r="BG61" s="131"/>
      <c r="BH61" s="131"/>
      <c r="BI61" s="131"/>
      <c r="BJ61" s="131"/>
      <c r="BK61" s="131"/>
      <c r="BL61" s="131"/>
      <c r="BM61" s="131"/>
      <c r="BN61" s="131"/>
      <c r="BO61" s="131"/>
      <c r="BV61" s="122"/>
      <c r="BW61" s="155"/>
      <c r="DH61" s="32"/>
      <c r="DK61" s="32"/>
      <c r="DM61" s="395">
        <v>41093</v>
      </c>
      <c r="DN61">
        <v>31352.173299999999</v>
      </c>
      <c r="DO61">
        <v>1637</v>
      </c>
      <c r="DP61" s="184">
        <v>0.85972222222222217</v>
      </c>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v>22792.569000000007</v>
      </c>
      <c r="FA61">
        <v>22792.569000000007</v>
      </c>
      <c r="FB61">
        <f t="shared" si="10"/>
        <v>0</v>
      </c>
      <c r="FC61" s="184"/>
      <c r="FD61" s="184"/>
      <c r="FE61">
        <v>910</v>
      </c>
      <c r="FF61" s="184">
        <v>0.16458333333333333</v>
      </c>
      <c r="FG61">
        <v>1457</v>
      </c>
      <c r="FH61" s="184">
        <v>0.49374999999999997</v>
      </c>
    </row>
    <row r="62" spans="3:227" ht="15" x14ac:dyDescent="0.3">
      <c r="C62"/>
      <c r="D62"/>
      <c r="E62" s="9"/>
      <c r="F62" s="117"/>
      <c r="G62" s="118"/>
      <c r="I62" s="122"/>
      <c r="AK62" s="120"/>
      <c r="AL62" s="120"/>
      <c r="BC62" s="132"/>
      <c r="BF62" s="131"/>
      <c r="BG62" s="131"/>
      <c r="BH62" s="131"/>
      <c r="BI62" s="131"/>
      <c r="BJ62" s="131"/>
      <c r="BK62" s="131"/>
      <c r="BL62" s="131"/>
      <c r="BM62" s="131"/>
      <c r="BN62" s="131"/>
      <c r="BO62" s="131"/>
      <c r="BV62" s="122"/>
      <c r="BW62" s="155"/>
      <c r="DH62" s="32"/>
      <c r="DK62" s="32"/>
      <c r="DM62" s="395">
        <v>41094</v>
      </c>
      <c r="DN62">
        <v>33188</v>
      </c>
      <c r="DO62">
        <v>1687</v>
      </c>
      <c r="DP62" s="184">
        <v>0.85972222222222217</v>
      </c>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v>26530.105</v>
      </c>
      <c r="FA62">
        <v>26530.105</v>
      </c>
      <c r="FB62">
        <f t="shared" si="10"/>
        <v>0</v>
      </c>
      <c r="FC62" s="184"/>
      <c r="FD62" s="184"/>
      <c r="FE62">
        <v>944</v>
      </c>
      <c r="FF62" s="184">
        <v>0.12916666666666668</v>
      </c>
      <c r="FG62">
        <v>1569</v>
      </c>
      <c r="FH62" s="184">
        <v>0.49236111111111108</v>
      </c>
    </row>
    <row r="63" spans="3:227" ht="15" x14ac:dyDescent="0.3">
      <c r="C63"/>
      <c r="D63"/>
      <c r="E63" s="9"/>
      <c r="F63" s="117"/>
      <c r="G63" s="118"/>
      <c r="I63" s="122"/>
      <c r="AK63" s="120"/>
      <c r="AL63" s="120"/>
      <c r="BC63" s="132"/>
      <c r="BF63" s="131"/>
      <c r="BG63" s="131"/>
      <c r="BH63" s="131"/>
      <c r="BI63" s="131"/>
      <c r="BJ63" s="131"/>
      <c r="BK63" s="131"/>
      <c r="BL63" s="131"/>
      <c r="BM63" s="131"/>
      <c r="BN63" s="131"/>
      <c r="BO63" s="131"/>
      <c r="BV63" s="122"/>
      <c r="BW63" s="155"/>
      <c r="DH63" s="32"/>
      <c r="DK63" s="32"/>
      <c r="DM63" s="395">
        <v>41095</v>
      </c>
      <c r="DN63">
        <v>32464</v>
      </c>
      <c r="DO63">
        <v>1704</v>
      </c>
      <c r="DP63" s="184">
        <v>0.85972222222222217</v>
      </c>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v>26944.642900000003</v>
      </c>
      <c r="FA63">
        <v>26944.642900000003</v>
      </c>
      <c r="FB63">
        <f t="shared" si="10"/>
        <v>0</v>
      </c>
      <c r="FC63" s="184"/>
      <c r="FD63" s="184"/>
      <c r="FE63">
        <v>963</v>
      </c>
      <c r="FF63" s="184">
        <v>0.19305555555555554</v>
      </c>
      <c r="FG63">
        <v>1493</v>
      </c>
      <c r="FH63" s="184">
        <v>0.47222222222222227</v>
      </c>
    </row>
    <row r="64" spans="3:227" ht="15" x14ac:dyDescent="0.3">
      <c r="C64"/>
      <c r="D64"/>
      <c r="E64" s="9"/>
      <c r="F64" s="117"/>
      <c r="G64" s="118"/>
      <c r="I64" s="122"/>
      <c r="AK64" s="120"/>
      <c r="AL64" s="120"/>
      <c r="BC64" s="132"/>
      <c r="BF64" s="131"/>
      <c r="BG64" s="131"/>
      <c r="BH64" s="131"/>
      <c r="BI64" s="131"/>
      <c r="BJ64" s="131"/>
      <c r="BK64" s="131"/>
      <c r="BL64" s="131"/>
      <c r="BM64" s="131"/>
      <c r="BN64" s="131"/>
      <c r="BO64" s="131"/>
      <c r="BV64" s="122"/>
      <c r="BW64" s="155"/>
      <c r="DH64" s="32"/>
      <c r="DK64" s="32"/>
      <c r="DM64" s="395">
        <v>41096</v>
      </c>
      <c r="DN64">
        <v>32770</v>
      </c>
      <c r="DO64">
        <v>1678</v>
      </c>
      <c r="DP64" s="184">
        <v>0.85069444444444453</v>
      </c>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v>27033.724399999992</v>
      </c>
      <c r="FA64">
        <v>27033.724399999992</v>
      </c>
      <c r="FB64">
        <f t="shared" si="10"/>
        <v>0</v>
      </c>
      <c r="FC64" s="184"/>
      <c r="FD64" s="184"/>
      <c r="FE64">
        <v>975</v>
      </c>
      <c r="FF64" s="184">
        <v>0.15833333333333333</v>
      </c>
      <c r="FG64">
        <v>1511</v>
      </c>
      <c r="FH64" s="184">
        <v>0.44513888888888892</v>
      </c>
    </row>
    <row r="65" spans="2:165" ht="15" x14ac:dyDescent="0.3">
      <c r="C65"/>
      <c r="D65"/>
      <c r="E65" s="9"/>
      <c r="F65" s="117"/>
      <c r="G65" s="118"/>
      <c r="I65" s="122"/>
      <c r="AK65" s="120"/>
      <c r="AL65" s="120"/>
      <c r="BC65" s="132"/>
      <c r="BF65" s="131"/>
      <c r="BG65" s="131"/>
      <c r="BH65" s="131"/>
      <c r="BI65" s="131"/>
      <c r="BJ65" s="131"/>
      <c r="BK65" s="131"/>
      <c r="BL65" s="131"/>
      <c r="BM65" s="131"/>
      <c r="BN65" s="131"/>
      <c r="BO65" s="131"/>
      <c r="BV65" s="122"/>
      <c r="BW65" s="155"/>
      <c r="DH65" s="32"/>
      <c r="DK65" s="32"/>
      <c r="DM65" s="395">
        <v>41097</v>
      </c>
      <c r="DN65">
        <v>31214</v>
      </c>
      <c r="DO65">
        <v>1628</v>
      </c>
      <c r="DP65" s="184">
        <v>0.81319444444444444</v>
      </c>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v>27310.299799999997</v>
      </c>
      <c r="FA65">
        <v>27310.299799999997</v>
      </c>
      <c r="FB65">
        <f t="shared" si="10"/>
        <v>0</v>
      </c>
      <c r="FC65" s="184"/>
      <c r="FD65" s="184"/>
      <c r="FE65">
        <v>1007</v>
      </c>
      <c r="FF65" s="184">
        <v>0.19722222222222222</v>
      </c>
      <c r="FG65">
        <v>1394</v>
      </c>
      <c r="FH65" s="184">
        <v>0.45833333333333331</v>
      </c>
    </row>
    <row r="66" spans="2:165" ht="15" x14ac:dyDescent="0.3">
      <c r="E66" s="9"/>
      <c r="F66" s="117"/>
      <c r="G66" s="118"/>
      <c r="I66" s="122"/>
      <c r="AK66" s="120"/>
      <c r="AL66" s="120"/>
      <c r="BC66" s="132"/>
      <c r="BF66" s="131"/>
      <c r="BG66" s="131"/>
      <c r="BH66" s="131"/>
      <c r="BI66" s="131"/>
      <c r="BJ66" s="131"/>
      <c r="BK66" s="131"/>
      <c r="BL66" s="131"/>
      <c r="BM66" s="131"/>
      <c r="BN66" s="131"/>
      <c r="BO66" s="131"/>
      <c r="BV66" s="122"/>
      <c r="BW66" s="155"/>
      <c r="DH66" s="32"/>
      <c r="DK66" s="32"/>
      <c r="DM66" s="395">
        <v>41098</v>
      </c>
      <c r="DN66">
        <v>28609</v>
      </c>
      <c r="DO66">
        <v>1534</v>
      </c>
      <c r="DP66" s="184">
        <v>0.8520833333333333</v>
      </c>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v>26961.905100000004</v>
      </c>
      <c r="FA66">
        <v>26961.905100000004</v>
      </c>
      <c r="FB66">
        <f t="shared" si="10"/>
        <v>0</v>
      </c>
      <c r="FC66" s="184"/>
      <c r="FD66" s="184"/>
      <c r="FE66">
        <v>946</v>
      </c>
      <c r="FF66" s="184">
        <v>0.32916666666666666</v>
      </c>
      <c r="FG66">
        <v>1260</v>
      </c>
      <c r="FH66" s="184">
        <v>0.50277777777777777</v>
      </c>
    </row>
    <row r="67" spans="2:165" ht="15" x14ac:dyDescent="0.3">
      <c r="E67" s="9"/>
      <c r="F67" s="117"/>
      <c r="G67" s="118"/>
      <c r="I67" s="122"/>
      <c r="AK67" s="120"/>
      <c r="AL67" s="120"/>
      <c r="BC67" s="132"/>
      <c r="BF67" s="131"/>
      <c r="BG67" s="131"/>
      <c r="BH67" s="131"/>
      <c r="BI67" s="131"/>
      <c r="BJ67" s="131"/>
      <c r="BK67" s="131"/>
      <c r="BL67" s="131"/>
      <c r="BM67" s="131"/>
      <c r="BN67" s="131"/>
      <c r="BO67" s="131"/>
      <c r="BV67" s="122"/>
      <c r="BW67" s="155"/>
      <c r="DH67" s="32"/>
      <c r="DK67" s="32"/>
      <c r="DM67" s="395">
        <v>41099</v>
      </c>
      <c r="DN67">
        <v>32690</v>
      </c>
      <c r="DO67">
        <v>1681</v>
      </c>
      <c r="DP67" s="184">
        <v>0.85277777777777775</v>
      </c>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v>25064.764599999988</v>
      </c>
      <c r="FA67">
        <v>25064.764599999988</v>
      </c>
      <c r="FB67">
        <f t="shared" si="10"/>
        <v>0</v>
      </c>
      <c r="FC67" s="184"/>
      <c r="FD67" s="184"/>
      <c r="FE67">
        <v>962</v>
      </c>
      <c r="FF67" s="184">
        <v>0.16527777777777777</v>
      </c>
      <c r="FG67">
        <v>1537</v>
      </c>
      <c r="FH67" s="184">
        <v>0.45</v>
      </c>
    </row>
    <row r="68" spans="2:165" ht="15" x14ac:dyDescent="0.3">
      <c r="E68" s="9"/>
      <c r="F68" s="117"/>
      <c r="G68" s="118"/>
      <c r="I68" s="122"/>
      <c r="AK68" s="120"/>
      <c r="AL68" s="120"/>
      <c r="BC68" s="132"/>
      <c r="BF68" s="131"/>
      <c r="BG68" s="131"/>
      <c r="BH68" s="131"/>
      <c r="BI68" s="131"/>
      <c r="BJ68" s="131"/>
      <c r="BK68" s="131"/>
      <c r="BL68" s="131"/>
      <c r="BM68" s="131"/>
      <c r="BN68" s="131"/>
      <c r="BO68" s="131"/>
      <c r="BV68" s="122"/>
      <c r="BW68" s="155"/>
      <c r="DH68" s="32"/>
      <c r="DK68" s="32"/>
      <c r="DM68" s="395">
        <v>41100</v>
      </c>
      <c r="DN68">
        <v>32933.795299999998</v>
      </c>
      <c r="DO68">
        <v>1702</v>
      </c>
      <c r="DP68" s="184">
        <v>0.85277777777777775</v>
      </c>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v>22277.472499999996</v>
      </c>
      <c r="FA68">
        <v>22277.472499999996</v>
      </c>
      <c r="FB68">
        <f t="shared" si="10"/>
        <v>0</v>
      </c>
      <c r="FC68" s="184"/>
      <c r="FD68" s="184"/>
      <c r="FE68">
        <v>974</v>
      </c>
      <c r="FF68" s="184">
        <v>0.1673611111111111</v>
      </c>
      <c r="FG68">
        <v>1519</v>
      </c>
      <c r="FH68" s="184">
        <v>0.65555555555555556</v>
      </c>
    </row>
    <row r="69" spans="2:165" ht="15" x14ac:dyDescent="0.3">
      <c r="E69" s="9"/>
      <c r="F69" s="117"/>
      <c r="G69" s="118"/>
      <c r="I69" s="122"/>
      <c r="AK69" s="120"/>
      <c r="AL69" s="120"/>
      <c r="BC69" s="132"/>
      <c r="BF69" s="131"/>
      <c r="BG69" s="131"/>
      <c r="BH69" s="131"/>
      <c r="BI69" s="131"/>
      <c r="BJ69" s="131"/>
      <c r="BK69" s="131"/>
      <c r="BL69" s="131"/>
      <c r="BM69" s="131"/>
      <c r="BN69" s="131"/>
      <c r="BO69" s="131"/>
      <c r="BV69" s="122"/>
      <c r="BW69" s="155"/>
      <c r="DH69" s="32"/>
      <c r="DK69" s="32"/>
      <c r="DM69" s="395">
        <v>41101</v>
      </c>
      <c r="DN69">
        <v>33843</v>
      </c>
      <c r="DO69">
        <v>1735</v>
      </c>
      <c r="DP69" s="184">
        <v>0.84791666666666676</v>
      </c>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v>25857.841899999999</v>
      </c>
      <c r="FA69">
        <v>25857.841899999999</v>
      </c>
      <c r="FB69">
        <f t="shared" si="10"/>
        <v>0</v>
      </c>
      <c r="FC69" s="184"/>
      <c r="FD69" s="184"/>
      <c r="FE69">
        <v>995</v>
      </c>
      <c r="FF69" s="184">
        <v>0.17013888888888887</v>
      </c>
      <c r="FG69">
        <v>1559</v>
      </c>
      <c r="FH69" s="184">
        <v>0.48888888888888887</v>
      </c>
    </row>
    <row r="70" spans="2:165" ht="15" x14ac:dyDescent="0.3">
      <c r="E70" s="9"/>
      <c r="F70" s="117"/>
      <c r="G70" s="118"/>
      <c r="I70" s="122"/>
      <c r="AK70" s="120"/>
      <c r="AL70" s="120"/>
      <c r="BC70" s="132"/>
      <c r="BF70" s="131"/>
      <c r="BG70" s="131"/>
      <c r="BH70" s="131"/>
      <c r="BI70" s="131"/>
      <c r="BJ70" s="131"/>
      <c r="BK70" s="131"/>
      <c r="BL70" s="131"/>
      <c r="BM70" s="131"/>
      <c r="BN70" s="131"/>
      <c r="BO70" s="131"/>
      <c r="BV70" s="122"/>
      <c r="BW70" s="155"/>
      <c r="DH70" s="32"/>
      <c r="DK70" s="32"/>
      <c r="DM70" s="395">
        <v>41102</v>
      </c>
      <c r="DN70">
        <v>33505.621500000001</v>
      </c>
      <c r="DO70">
        <v>1717</v>
      </c>
      <c r="DP70" s="184">
        <v>0.86041666666666661</v>
      </c>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v>26922.490199999997</v>
      </c>
      <c r="FA70">
        <v>26922.490199999997</v>
      </c>
      <c r="FB70">
        <f t="shared" si="10"/>
        <v>0</v>
      </c>
      <c r="FC70" s="184"/>
      <c r="FD70" s="184"/>
      <c r="FE70">
        <v>1005</v>
      </c>
      <c r="FF70" s="184">
        <v>0.16319444444444445</v>
      </c>
      <c r="FG70">
        <v>1565</v>
      </c>
      <c r="FH70" s="184">
        <v>0.54583333333333328</v>
      </c>
    </row>
    <row r="71" spans="2:165" ht="15" x14ac:dyDescent="0.3">
      <c r="E71" s="9"/>
      <c r="F71" s="117"/>
      <c r="G71" s="118"/>
      <c r="I71" s="122"/>
      <c r="AK71" s="120"/>
      <c r="AL71" s="120"/>
      <c r="BC71" s="132"/>
      <c r="BF71" s="131"/>
      <c r="BG71" s="131"/>
      <c r="BH71" s="131"/>
      <c r="BI71" s="131"/>
      <c r="BJ71" s="131"/>
      <c r="BK71" s="131"/>
      <c r="BL71" s="131"/>
      <c r="BM71" s="131"/>
      <c r="BN71" s="131"/>
      <c r="BO71" s="131"/>
      <c r="BV71" s="122"/>
      <c r="BW71" s="155"/>
      <c r="DH71" s="32"/>
      <c r="DK71" s="32"/>
      <c r="DM71" s="395">
        <v>41103</v>
      </c>
      <c r="DN71">
        <v>32712.358199999999</v>
      </c>
      <c r="DO71">
        <v>1646</v>
      </c>
      <c r="DP71" s="184">
        <v>0.8534722222222223</v>
      </c>
      <c r="DQ71" s="184"/>
      <c r="DR71" s="184"/>
      <c r="DS71" s="184"/>
      <c r="DT71" s="184"/>
      <c r="DU71" s="184"/>
      <c r="DV71" s="184"/>
      <c r="DW71" s="184"/>
      <c r="DX71" s="184"/>
      <c r="DY71" s="184"/>
      <c r="DZ71" s="184"/>
      <c r="EA71" s="184"/>
      <c r="EB71" s="184"/>
      <c r="EC71" s="184"/>
      <c r="ED71" s="184"/>
      <c r="EE71" s="184"/>
      <c r="EF71" s="184"/>
      <c r="EG71" s="184"/>
      <c r="EH71" s="184"/>
      <c r="EI71" s="184"/>
      <c r="EJ71" s="184"/>
      <c r="EK71" s="184"/>
      <c r="EL71" s="184"/>
      <c r="EM71" s="184"/>
      <c r="EN71" s="184"/>
      <c r="EO71" s="184"/>
      <c r="EP71" s="184"/>
      <c r="EQ71" s="184"/>
      <c r="ER71" s="184"/>
      <c r="ES71" s="184"/>
      <c r="ET71" s="184"/>
      <c r="EU71" s="184"/>
      <c r="EV71" s="184"/>
      <c r="EW71" s="184"/>
      <c r="EX71" s="184"/>
      <c r="EY71" s="184"/>
      <c r="EZ71">
        <v>27525.2968</v>
      </c>
      <c r="FA71">
        <v>27525.2968</v>
      </c>
      <c r="FB71">
        <f t="shared" si="10"/>
        <v>0</v>
      </c>
      <c r="FC71" s="184"/>
      <c r="FD71" s="184"/>
      <c r="FE71">
        <v>1007</v>
      </c>
      <c r="FF71" s="184">
        <v>0.18124999999999999</v>
      </c>
      <c r="FG71">
        <v>1529</v>
      </c>
      <c r="FH71" s="184">
        <v>0.45763888888888887</v>
      </c>
    </row>
    <row r="72" spans="2:165" ht="15" x14ac:dyDescent="0.3">
      <c r="E72" s="9"/>
      <c r="F72" s="117"/>
      <c r="G72" s="118"/>
      <c r="I72" s="122"/>
      <c r="AK72" s="120"/>
      <c r="AL72" s="120"/>
      <c r="BC72" s="132"/>
      <c r="BF72" s="131"/>
      <c r="BG72" s="131"/>
      <c r="BH72" s="131"/>
      <c r="BI72" s="131"/>
      <c r="BJ72" s="131"/>
      <c r="BK72" s="131"/>
      <c r="BL72" s="131"/>
      <c r="BM72" s="131"/>
      <c r="BN72" s="131"/>
      <c r="BO72" s="131"/>
      <c r="BV72" s="122"/>
      <c r="BW72" s="155"/>
      <c r="DH72" s="32"/>
      <c r="DK72" s="32"/>
      <c r="DM72" s="395">
        <v>41104</v>
      </c>
      <c r="DN72">
        <v>30770.598399999999</v>
      </c>
      <c r="DO72">
        <v>1620</v>
      </c>
      <c r="DP72" s="184">
        <v>0.81388888888888899</v>
      </c>
      <c r="DQ72" s="184"/>
      <c r="DR72" s="184"/>
      <c r="DS72" s="184"/>
      <c r="DT72" s="184"/>
      <c r="DU72" s="184"/>
      <c r="DV72" s="184"/>
      <c r="DW72" s="184"/>
      <c r="DX72" s="184"/>
      <c r="DY72" s="184"/>
      <c r="DZ72" s="184"/>
      <c r="EA72" s="184"/>
      <c r="EB72" s="184"/>
      <c r="EC72" s="184"/>
      <c r="ED72" s="184"/>
      <c r="EE72" s="184"/>
      <c r="EF72" s="184"/>
      <c r="EG72" s="184"/>
      <c r="EH72" s="184"/>
      <c r="EI72" s="184"/>
      <c r="EJ72" s="184"/>
      <c r="EK72" s="184"/>
      <c r="EL72" s="184"/>
      <c r="EM72" s="184"/>
      <c r="EN72" s="184"/>
      <c r="EO72" s="184"/>
      <c r="EP72" s="184"/>
      <c r="EQ72" s="184"/>
      <c r="ER72" s="184"/>
      <c r="ES72" s="184"/>
      <c r="ET72" s="184"/>
      <c r="EU72" s="184"/>
      <c r="EV72" s="184"/>
      <c r="EW72" s="184"/>
      <c r="EX72" s="184"/>
      <c r="EY72" s="184"/>
      <c r="EZ72">
        <v>28279.949999999993</v>
      </c>
      <c r="FA72">
        <v>28279.949999999993</v>
      </c>
      <c r="FB72">
        <f t="shared" si="10"/>
        <v>0</v>
      </c>
      <c r="FC72" s="184"/>
      <c r="FD72" s="184"/>
      <c r="FE72">
        <v>995</v>
      </c>
      <c r="FF72" s="184">
        <v>0.16874999999999998</v>
      </c>
      <c r="FG72">
        <v>1359</v>
      </c>
      <c r="FH72" s="184">
        <v>0.46527777777777773</v>
      </c>
    </row>
    <row r="73" spans="2:165" ht="15.75" thickBot="1" x14ac:dyDescent="0.35">
      <c r="E73" s="9"/>
      <c r="F73" s="117"/>
      <c r="G73" s="118"/>
      <c r="I73" s="122"/>
      <c r="K73" s="122"/>
      <c r="AK73" s="120"/>
      <c r="AL73" s="120"/>
      <c r="BC73" s="132"/>
      <c r="BF73" s="131"/>
      <c r="BG73" s="131"/>
      <c r="BH73" s="131"/>
      <c r="BI73" s="131"/>
      <c r="BJ73" s="131"/>
      <c r="BK73" s="131"/>
      <c r="BL73" s="131"/>
      <c r="BM73" s="131"/>
      <c r="BN73" s="131"/>
      <c r="BO73" s="131"/>
      <c r="BV73" s="122"/>
      <c r="BW73" s="155"/>
      <c r="DH73" s="32"/>
      <c r="DK73" s="32"/>
      <c r="DM73" s="395">
        <v>41105</v>
      </c>
      <c r="DN73">
        <v>28645</v>
      </c>
      <c r="DO73">
        <v>1512</v>
      </c>
      <c r="DP73" s="184">
        <v>0.81458333333333333</v>
      </c>
      <c r="DQ73" s="184"/>
      <c r="DR73" s="184"/>
      <c r="DS73" s="184"/>
      <c r="DT73" s="184"/>
      <c r="DU73" s="184"/>
      <c r="DV73" s="184"/>
      <c r="DW73" s="184"/>
      <c r="DX73" s="184"/>
      <c r="DY73" s="184"/>
      <c r="DZ73" s="184"/>
      <c r="EA73" s="184"/>
      <c r="EB73" s="184"/>
      <c r="EC73" s="184"/>
      <c r="ED73" s="184"/>
      <c r="EE73" s="184"/>
      <c r="EF73" s="184"/>
      <c r="EG73" s="184"/>
      <c r="EH73" s="184"/>
      <c r="EI73" s="184"/>
      <c r="EJ73" s="184"/>
      <c r="EK73" s="184"/>
      <c r="EL73" s="184"/>
      <c r="EM73" s="184"/>
      <c r="EN73" s="184"/>
      <c r="EO73" s="184"/>
      <c r="EP73" s="184"/>
      <c r="EQ73" s="184"/>
      <c r="ER73" s="184"/>
      <c r="ES73" s="184"/>
      <c r="ET73" s="184"/>
      <c r="EU73" s="184"/>
      <c r="EV73" s="184"/>
      <c r="EW73" s="184"/>
      <c r="EX73" s="184"/>
      <c r="EY73" s="184"/>
      <c r="EZ73">
        <v>28488.781999999999</v>
      </c>
      <c r="FA73">
        <v>28488.781999999999</v>
      </c>
      <c r="FB73">
        <f t="shared" si="10"/>
        <v>0</v>
      </c>
      <c r="FC73" s="184"/>
      <c r="FD73" s="184"/>
      <c r="FE73">
        <v>995</v>
      </c>
      <c r="FF73" s="184">
        <v>0.16874999999999998</v>
      </c>
      <c r="FG73">
        <v>1359</v>
      </c>
      <c r="FH73" s="184">
        <v>0.46527777777777773</v>
      </c>
    </row>
    <row r="74" spans="2:165" ht="15.75" customHeight="1" x14ac:dyDescent="0.25">
      <c r="B74" s="18"/>
      <c r="C74" s="146">
        <f>D39-C39</f>
        <v>0</v>
      </c>
      <c r="D74" s="146"/>
      <c r="E74" s="146">
        <f>F39-E39</f>
        <v>-3.8096000000000001</v>
      </c>
      <c r="F74" s="146"/>
      <c r="G74" s="146">
        <f>H39-G39</f>
        <v>0</v>
      </c>
      <c r="H74" s="146"/>
      <c r="I74" s="146">
        <f>J39-I39</f>
        <v>0</v>
      </c>
      <c r="J74" s="146"/>
      <c r="K74" s="146">
        <f>L39-K39</f>
        <v>-0.4395</v>
      </c>
      <c r="L74" s="146"/>
      <c r="M74" s="146">
        <f>N39-M39</f>
        <v>0</v>
      </c>
      <c r="N74" s="146"/>
      <c r="O74" s="146">
        <f>P39-O39</f>
        <v>-7.7759999999999998</v>
      </c>
      <c r="P74" s="146"/>
      <c r="Q74" s="146">
        <f>R39-Q39</f>
        <v>0</v>
      </c>
      <c r="R74" s="146"/>
      <c r="S74" s="146">
        <f>T39-S39</f>
        <v>-1.47E-2</v>
      </c>
      <c r="T74" s="146"/>
      <c r="U74" s="146">
        <f>V39-U39</f>
        <v>0</v>
      </c>
      <c r="V74" s="146"/>
      <c r="W74" s="146">
        <f>X39-W39</f>
        <v>-1.4694</v>
      </c>
      <c r="X74" s="146"/>
      <c r="Y74" s="146">
        <f>Z39-Y39</f>
        <v>-1.9361999999999999</v>
      </c>
      <c r="Z74" s="146"/>
      <c r="AA74" s="146">
        <f>AB39-AA39</f>
        <v>0</v>
      </c>
      <c r="AB74" s="146"/>
      <c r="AC74" s="146">
        <f>AD39-AC39</f>
        <v>2618.2692000000002</v>
      </c>
      <c r="AD74" s="146"/>
      <c r="AE74" s="146">
        <f>AF39-AE39</f>
        <v>2622.0942</v>
      </c>
      <c r="AF74" s="146"/>
      <c r="AG74" s="146">
        <f>AH39-AG39</f>
        <v>2631.6</v>
      </c>
      <c r="AH74" s="146"/>
      <c r="AI74" s="146">
        <f>AJ39-AI39</f>
        <v>817.23599999999999</v>
      </c>
      <c r="AJ74" s="146"/>
      <c r="AK74" s="146">
        <f>AL39-AK39</f>
        <v>817.29</v>
      </c>
      <c r="AL74" s="146"/>
      <c r="AM74" s="146">
        <f>AN39-AM39</f>
        <v>811.86239999999998</v>
      </c>
      <c r="AN74" s="146"/>
      <c r="AO74" s="146">
        <f>AP39-AO39</f>
        <v>796.09559999999999</v>
      </c>
      <c r="AP74" s="146"/>
      <c r="AQ74" s="146">
        <f>AR39-AQ39</f>
        <v>562.67280000000005</v>
      </c>
      <c r="AR74" s="146"/>
      <c r="AS74" s="146">
        <f>AT39-AS39</f>
        <v>652.38829999999996</v>
      </c>
      <c r="AT74" s="146"/>
      <c r="AU74" s="146">
        <f>AV39-AU39</f>
        <v>660.97140000000002</v>
      </c>
      <c r="AV74" s="146"/>
      <c r="AW74" s="146">
        <f>AX39-AW39</f>
        <v>0</v>
      </c>
      <c r="AX74" s="146"/>
      <c r="AY74" s="146">
        <f>AY39</f>
        <v>0</v>
      </c>
      <c r="AZ74" s="146">
        <f>AZ39</f>
        <v>0</v>
      </c>
      <c r="BA74" s="146">
        <f>BA39</f>
        <v>3.93</v>
      </c>
      <c r="BB74" s="146">
        <f>BC39-BB39</f>
        <v>-6.1509999999999998</v>
      </c>
      <c r="BC74" s="146"/>
      <c r="BD74" s="146">
        <f>BE39-BD39</f>
        <v>3.5379999999999998</v>
      </c>
      <c r="BE74" s="146"/>
      <c r="BF74" s="146">
        <f>BG39-BF39</f>
        <v>25.576000000000001</v>
      </c>
      <c r="BG74" s="146"/>
      <c r="BH74" s="146">
        <f>BI39-BH39</f>
        <v>-0.14399999999999999</v>
      </c>
      <c r="BI74" s="146"/>
      <c r="BJ74" s="146">
        <f>BK39-BJ39</f>
        <v>31.597000000000001</v>
      </c>
      <c r="BK74" s="146"/>
      <c r="BL74" s="146">
        <f>BM39-BL39</f>
        <v>82.01</v>
      </c>
      <c r="BM74" s="146"/>
      <c r="BN74" s="146">
        <f>BO39-BN39</f>
        <v>11.526</v>
      </c>
      <c r="BO74" s="146"/>
      <c r="BP74" s="146">
        <f>BQ39-BP39</f>
        <v>52.020800000000001</v>
      </c>
      <c r="BQ74" s="146"/>
      <c r="BR74" s="146">
        <f>BS39-BR39</f>
        <v>52.520400000000002</v>
      </c>
      <c r="BS74" s="146"/>
      <c r="BT74" s="146">
        <f>BU39-BT39</f>
        <v>0.23229999999999995</v>
      </c>
      <c r="BU74" s="146"/>
      <c r="BV74" s="146">
        <f>BW39-BV39</f>
        <v>198.03100000000001</v>
      </c>
      <c r="BW74" s="146"/>
      <c r="BX74" s="146">
        <f>BY39-BX39</f>
        <v>-5.4240000000000004</v>
      </c>
      <c r="BY74" s="146"/>
      <c r="BZ74" s="146">
        <f>CA39-BZ39</f>
        <v>-4.5339999999999998</v>
      </c>
      <c r="CA74" s="146"/>
      <c r="CB74" s="146">
        <f>CC39-CB39</f>
        <v>59.222000000000001</v>
      </c>
      <c r="CC74" s="146"/>
      <c r="CD74" s="146">
        <f>CE39-CD39</f>
        <v>-0.66300000000000003</v>
      </c>
      <c r="CE74" s="146"/>
      <c r="CF74" s="146">
        <f>CG39-CF39</f>
        <v>685.39559999999994</v>
      </c>
      <c r="CG74" s="146"/>
      <c r="CH74" s="146">
        <f>CI39-CH39</f>
        <v>441.51750000000004</v>
      </c>
      <c r="CI74" s="146"/>
      <c r="CJ74" s="146">
        <f>CK39-CJ39</f>
        <v>4168.1875</v>
      </c>
      <c r="CK74" s="146"/>
      <c r="CL74" s="146">
        <f>CM39-CL39</f>
        <v>3979.1875</v>
      </c>
      <c r="CM74" s="146"/>
      <c r="CN74" s="146">
        <f>CO39-CN39</f>
        <v>931.86</v>
      </c>
      <c r="CO74" s="146"/>
      <c r="CP74" s="146">
        <f>CQ39-CP39</f>
        <v>0</v>
      </c>
      <c r="CQ74" s="146"/>
      <c r="CR74" s="146">
        <f>CS39-CR39</f>
        <v>13523.125</v>
      </c>
      <c r="CS74" s="146"/>
      <c r="CT74" s="146">
        <f>CU39-CT39</f>
        <v>-9766.75</v>
      </c>
      <c r="CU74" s="146"/>
      <c r="CV74" s="146">
        <f>CW39-CV39</f>
        <v>1819.356</v>
      </c>
      <c r="CW74" s="146"/>
      <c r="CX74" s="146">
        <f>CY39-CX39</f>
        <v>1856.5486000000001</v>
      </c>
      <c r="CY74" s="146"/>
      <c r="CZ74" s="146">
        <f>DA39-CZ39</f>
        <v>17017.375</v>
      </c>
      <c r="DA74" s="146"/>
      <c r="DB74" s="146">
        <f>DC39-DB39</f>
        <v>-11867.2585</v>
      </c>
      <c r="DC74" s="146"/>
      <c r="DD74" s="146">
        <f>DE39-DD39</f>
        <v>14462.8575</v>
      </c>
      <c r="DE74" s="146"/>
      <c r="DF74" s="146">
        <f>DG39-DF39</f>
        <v>1498.4903999999999</v>
      </c>
      <c r="DG74" s="146"/>
      <c r="DH74" s="146">
        <f>DI39-DH39</f>
        <v>1543.2163</v>
      </c>
      <c r="DI74" s="146"/>
      <c r="DJ74" s="146">
        <f>DK39-DJ39</f>
        <v>-4.6623000000000001</v>
      </c>
      <c r="DK74" s="146"/>
      <c r="DL74" s="146">
        <f>DM39-DL39</f>
        <v>0</v>
      </c>
      <c r="DM74" s="146"/>
      <c r="DN74" s="146"/>
      <c r="DO74" s="146">
        <f>DP39-DO39</f>
        <v>-1.8109999999999999</v>
      </c>
      <c r="DP74" s="146"/>
      <c r="DQ74" s="146"/>
      <c r="DR74" s="146"/>
      <c r="DS74" s="146"/>
      <c r="DT74" s="146"/>
      <c r="DU74" s="146"/>
      <c r="DV74" s="146"/>
      <c r="DW74" s="146"/>
      <c r="DX74" s="146"/>
      <c r="DY74" s="472"/>
      <c r="DZ74" s="472"/>
      <c r="EA74" s="472"/>
      <c r="EB74" s="472"/>
      <c r="EC74" s="472"/>
      <c r="ED74" s="472"/>
      <c r="EE74" s="472"/>
      <c r="EF74" s="472"/>
      <c r="EG74" s="472"/>
      <c r="EH74" s="472"/>
      <c r="EI74" s="472"/>
      <c r="EJ74" s="472"/>
      <c r="EK74" s="472"/>
      <c r="EL74" s="472"/>
      <c r="EM74" s="472"/>
      <c r="EN74" s="472"/>
      <c r="EO74" s="472"/>
      <c r="EP74" s="472"/>
      <c r="EQ74" s="472"/>
      <c r="ER74" s="472"/>
      <c r="ES74" s="472"/>
      <c r="ET74" s="472"/>
      <c r="EU74" s="472"/>
      <c r="EV74" s="472"/>
      <c r="EW74" s="472"/>
      <c r="EX74" s="472"/>
      <c r="EY74" s="472"/>
      <c r="EZ74">
        <v>26293.412400000008</v>
      </c>
      <c r="FA74">
        <v>26293.412400000008</v>
      </c>
      <c r="FB74">
        <f t="shared" si="10"/>
        <v>0</v>
      </c>
      <c r="FC74" s="472"/>
      <c r="FD74" s="472"/>
      <c r="FG74" s="398">
        <f>C74+E74+G74+I74+K74+M74+O74+Q74+S74+U74+W74+Y74+AA74+AC74+AE74+AG74+AI74+AK74+AM74+AO74+AQ74+AS74+AU74+AW74+AY74+AZ74+BA74+BB74+BD74+BF74+BH74+BJ74+BL74+BP74+BR74+BT74+BV74+BX74+BZ74+CB74+CD74+CF74+CH74+CJ74+CL74+CN74+CP74+DM39-DJ39+DO74</f>
        <v>23666.470799999999</v>
      </c>
      <c r="FH74" s="48"/>
      <c r="FI74" s="154"/>
    </row>
    <row r="75" spans="2:165" ht="9.75" customHeight="1" thickBot="1" x14ac:dyDescent="0.25">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146"/>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472"/>
      <c r="DZ75" s="472"/>
      <c r="EA75" s="472"/>
      <c r="EB75" s="472"/>
      <c r="EC75" s="472"/>
      <c r="ED75" s="472"/>
      <c r="EE75" s="472"/>
      <c r="EF75" s="472"/>
      <c r="EG75" s="472"/>
      <c r="EH75" s="472"/>
      <c r="EI75" s="472"/>
      <c r="EJ75" s="472"/>
      <c r="EK75" s="472"/>
      <c r="EL75" s="472"/>
      <c r="EM75" s="472"/>
      <c r="EN75" s="472"/>
      <c r="EO75" s="472"/>
      <c r="EP75" s="472"/>
      <c r="EQ75" s="472"/>
      <c r="ER75" s="472"/>
      <c r="ES75" s="472"/>
      <c r="ET75" s="472"/>
      <c r="EU75" s="472"/>
      <c r="EV75" s="472"/>
      <c r="EW75" s="472"/>
      <c r="EX75" s="472"/>
      <c r="EY75" s="472"/>
      <c r="EZ75">
        <v>24225.092699999997</v>
      </c>
      <c r="FA75">
        <v>24225.092699999997</v>
      </c>
      <c r="FB75">
        <f t="shared" si="10"/>
        <v>0</v>
      </c>
      <c r="FC75" s="472"/>
      <c r="FD75" s="472"/>
      <c r="FG75" s="243">
        <f>MIN(FE10:FE37)</f>
        <v>22277.472499999996</v>
      </c>
    </row>
    <row r="76" spans="2:165" ht="13.5" thickBot="1" x14ac:dyDescent="0.25">
      <c r="B76" s="11"/>
      <c r="C76" s="657">
        <f>C74+E74</f>
        <v>-3.8096000000000001</v>
      </c>
      <c r="D76" s="658"/>
      <c r="E76" s="658"/>
      <c r="F76" s="659"/>
      <c r="G76" s="657">
        <f>G74+I74</f>
        <v>0</v>
      </c>
      <c r="H76" s="658"/>
      <c r="I76" s="658"/>
      <c r="J76" s="659"/>
      <c r="K76" s="657">
        <f>K74</f>
        <v>-0.4395</v>
      </c>
      <c r="L76" s="659"/>
      <c r="M76" s="657">
        <f>M74+O74</f>
        <v>-7.7759999999999998</v>
      </c>
      <c r="N76" s="658"/>
      <c r="O76" s="658"/>
      <c r="P76" s="659"/>
      <c r="Q76" s="660">
        <f>SUM(Q74:AB74)</f>
        <v>-3.4203000000000001</v>
      </c>
      <c r="R76" s="661"/>
      <c r="S76" s="661"/>
      <c r="T76" s="661"/>
      <c r="U76" s="661"/>
      <c r="V76" s="661"/>
      <c r="W76" s="661"/>
      <c r="X76" s="661"/>
      <c r="Y76" s="661"/>
      <c r="Z76" s="661"/>
      <c r="AA76" s="661"/>
      <c r="AB76" s="662"/>
      <c r="AC76" s="657">
        <f>AC74+AE74+AG74</f>
        <v>7871.9634000000005</v>
      </c>
      <c r="AD76" s="658"/>
      <c r="AE76" s="658"/>
      <c r="AF76" s="658"/>
      <c r="AG76" s="658"/>
      <c r="AH76" s="659"/>
      <c r="AI76" s="657">
        <f>AI74+AK74+AM74+AO74</f>
        <v>3242.4839999999999</v>
      </c>
      <c r="AJ76" s="658"/>
      <c r="AK76" s="658"/>
      <c r="AL76" s="658"/>
      <c r="AM76" s="658"/>
      <c r="AN76" s="658"/>
      <c r="AO76" s="658"/>
      <c r="AP76" s="659"/>
      <c r="AQ76" s="657">
        <f>AQ74+AS74+AU74</f>
        <v>1876.0324999999998</v>
      </c>
      <c r="AR76" s="658"/>
      <c r="AS76" s="658"/>
      <c r="AT76" s="658"/>
      <c r="AU76" s="658"/>
      <c r="AV76" s="659"/>
      <c r="AW76" s="657">
        <f>AW74</f>
        <v>0</v>
      </c>
      <c r="AX76" s="659"/>
      <c r="AY76" s="657">
        <f>SUM(AY74:BM74)</f>
        <v>140.35599999999999</v>
      </c>
      <c r="AZ76" s="658"/>
      <c r="BA76" s="658"/>
      <c r="BB76" s="658"/>
      <c r="BC76" s="658"/>
      <c r="BD76" s="658"/>
      <c r="BE76" s="658"/>
      <c r="BF76" s="658"/>
      <c r="BG76" s="658"/>
      <c r="BH76" s="658"/>
      <c r="BI76" s="658"/>
      <c r="BJ76" s="658"/>
      <c r="BK76" s="658"/>
      <c r="BL76" s="658"/>
      <c r="BM76" s="659"/>
      <c r="BN76" s="453"/>
      <c r="BO76" s="453"/>
      <c r="BP76" s="657">
        <f>SUM(BP74:CB74)</f>
        <v>352.06850000000003</v>
      </c>
      <c r="BQ76" s="658"/>
      <c r="BR76" s="658"/>
      <c r="BS76" s="658"/>
      <c r="BT76" s="658"/>
      <c r="BU76" s="658"/>
      <c r="BV76" s="658"/>
      <c r="BW76" s="658"/>
      <c r="BX76" s="658"/>
      <c r="BY76" s="658"/>
      <c r="BZ76" s="658"/>
      <c r="CA76" s="658"/>
      <c r="CB76" s="658"/>
      <c r="CC76" s="659"/>
      <c r="CD76" s="657">
        <f>CF74+CD74</f>
        <v>684.73259999999993</v>
      </c>
      <c r="CE76" s="658"/>
      <c r="CF76" s="658"/>
      <c r="CG76" s="659"/>
      <c r="CH76" s="664">
        <f>CH74+CJ74+CL74+CN74+CP74</f>
        <v>9520.7525000000005</v>
      </c>
      <c r="CI76" s="665"/>
      <c r="CJ76" s="665"/>
      <c r="CK76" s="665"/>
      <c r="CL76" s="665"/>
      <c r="CM76" s="665"/>
      <c r="CN76" s="665"/>
      <c r="CO76" s="665"/>
      <c r="CP76" s="665"/>
      <c r="CQ76" s="666"/>
      <c r="CR76" s="664">
        <f>SUM(CR74:DG74)</f>
        <v>28543.744000000002</v>
      </c>
      <c r="CS76" s="665"/>
      <c r="CT76" s="665"/>
      <c r="CU76" s="665"/>
      <c r="CV76" s="665"/>
      <c r="CW76" s="665"/>
      <c r="CX76" s="665"/>
      <c r="CY76" s="665"/>
      <c r="CZ76" s="665"/>
      <c r="DA76" s="665"/>
      <c r="DB76" s="665"/>
      <c r="DC76" s="665"/>
      <c r="DD76" s="665"/>
      <c r="DE76" s="665"/>
      <c r="DF76" s="665"/>
      <c r="DG76" s="666"/>
      <c r="DH76" s="452"/>
      <c r="DI76" s="452"/>
      <c r="DJ76" s="664">
        <f>DM39-DJ39</f>
        <v>-4.6623000000000001</v>
      </c>
      <c r="DK76" s="665"/>
      <c r="DL76" s="665"/>
      <c r="DM76" s="666"/>
      <c r="DO76">
        <v>163882.58970000001</v>
      </c>
      <c r="DR76" s="33" t="s">
        <v>800</v>
      </c>
      <c r="DS76" s="408">
        <f>DQ39+DS39+DU39+DW39</f>
        <v>1.3460000000000001</v>
      </c>
      <c r="EZ76">
        <v>29849.191499999997</v>
      </c>
      <c r="FA76">
        <v>29849.191499999997</v>
      </c>
      <c r="FB76">
        <f t="shared" si="10"/>
        <v>0</v>
      </c>
      <c r="FG76" s="32"/>
    </row>
    <row r="77" spans="2:165" x14ac:dyDescent="0.2">
      <c r="K77" s="1" t="s">
        <v>240</v>
      </c>
      <c r="O77" s="1" t="s">
        <v>241</v>
      </c>
      <c r="AA77" s="1" t="s">
        <v>242</v>
      </c>
      <c r="AG77" s="1" t="s">
        <v>243</v>
      </c>
      <c r="AO77" s="1" t="s">
        <v>244</v>
      </c>
      <c r="AU77" s="1" t="s">
        <v>245</v>
      </c>
      <c r="BD77" s="1" t="s">
        <v>246</v>
      </c>
      <c r="BF77" s="122"/>
      <c r="BH77" s="122"/>
      <c r="BK77" s="168"/>
      <c r="BL77" s="168"/>
      <c r="BM77" s="268"/>
      <c r="BN77" s="268"/>
      <c r="BO77" s="268"/>
      <c r="BP77" s="168"/>
      <c r="BQ77" s="130"/>
      <c r="BU77" s="168">
        <v>635.12490000000003</v>
      </c>
      <c r="BV77" s="168" t="s">
        <v>422</v>
      </c>
      <c r="BZ77" s="122"/>
      <c r="CB77" s="122"/>
      <c r="CE77" s="32"/>
      <c r="CP77" s="34" t="s">
        <v>419</v>
      </c>
      <c r="CQ77" s="32"/>
      <c r="DR77" s="33" t="s">
        <v>801</v>
      </c>
      <c r="DS77" s="407">
        <f>DR39+DT39+DV39+DX39</f>
        <v>0</v>
      </c>
      <c r="EZ77">
        <v>30064.694399999997</v>
      </c>
      <c r="FA77">
        <v>30064.694399999997</v>
      </c>
      <c r="FB77">
        <f t="shared" si="10"/>
        <v>0</v>
      </c>
      <c r="FF77" t="s">
        <v>821</v>
      </c>
    </row>
    <row r="78" spans="2:165" ht="13.5" x14ac:dyDescent="0.25">
      <c r="F78" s="117"/>
      <c r="G78" s="118"/>
      <c r="K78" s="120">
        <f>L39+J39+H39+F39+D39</f>
        <v>0</v>
      </c>
      <c r="L78" s="1" t="s">
        <v>143</v>
      </c>
      <c r="O78" s="120">
        <f>P39+N39</f>
        <v>0</v>
      </c>
      <c r="P78" s="1" t="s">
        <v>143</v>
      </c>
      <c r="AA78" s="120">
        <f>AB39+Z39+X39+V39+T39+R39+DP39</f>
        <v>0</v>
      </c>
      <c r="AB78" s="1" t="s">
        <v>143</v>
      </c>
      <c r="AG78" s="120">
        <f>AH39+AF39+AD39</f>
        <v>7871.9634000000005</v>
      </c>
      <c r="AH78" s="1" t="s">
        <v>143</v>
      </c>
      <c r="AO78" s="120">
        <f>AP39+AN39+AL39+AJ39</f>
        <v>3242.4839999999999</v>
      </c>
      <c r="AP78" s="1" t="s">
        <v>143</v>
      </c>
      <c r="AU78" s="120">
        <f>AV39+AT39+AR39</f>
        <v>1876.0325</v>
      </c>
      <c r="AV78" s="1" t="s">
        <v>143</v>
      </c>
      <c r="AW78" s="133"/>
      <c r="BD78" s="1" t="s">
        <v>143</v>
      </c>
      <c r="BE78" s="120">
        <f>BE39+BU39</f>
        <v>5.0824999999999996</v>
      </c>
      <c r="BF78" s="122"/>
      <c r="BG78" s="133"/>
      <c r="BH78" s="122"/>
      <c r="BQ78" s="123" t="s">
        <v>155</v>
      </c>
      <c r="BR78" s="124" t="s">
        <v>228</v>
      </c>
      <c r="BS78" s="124"/>
      <c r="BZ78" s="122"/>
      <c r="CA78" s="1" t="s">
        <v>428</v>
      </c>
      <c r="CB78" s="122"/>
      <c r="CL78" s="9"/>
      <c r="CM78" s="9"/>
      <c r="CN78" s="33"/>
      <c r="CO78" s="34" t="s">
        <v>347</v>
      </c>
      <c r="CP78" s="156">
        <v>0</v>
      </c>
      <c r="CQ78" s="33" t="s">
        <v>400</v>
      </c>
      <c r="DH78" s="32"/>
      <c r="DO78" s="32">
        <f>DO74+DO76</f>
        <v>163880.77870000002</v>
      </c>
      <c r="EZ78">
        <v>27954.207700000006</v>
      </c>
      <c r="FA78">
        <v>27954.207700000006</v>
      </c>
      <c r="FB78">
        <f t="shared" si="10"/>
        <v>0</v>
      </c>
      <c r="FF78" s="32">
        <f>MAX(FE10:FE37)</f>
        <v>30064.694399999997</v>
      </c>
    </row>
    <row r="79" spans="2:165" ht="13.5" x14ac:dyDescent="0.25">
      <c r="F79" s="117"/>
      <c r="G79" s="118"/>
      <c r="H79" s="122"/>
      <c r="K79" s="120">
        <f>K39+I39+G39+E39+C39</f>
        <v>4.2491000000000003</v>
      </c>
      <c r="L79" s="1" t="s">
        <v>142</v>
      </c>
      <c r="O79" s="120">
        <f>O39+M39</f>
        <v>7.7759999999999998</v>
      </c>
      <c r="P79" s="1" t="s">
        <v>142</v>
      </c>
      <c r="AA79" s="120">
        <f>AA39+Y39+W39+U39+S39+Q39+DO39</f>
        <v>5.2312999999999992</v>
      </c>
      <c r="AB79" s="1" t="s">
        <v>142</v>
      </c>
      <c r="AG79" s="120">
        <f>AG39+AE39+AC39</f>
        <v>0</v>
      </c>
      <c r="AH79" s="1" t="s">
        <v>142</v>
      </c>
      <c r="AK79" s="120"/>
      <c r="AL79" s="120"/>
      <c r="AO79" s="120">
        <f>AO39+AM39+AK39+AI39</f>
        <v>0</v>
      </c>
      <c r="AP79" s="1" t="s">
        <v>142</v>
      </c>
      <c r="AU79" s="120">
        <f>AU39+AS39+AQ39</f>
        <v>0</v>
      </c>
      <c r="AV79" s="1" t="s">
        <v>142</v>
      </c>
      <c r="AW79" s="121"/>
      <c r="BD79" s="1" t="s">
        <v>142</v>
      </c>
      <c r="BE79" s="120">
        <f>BD39+BT39</f>
        <v>1.3122</v>
      </c>
      <c r="BF79" s="134"/>
      <c r="BG79" s="121"/>
      <c r="BQ79" s="123" t="s">
        <v>420</v>
      </c>
      <c r="BR79" s="124" t="s">
        <v>229</v>
      </c>
      <c r="BS79" s="125">
        <f>BS39+BQ39</f>
        <v>104.8492</v>
      </c>
      <c r="BU79" s="158">
        <v>1310.5152</v>
      </c>
      <c r="BV79" s="126" t="s">
        <v>156</v>
      </c>
      <c r="CA79" s="158">
        <v>4.6640000000000015</v>
      </c>
      <c r="CB79" s="126" t="s">
        <v>427</v>
      </c>
      <c r="CL79" s="33"/>
      <c r="CM79" s="33"/>
      <c r="CO79" s="34" t="s">
        <v>347</v>
      </c>
      <c r="CP79" s="156">
        <v>0</v>
      </c>
      <c r="CQ79" s="33" t="s">
        <v>401</v>
      </c>
      <c r="DH79" s="32"/>
      <c r="DK79" s="32"/>
      <c r="EZ79">
        <v>26749.727100000007</v>
      </c>
      <c r="FA79">
        <v>26822.377600000003</v>
      </c>
      <c r="FB79">
        <f t="shared" si="10"/>
        <v>-72.6504999999961</v>
      </c>
    </row>
    <row r="80" spans="2:165" ht="13.5" x14ac:dyDescent="0.25">
      <c r="E80" s="9"/>
      <c r="F80" s="117"/>
      <c r="G80" s="118"/>
      <c r="H80" s="122"/>
      <c r="I80" s="122"/>
      <c r="AA80" s="406" t="s">
        <v>799</v>
      </c>
      <c r="AK80" s="120"/>
      <c r="AL80" s="120"/>
      <c r="BQ80" s="123" t="s">
        <v>421</v>
      </c>
      <c r="BR80" s="124" t="s">
        <v>230</v>
      </c>
      <c r="BS80" s="125">
        <f>BR39+BP39</f>
        <v>0.308</v>
      </c>
      <c r="BU80" s="159">
        <v>0</v>
      </c>
      <c r="BV80" s="126" t="s">
        <v>157</v>
      </c>
      <c r="CA80" s="159">
        <v>3558.5679999999998</v>
      </c>
      <c r="CB80" s="126" t="s">
        <v>426</v>
      </c>
      <c r="CL80" s="33"/>
      <c r="CM80" s="33"/>
      <c r="CO80" s="34" t="s">
        <v>347</v>
      </c>
      <c r="CP80" s="164">
        <v>0</v>
      </c>
      <c r="CQ80" s="33" t="s">
        <v>402</v>
      </c>
      <c r="DH80" s="32"/>
      <c r="DK80" s="32"/>
      <c r="DL80" s="408">
        <f>DN39+DJ39</f>
        <v>6.9315999999999995</v>
      </c>
      <c r="EZ80">
        <v>26576.645699999997</v>
      </c>
      <c r="FA80">
        <v>26576.645699999997</v>
      </c>
      <c r="FB80">
        <f>+EZ80-FA80</f>
        <v>0</v>
      </c>
    </row>
    <row r="81" spans="3:227" ht="13.5" x14ac:dyDescent="0.25">
      <c r="E81" s="9"/>
      <c r="F81" s="117"/>
      <c r="G81" s="118"/>
      <c r="I81" s="122"/>
      <c r="AK81" s="120"/>
      <c r="AL81" s="120"/>
      <c r="BC81" s="132"/>
      <c r="BU81" s="127">
        <f>SUM(BU79:BU80)</f>
        <v>1310.5152</v>
      </c>
      <c r="CA81" s="127">
        <f>SUM(CA79:CA80)</f>
        <v>3563.232</v>
      </c>
      <c r="CO81" s="34" t="s">
        <v>347</v>
      </c>
      <c r="CP81" s="157">
        <v>0</v>
      </c>
      <c r="CQ81" s="33" t="s">
        <v>403</v>
      </c>
      <c r="DH81" s="32"/>
      <c r="DK81" s="32"/>
      <c r="FF81" t="s">
        <v>132</v>
      </c>
      <c r="FG81" t="s">
        <v>133</v>
      </c>
      <c r="FH81" t="s">
        <v>128</v>
      </c>
      <c r="FJ81" t="s">
        <v>169</v>
      </c>
      <c r="FL81" t="s">
        <v>175</v>
      </c>
      <c r="FN81" t="s">
        <v>224</v>
      </c>
      <c r="FP81" t="s">
        <v>273</v>
      </c>
      <c r="FR81" t="s">
        <v>715</v>
      </c>
      <c r="FT81" t="s">
        <v>125</v>
      </c>
      <c r="FV81" t="s">
        <v>178</v>
      </c>
      <c r="FX81" t="s">
        <v>166</v>
      </c>
      <c r="FZ81" t="s">
        <v>158</v>
      </c>
      <c r="GB81" t="s">
        <v>159</v>
      </c>
      <c r="GD81" t="s">
        <v>225</v>
      </c>
      <c r="GF81" t="s">
        <v>418</v>
      </c>
      <c r="GH81" t="s">
        <v>129</v>
      </c>
      <c r="GJ81" t="s">
        <v>111</v>
      </c>
      <c r="GL81" t="s">
        <v>20</v>
      </c>
      <c r="GN81" t="s">
        <v>23</v>
      </c>
      <c r="GP81" t="s">
        <v>24</v>
      </c>
      <c r="GR81" t="s">
        <v>20</v>
      </c>
      <c r="GT81" t="s">
        <v>26</v>
      </c>
      <c r="GV81" t="s">
        <v>31</v>
      </c>
      <c r="GX81" t="s">
        <v>32</v>
      </c>
      <c r="GZ81" t="s">
        <v>20</v>
      </c>
      <c r="HB81" t="s">
        <v>33</v>
      </c>
      <c r="HD81" t="s">
        <v>34</v>
      </c>
      <c r="HF81" t="s">
        <v>119</v>
      </c>
      <c r="HH81" t="s">
        <v>120</v>
      </c>
      <c r="HJ81" t="s">
        <v>20</v>
      </c>
      <c r="HL81" t="s">
        <v>33</v>
      </c>
      <c r="HN81" t="s">
        <v>27</v>
      </c>
      <c r="HP81" t="s">
        <v>28</v>
      </c>
      <c r="HR81" t="s">
        <v>29</v>
      </c>
      <c r="HS81" t="s">
        <v>739</v>
      </c>
    </row>
    <row r="82" spans="3:227" x14ac:dyDescent="0.2">
      <c r="C82"/>
      <c r="D82"/>
      <c r="E82" s="9"/>
      <c r="F82" s="117"/>
      <c r="G82" s="118"/>
      <c r="I82" s="122"/>
      <c r="AK82" s="120"/>
      <c r="AL82" s="120"/>
      <c r="BC82" s="132"/>
      <c r="BF82" s="131"/>
      <c r="BG82" s="131"/>
      <c r="BH82" s="131"/>
      <c r="BI82" s="131"/>
      <c r="BJ82" s="131"/>
      <c r="BK82" s="131"/>
      <c r="BL82" s="131"/>
      <c r="BM82" s="131"/>
      <c r="BN82" s="131"/>
      <c r="BO82" s="131"/>
      <c r="BV82" s="122"/>
      <c r="DH82" s="32"/>
      <c r="DK82" s="32"/>
      <c r="FF82" t="s">
        <v>269</v>
      </c>
      <c r="FG82" t="s">
        <v>270</v>
      </c>
      <c r="FH82" t="s">
        <v>128</v>
      </c>
      <c r="FJ82" t="s">
        <v>271</v>
      </c>
      <c r="FL82" t="s">
        <v>272</v>
      </c>
      <c r="FN82" t="s">
        <v>224</v>
      </c>
      <c r="FP82" t="s">
        <v>273</v>
      </c>
      <c r="FR82" t="s">
        <v>715</v>
      </c>
      <c r="FT82" t="s">
        <v>274</v>
      </c>
      <c r="FV82" t="s">
        <v>178</v>
      </c>
      <c r="FX82" t="s">
        <v>275</v>
      </c>
      <c r="FZ82" t="s">
        <v>158</v>
      </c>
      <c r="GB82" t="s">
        <v>159</v>
      </c>
      <c r="GD82" t="s">
        <v>225</v>
      </c>
      <c r="GF82" t="s">
        <v>418</v>
      </c>
      <c r="GH82" t="s">
        <v>129</v>
      </c>
      <c r="GJ82" t="s">
        <v>111</v>
      </c>
      <c r="GL82" t="s">
        <v>276</v>
      </c>
      <c r="GN82" t="s">
        <v>277</v>
      </c>
      <c r="GP82" t="s">
        <v>278</v>
      </c>
      <c r="GR82" t="s">
        <v>279</v>
      </c>
      <c r="GT82" t="s">
        <v>280</v>
      </c>
      <c r="GV82" t="s">
        <v>281</v>
      </c>
      <c r="GX82" t="s">
        <v>282</v>
      </c>
      <c r="GZ82" t="s">
        <v>283</v>
      </c>
      <c r="HB82" t="s">
        <v>284</v>
      </c>
      <c r="HD82" t="s">
        <v>285</v>
      </c>
      <c r="HF82" t="s">
        <v>286</v>
      </c>
      <c r="HH82" t="s">
        <v>287</v>
      </c>
      <c r="HJ82" t="s">
        <v>288</v>
      </c>
      <c r="HL82" t="s">
        <v>289</v>
      </c>
      <c r="HN82" t="s">
        <v>290</v>
      </c>
      <c r="HP82" t="s">
        <v>291</v>
      </c>
      <c r="HR82" t="s">
        <v>292</v>
      </c>
      <c r="HS82" t="s">
        <v>739</v>
      </c>
    </row>
    <row r="83" spans="3:227" x14ac:dyDescent="0.2">
      <c r="C83"/>
      <c r="D83"/>
      <c r="E83" s="9"/>
      <c r="F83" s="117"/>
      <c r="G83" s="118"/>
      <c r="I83" s="122"/>
      <c r="AK83" s="120"/>
      <c r="AL83" s="120"/>
      <c r="BC83" s="132"/>
      <c r="BF83" s="131"/>
      <c r="BG83" s="131"/>
      <c r="BH83" s="131"/>
      <c r="BI83" s="131"/>
      <c r="BJ83" s="131"/>
      <c r="BK83" s="131"/>
      <c r="BL83" s="131"/>
      <c r="BM83" s="131"/>
      <c r="BN83" s="131"/>
      <c r="BO83" s="131"/>
      <c r="BV83" s="122"/>
      <c r="BW83" s="155"/>
      <c r="BZ83" s="1" t="s">
        <v>410</v>
      </c>
      <c r="CP83" s="163">
        <f>(CP80-CP81)-(CP78-CP79)</f>
        <v>0</v>
      </c>
      <c r="CQ83" s="40" t="s">
        <v>404</v>
      </c>
      <c r="DH83" s="32"/>
      <c r="DK83" s="32"/>
    </row>
    <row r="84" spans="3:227" ht="14.25" x14ac:dyDescent="0.2">
      <c r="C84"/>
      <c r="D84"/>
      <c r="E84" s="9"/>
      <c r="F84" s="117"/>
      <c r="G84" s="118"/>
      <c r="I84" s="122"/>
      <c r="AK84" s="120"/>
      <c r="AL84" s="120"/>
      <c r="BC84" s="132"/>
      <c r="BF84" s="131"/>
      <c r="BG84" s="131"/>
      <c r="BH84" s="131"/>
      <c r="BI84" s="131"/>
      <c r="BJ84" s="131"/>
      <c r="BK84" s="131"/>
      <c r="BL84" s="131"/>
      <c r="BM84" s="131"/>
      <c r="BN84" s="131"/>
      <c r="BO84" s="131"/>
      <c r="BV84" s="122"/>
      <c r="BW84" s="155"/>
      <c r="BZ84" s="160" t="s">
        <v>405</v>
      </c>
      <c r="CA84" s="160"/>
      <c r="CB84" s="160"/>
      <c r="CC84" s="160"/>
      <c r="CD84" s="169">
        <v>0</v>
      </c>
      <c r="CE84" s="160" t="s">
        <v>429</v>
      </c>
      <c r="CF84" s="160"/>
      <c r="CG84" s="160"/>
      <c r="CH84" s="160"/>
      <c r="CI84" s="169">
        <v>6996</v>
      </c>
      <c r="CJ84" s="34" t="s">
        <v>347</v>
      </c>
      <c r="CO84" s="34" t="s">
        <v>431</v>
      </c>
      <c r="CP84" s="167" t="e">
        <f>-(#REF!)</f>
        <v>#REF!</v>
      </c>
      <c r="CQ84" s="40" t="s">
        <v>425</v>
      </c>
      <c r="DH84" s="32"/>
      <c r="DK84" s="32"/>
    </row>
    <row r="85" spans="3:227" ht="14.25" x14ac:dyDescent="0.2">
      <c r="C85"/>
      <c r="D85"/>
      <c r="E85" s="9"/>
      <c r="F85" s="117"/>
      <c r="G85" s="118"/>
      <c r="I85" s="122"/>
      <c r="AK85" s="120"/>
      <c r="AL85" s="120"/>
      <c r="BC85" s="132"/>
      <c r="BF85" s="131"/>
      <c r="BG85" s="131"/>
      <c r="BH85" s="131"/>
      <c r="BI85" s="131"/>
      <c r="BJ85" s="131"/>
      <c r="BK85" s="131"/>
      <c r="BL85" s="131"/>
      <c r="BM85" s="131"/>
      <c r="BN85" s="131"/>
      <c r="BO85" s="131"/>
      <c r="BV85" s="122"/>
      <c r="BW85" s="155"/>
      <c r="BZ85" s="160" t="s">
        <v>406</v>
      </c>
      <c r="CA85" s="160"/>
      <c r="CB85" s="160"/>
      <c r="CC85" s="160"/>
      <c r="CD85" s="170">
        <v>609978.96</v>
      </c>
      <c r="CE85" s="160" t="s">
        <v>430</v>
      </c>
      <c r="CF85" s="160"/>
      <c r="CG85" s="160"/>
      <c r="CH85" s="160"/>
      <c r="CI85" s="170">
        <v>0</v>
      </c>
      <c r="DH85" s="32"/>
      <c r="DK85" s="32"/>
    </row>
    <row r="86" spans="3:227" x14ac:dyDescent="0.2">
      <c r="C86"/>
      <c r="D86"/>
      <c r="E86" s="9"/>
      <c r="F86" s="117"/>
      <c r="G86" s="118"/>
      <c r="I86" s="122"/>
      <c r="AK86" s="120"/>
      <c r="AL86" s="120"/>
      <c r="BC86" s="132"/>
      <c r="BF86" s="131"/>
      <c r="BG86" s="131"/>
      <c r="BH86" s="131"/>
      <c r="BI86" s="131"/>
      <c r="BJ86" s="131"/>
      <c r="BK86" s="131"/>
      <c r="BL86" s="131"/>
      <c r="BM86" s="131"/>
      <c r="BN86" s="131"/>
      <c r="BO86" s="131"/>
      <c r="BV86" s="122"/>
      <c r="BW86" s="155"/>
      <c r="DH86" s="32"/>
      <c r="DK86" s="32"/>
    </row>
    <row r="87" spans="3:227" x14ac:dyDescent="0.2">
      <c r="C87"/>
      <c r="D87"/>
      <c r="E87" s="9"/>
      <c r="F87" s="117"/>
      <c r="G87" s="118"/>
      <c r="I87" s="122"/>
      <c r="AK87" s="120"/>
      <c r="AL87" s="120"/>
      <c r="BC87" s="132"/>
      <c r="BF87" s="131"/>
      <c r="BG87" s="131"/>
      <c r="BH87" s="131"/>
      <c r="BI87" s="131"/>
      <c r="BJ87" s="131"/>
      <c r="BK87" s="131"/>
      <c r="BL87" s="131"/>
      <c r="BM87" s="131"/>
      <c r="BN87" s="131"/>
      <c r="BO87" s="131"/>
      <c r="BV87" s="122"/>
      <c r="BW87" s="155"/>
      <c r="DH87" s="32"/>
      <c r="DK87" s="32"/>
    </row>
    <row r="88" spans="3:227" x14ac:dyDescent="0.2">
      <c r="C88"/>
      <c r="D88"/>
      <c r="E88" s="9"/>
      <c r="F88" s="117"/>
      <c r="G88" s="118"/>
      <c r="I88" s="122"/>
      <c r="AK88" s="120"/>
      <c r="AL88" s="120"/>
      <c r="BC88" s="132"/>
      <c r="BF88" s="131"/>
      <c r="BG88" s="131"/>
      <c r="BH88" s="131"/>
      <c r="BI88" s="131"/>
      <c r="BJ88" s="131"/>
      <c r="BK88" s="131"/>
      <c r="BL88" s="131"/>
      <c r="BM88" s="131"/>
      <c r="BN88" s="131"/>
      <c r="BO88" s="131"/>
      <c r="BV88" s="122"/>
      <c r="BW88" s="155"/>
      <c r="DH88" s="32"/>
      <c r="DK88" s="32"/>
    </row>
    <row r="89" spans="3:227" ht="15" x14ac:dyDescent="0.3">
      <c r="C89"/>
      <c r="D89"/>
      <c r="E89" s="9"/>
      <c r="F89" s="117"/>
      <c r="G89" s="118"/>
      <c r="I89" s="122"/>
      <c r="AK89" s="120"/>
      <c r="AL89" s="120"/>
      <c r="BC89" s="132"/>
      <c r="BF89" s="131"/>
      <c r="BG89" s="131"/>
      <c r="BH89" s="131"/>
      <c r="BI89" s="131"/>
      <c r="BJ89" s="131"/>
      <c r="BK89" s="131"/>
      <c r="BL89" s="131"/>
      <c r="BM89" s="131"/>
      <c r="BN89" s="131"/>
      <c r="BO89" s="131"/>
      <c r="BV89" s="122"/>
      <c r="BW89" s="155"/>
      <c r="DH89" s="32"/>
      <c r="DK89" s="32"/>
      <c r="DM89" s="395">
        <v>41091</v>
      </c>
      <c r="DN89">
        <v>24107.066800000001</v>
      </c>
      <c r="DO89">
        <v>1270</v>
      </c>
      <c r="DP89" s="184">
        <v>0.83472222222222225</v>
      </c>
      <c r="DQ89" s="184"/>
      <c r="DR89" s="184"/>
      <c r="DS89" s="184"/>
      <c r="DT89" s="184"/>
      <c r="DU89" s="184"/>
      <c r="DV89" s="184"/>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c r="FC89" s="184"/>
      <c r="FD89" s="184"/>
      <c r="FE89">
        <v>780</v>
      </c>
      <c r="FF89" s="184">
        <v>0.18888888888888888</v>
      </c>
      <c r="FG89">
        <v>1084</v>
      </c>
      <c r="FH89" s="184">
        <v>0.54861111111111105</v>
      </c>
    </row>
    <row r="90" spans="3:227" ht="15" x14ac:dyDescent="0.3">
      <c r="C90"/>
      <c r="D90"/>
      <c r="E90" s="9"/>
      <c r="F90" s="117"/>
      <c r="G90" s="118"/>
      <c r="I90" s="122"/>
      <c r="AK90" s="120"/>
      <c r="AL90" s="120"/>
      <c r="BC90" s="132"/>
      <c r="BF90" s="131"/>
      <c r="BG90" s="131"/>
      <c r="BH90" s="131"/>
      <c r="BI90" s="131"/>
      <c r="BJ90" s="131"/>
      <c r="BK90" s="131"/>
      <c r="BL90" s="131"/>
      <c r="BM90" s="131"/>
      <c r="BN90" s="131"/>
      <c r="BO90" s="131"/>
      <c r="BV90" s="122"/>
      <c r="BW90" s="155"/>
      <c r="DH90" s="32"/>
      <c r="DK90" s="32"/>
      <c r="DM90" s="395">
        <v>41092</v>
      </c>
      <c r="DN90">
        <v>29501.071499999998</v>
      </c>
      <c r="DO90">
        <v>1551</v>
      </c>
      <c r="DP90" s="184">
        <v>0.85555555555555562</v>
      </c>
      <c r="DQ90" s="184"/>
      <c r="DR90" s="184"/>
      <c r="DS90" s="184"/>
      <c r="DT90" s="184"/>
      <c r="DU90" s="184"/>
      <c r="DV90" s="184"/>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c r="FC90" s="184"/>
      <c r="FD90" s="184"/>
      <c r="FE90">
        <v>796</v>
      </c>
      <c r="FF90" s="184">
        <v>0.14375000000000002</v>
      </c>
      <c r="FG90">
        <v>1427</v>
      </c>
      <c r="FH90" s="184">
        <v>0.5180555555555556</v>
      </c>
    </row>
    <row r="91" spans="3:227" ht="15" x14ac:dyDescent="0.3">
      <c r="C91"/>
      <c r="D91"/>
      <c r="E91" s="9"/>
      <c r="F91" s="117"/>
      <c r="G91" s="118"/>
      <c r="I91" s="122"/>
      <c r="AK91" s="120"/>
      <c r="AL91" s="120"/>
      <c r="BC91" s="132"/>
      <c r="BF91" s="131"/>
      <c r="BG91" s="131"/>
      <c r="BH91" s="131"/>
      <c r="BI91" s="131"/>
      <c r="BJ91" s="131"/>
      <c r="BK91" s="131"/>
      <c r="BL91" s="131"/>
      <c r="BM91" s="131"/>
      <c r="BN91" s="131"/>
      <c r="BO91" s="131"/>
      <c r="BV91" s="122"/>
      <c r="BW91" s="155"/>
      <c r="DH91" s="32"/>
      <c r="DK91" s="32"/>
      <c r="DM91" s="395">
        <v>41093</v>
      </c>
      <c r="DN91">
        <v>31352.173299999999</v>
      </c>
      <c r="DO91">
        <v>1637</v>
      </c>
      <c r="DP91" s="184">
        <v>0.85972222222222217</v>
      </c>
      <c r="DQ91" s="184"/>
      <c r="DR91" s="184"/>
      <c r="DS91" s="184"/>
      <c r="DT91" s="184"/>
      <c r="DU91" s="184"/>
      <c r="DV91" s="18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c r="FC91" s="184"/>
      <c r="FD91" s="184"/>
      <c r="FE91">
        <v>910</v>
      </c>
      <c r="FF91" s="184">
        <v>0.16458333333333333</v>
      </c>
      <c r="FG91">
        <v>1457</v>
      </c>
      <c r="FH91" s="184">
        <v>0.49374999999999997</v>
      </c>
    </row>
    <row r="92" spans="3:227" ht="15" x14ac:dyDescent="0.3">
      <c r="C92"/>
      <c r="D92"/>
      <c r="E92" s="9"/>
      <c r="F92" s="117"/>
      <c r="G92" s="118"/>
      <c r="I92" s="122"/>
      <c r="AK92" s="120"/>
      <c r="AL92" s="120"/>
      <c r="BC92" s="132"/>
      <c r="BF92" s="131"/>
      <c r="BG92" s="131"/>
      <c r="BH92" s="131"/>
      <c r="BI92" s="131"/>
      <c r="BJ92" s="131"/>
      <c r="BK92" s="131"/>
      <c r="BL92" s="131"/>
      <c r="BM92" s="131"/>
      <c r="BN92" s="131"/>
      <c r="BO92" s="131"/>
      <c r="BV92" s="122"/>
      <c r="BW92" s="155"/>
      <c r="DH92" s="32"/>
      <c r="DK92" s="32"/>
      <c r="DM92" s="395">
        <v>41094</v>
      </c>
      <c r="DN92">
        <v>33188</v>
      </c>
      <c r="DO92">
        <v>1687</v>
      </c>
      <c r="DP92" s="184">
        <v>0.85972222222222217</v>
      </c>
      <c r="DQ92" s="184"/>
      <c r="DR92" s="184"/>
      <c r="DS92" s="184"/>
      <c r="DT92" s="184"/>
      <c r="DU92" s="184"/>
      <c r="DV92" s="184"/>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c r="FC92" s="184"/>
      <c r="FD92" s="184"/>
      <c r="FE92">
        <v>944</v>
      </c>
      <c r="FF92" s="184">
        <v>0.12916666666666668</v>
      </c>
      <c r="FG92">
        <v>1569</v>
      </c>
      <c r="FH92" s="184">
        <v>0.49236111111111108</v>
      </c>
    </row>
    <row r="93" spans="3:227" ht="15" x14ac:dyDescent="0.3">
      <c r="C93"/>
      <c r="D93"/>
      <c r="E93" s="9"/>
      <c r="F93" s="117"/>
      <c r="G93" s="118"/>
      <c r="I93" s="122"/>
      <c r="AK93" s="120"/>
      <c r="AL93" s="120"/>
      <c r="BC93" s="132"/>
      <c r="BF93" s="131"/>
      <c r="BG93" s="131"/>
      <c r="BH93" s="131"/>
      <c r="BI93" s="131"/>
      <c r="BJ93" s="131"/>
      <c r="BK93" s="131"/>
      <c r="BL93" s="131"/>
      <c r="BM93" s="131"/>
      <c r="BN93" s="131"/>
      <c r="BO93" s="131"/>
      <c r="BV93" s="122"/>
      <c r="BW93" s="155"/>
      <c r="DH93" s="32"/>
      <c r="DK93" s="32"/>
      <c r="DM93" s="395">
        <v>41095</v>
      </c>
      <c r="DN93">
        <v>32464</v>
      </c>
      <c r="DO93">
        <v>1704</v>
      </c>
      <c r="DP93" s="184">
        <v>0.85972222222222217</v>
      </c>
      <c r="DQ93" s="184"/>
      <c r="DR93" s="184"/>
      <c r="DS93" s="184"/>
      <c r="DT93" s="184"/>
      <c r="DU93" s="184"/>
      <c r="DV93" s="184"/>
      <c r="DW93" s="184"/>
      <c r="DX93" s="184"/>
      <c r="DY93" s="184"/>
      <c r="DZ93" s="184"/>
      <c r="EA93" s="184"/>
      <c r="EB93" s="184"/>
      <c r="EC93" s="184"/>
      <c r="ED93" s="184"/>
      <c r="EE93" s="184"/>
      <c r="EF93" s="184"/>
      <c r="EG93" s="184"/>
      <c r="EH93" s="184"/>
      <c r="EI93" s="184"/>
      <c r="EJ93" s="184"/>
      <c r="EK93" s="184"/>
      <c r="EL93" s="184"/>
      <c r="EM93" s="184"/>
      <c r="EN93" s="184"/>
      <c r="EO93" s="184"/>
      <c r="EP93" s="184"/>
      <c r="EQ93" s="184"/>
      <c r="ER93" s="184"/>
      <c r="ES93" s="184"/>
      <c r="ET93" s="184"/>
      <c r="EU93" s="184"/>
      <c r="EV93" s="184"/>
      <c r="EW93" s="184"/>
      <c r="EX93" s="184"/>
      <c r="EY93" s="184"/>
      <c r="EZ93" s="184"/>
      <c r="FA93" s="184"/>
      <c r="FB93" s="184"/>
      <c r="FC93" s="184"/>
      <c r="FD93" s="184"/>
      <c r="FE93">
        <v>963</v>
      </c>
      <c r="FF93" s="184">
        <v>0.19305555555555554</v>
      </c>
      <c r="FG93">
        <v>1493</v>
      </c>
      <c r="FH93" s="184">
        <v>0.47222222222222227</v>
      </c>
    </row>
    <row r="94" spans="3:227" ht="15" x14ac:dyDescent="0.3">
      <c r="C94"/>
      <c r="D94"/>
      <c r="E94" s="9"/>
      <c r="F94" s="117"/>
      <c r="G94" s="118"/>
      <c r="I94" s="122"/>
      <c r="AK94" s="120"/>
      <c r="AL94" s="120"/>
      <c r="BC94" s="132"/>
      <c r="BF94" s="131"/>
      <c r="BG94" s="131"/>
      <c r="BH94" s="131"/>
      <c r="BI94" s="131"/>
      <c r="BJ94" s="131"/>
      <c r="BK94" s="131"/>
      <c r="BL94" s="131"/>
      <c r="BM94" s="131"/>
      <c r="BN94" s="131"/>
      <c r="BO94" s="131"/>
      <c r="BV94" s="122"/>
      <c r="BW94" s="155"/>
      <c r="DH94" s="32"/>
      <c r="DK94" s="32"/>
      <c r="DM94" s="395">
        <v>41096</v>
      </c>
      <c r="DN94">
        <v>32770</v>
      </c>
      <c r="DO94">
        <v>1678</v>
      </c>
      <c r="DP94" s="184">
        <v>0.85069444444444453</v>
      </c>
      <c r="DQ94" s="184"/>
      <c r="DR94" s="184"/>
      <c r="DS94" s="184"/>
      <c r="DT94" s="184"/>
      <c r="DU94" s="184"/>
      <c r="DV94" s="184"/>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c r="FC94" s="184"/>
      <c r="FD94" s="184"/>
      <c r="FE94">
        <v>975</v>
      </c>
      <c r="FF94" s="184">
        <v>0.15833333333333333</v>
      </c>
      <c r="FG94">
        <v>1511</v>
      </c>
      <c r="FH94" s="184">
        <v>0.44513888888888892</v>
      </c>
    </row>
    <row r="95" spans="3:227" ht="15" x14ac:dyDescent="0.3">
      <c r="C95"/>
      <c r="D95"/>
      <c r="E95" s="9"/>
      <c r="F95" s="117"/>
      <c r="G95" s="118"/>
      <c r="I95" s="122"/>
      <c r="AK95" s="120"/>
      <c r="AL95" s="120"/>
      <c r="BC95" s="132"/>
      <c r="BF95" s="131"/>
      <c r="BG95" s="131"/>
      <c r="BH95" s="131"/>
      <c r="BI95" s="131"/>
      <c r="BJ95" s="131"/>
      <c r="BK95" s="131"/>
      <c r="BL95" s="131"/>
      <c r="BM95" s="131"/>
      <c r="BN95" s="131"/>
      <c r="BO95" s="131"/>
      <c r="BV95" s="122"/>
      <c r="BW95" s="155"/>
      <c r="DH95" s="32"/>
      <c r="DK95" s="32"/>
      <c r="DM95" s="395">
        <v>41097</v>
      </c>
      <c r="DN95">
        <v>31214</v>
      </c>
      <c r="DO95">
        <v>1628</v>
      </c>
      <c r="DP95" s="184">
        <v>0.81319444444444444</v>
      </c>
      <c r="DQ95" s="184"/>
      <c r="DR95" s="184"/>
      <c r="DS95" s="184"/>
      <c r="DT95" s="184"/>
      <c r="DU95" s="184"/>
      <c r="DV95" s="184"/>
      <c r="DW95" s="184"/>
      <c r="DX95" s="184"/>
      <c r="DY95" s="184"/>
      <c r="DZ95" s="184"/>
      <c r="EA95" s="184"/>
      <c r="EB95" s="184"/>
      <c r="EC95" s="184"/>
      <c r="ED95" s="184"/>
      <c r="EE95" s="184"/>
      <c r="EF95" s="184"/>
      <c r="EG95" s="184"/>
      <c r="EH95" s="184"/>
      <c r="EI95" s="184"/>
      <c r="EJ95" s="184"/>
      <c r="EK95" s="184"/>
      <c r="EL95" s="184"/>
      <c r="EM95" s="184"/>
      <c r="EN95" s="184"/>
      <c r="EO95" s="184"/>
      <c r="EP95" s="184"/>
      <c r="EQ95" s="184"/>
      <c r="ER95" s="184"/>
      <c r="ES95" s="184"/>
      <c r="ET95" s="184"/>
      <c r="EU95" s="184"/>
      <c r="EV95" s="184"/>
      <c r="EW95" s="184"/>
      <c r="EX95" s="184"/>
      <c r="EY95" s="184"/>
      <c r="EZ95" s="184"/>
      <c r="FA95" s="184"/>
      <c r="FB95" s="184"/>
      <c r="FC95" s="184"/>
      <c r="FD95" s="184"/>
      <c r="FE95">
        <v>1007</v>
      </c>
      <c r="FF95" s="184">
        <v>0.19722222222222222</v>
      </c>
      <c r="FG95">
        <v>1394</v>
      </c>
      <c r="FH95" s="184">
        <v>0.45833333333333331</v>
      </c>
    </row>
    <row r="96" spans="3:227" ht="15" x14ac:dyDescent="0.3">
      <c r="C96"/>
      <c r="D96"/>
      <c r="E96" s="9"/>
      <c r="F96" s="117"/>
      <c r="G96" s="118"/>
      <c r="I96" s="122"/>
      <c r="AK96" s="120"/>
      <c r="AL96" s="120"/>
      <c r="BC96" s="132"/>
      <c r="BF96" s="131"/>
      <c r="BG96" s="131"/>
      <c r="BH96" s="131"/>
      <c r="BI96" s="131"/>
      <c r="BJ96" s="131"/>
      <c r="BK96" s="131"/>
      <c r="BL96" s="131"/>
      <c r="BM96" s="131"/>
      <c r="BN96" s="131"/>
      <c r="BO96" s="131"/>
      <c r="BV96" s="122"/>
      <c r="BW96" s="155"/>
      <c r="DH96" s="32"/>
      <c r="DK96" s="32"/>
      <c r="DM96" s="395">
        <v>41098</v>
      </c>
      <c r="DN96">
        <v>28609</v>
      </c>
      <c r="DO96">
        <v>1534</v>
      </c>
      <c r="DP96" s="184">
        <v>0.8520833333333333</v>
      </c>
      <c r="DQ96" s="184"/>
      <c r="DR96" s="184"/>
      <c r="DS96" s="184"/>
      <c r="DT96" s="184"/>
      <c r="DU96" s="184"/>
      <c r="DV96" s="184"/>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c r="FC96" s="184"/>
      <c r="FD96" s="184"/>
      <c r="FE96">
        <v>946</v>
      </c>
      <c r="FF96" s="184">
        <v>0.32916666666666666</v>
      </c>
      <c r="FG96">
        <v>1260</v>
      </c>
      <c r="FH96" s="184">
        <v>0.50277777777777777</v>
      </c>
    </row>
    <row r="97" spans="3:164" ht="15" x14ac:dyDescent="0.3">
      <c r="C97"/>
      <c r="D97"/>
      <c r="E97" s="9"/>
      <c r="F97" s="117"/>
      <c r="G97" s="118"/>
      <c r="I97" s="122"/>
      <c r="AK97" s="120"/>
      <c r="AL97" s="120"/>
      <c r="BC97" s="132"/>
      <c r="BF97" s="131"/>
      <c r="BG97" s="131"/>
      <c r="BH97" s="131"/>
      <c r="BI97" s="131"/>
      <c r="BJ97" s="131"/>
      <c r="BK97" s="131"/>
      <c r="BL97" s="131"/>
      <c r="BM97" s="131"/>
      <c r="BN97" s="131"/>
      <c r="BO97" s="131"/>
      <c r="BV97" s="122"/>
      <c r="BW97" s="155"/>
      <c r="DH97" s="32"/>
      <c r="DK97" s="32"/>
      <c r="DM97" s="395">
        <v>41099</v>
      </c>
      <c r="DN97">
        <v>32690</v>
      </c>
      <c r="DO97">
        <v>1681</v>
      </c>
      <c r="DP97" s="184">
        <v>0.85277777777777775</v>
      </c>
      <c r="DQ97" s="184"/>
      <c r="DR97" s="184"/>
      <c r="DS97" s="184"/>
      <c r="DT97" s="184"/>
      <c r="DU97" s="184"/>
      <c r="DV97" s="184"/>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c r="FC97" s="184"/>
      <c r="FD97" s="184"/>
      <c r="FE97">
        <v>962</v>
      </c>
      <c r="FF97" s="184">
        <v>0.16527777777777777</v>
      </c>
      <c r="FG97">
        <v>1537</v>
      </c>
      <c r="FH97" s="184">
        <v>0.45</v>
      </c>
    </row>
    <row r="98" spans="3:164" ht="15" x14ac:dyDescent="0.3">
      <c r="C98"/>
      <c r="D98"/>
      <c r="E98" s="9"/>
      <c r="F98" s="117"/>
      <c r="G98" s="118"/>
      <c r="I98" s="122"/>
      <c r="AK98" s="120"/>
      <c r="AL98" s="120"/>
      <c r="BC98" s="132"/>
      <c r="BF98" s="131"/>
      <c r="BG98" s="131"/>
      <c r="BH98" s="131"/>
      <c r="BI98" s="131"/>
      <c r="BJ98" s="131"/>
      <c r="BK98" s="131"/>
      <c r="BL98" s="131"/>
      <c r="BM98" s="131"/>
      <c r="BN98" s="131"/>
      <c r="BO98" s="131"/>
      <c r="BV98" s="122"/>
      <c r="BW98" s="155"/>
      <c r="DH98" s="32"/>
      <c r="DK98" s="32"/>
      <c r="DM98" s="395">
        <v>41100</v>
      </c>
      <c r="DN98">
        <v>32933.795299999998</v>
      </c>
      <c r="DO98">
        <v>1702</v>
      </c>
      <c r="DP98" s="184">
        <v>0.85277777777777775</v>
      </c>
      <c r="DQ98" s="184"/>
      <c r="DR98" s="184"/>
      <c r="DS98" s="184"/>
      <c r="DT98" s="184"/>
      <c r="DU98" s="184"/>
      <c r="DV98" s="184"/>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c r="FC98" s="184"/>
      <c r="FD98" s="184"/>
      <c r="FE98">
        <v>974</v>
      </c>
      <c r="FF98" s="184">
        <v>0.1673611111111111</v>
      </c>
      <c r="FG98">
        <v>1519</v>
      </c>
      <c r="FH98" s="184">
        <v>0.65555555555555556</v>
      </c>
    </row>
    <row r="99" spans="3:164" ht="15" x14ac:dyDescent="0.3">
      <c r="C99"/>
      <c r="D99"/>
      <c r="E99" s="9"/>
      <c r="F99" s="117"/>
      <c r="G99" s="118"/>
      <c r="I99" s="122"/>
      <c r="AK99" s="120"/>
      <c r="AL99" s="120"/>
      <c r="BC99" s="132"/>
      <c r="BF99" s="131"/>
      <c r="BG99" s="131"/>
      <c r="BH99" s="131"/>
      <c r="BI99" s="131"/>
      <c r="BJ99" s="131"/>
      <c r="BK99" s="131"/>
      <c r="BL99" s="131"/>
      <c r="BM99" s="131"/>
      <c r="BN99" s="131"/>
      <c r="BO99" s="131"/>
      <c r="BV99" s="122"/>
      <c r="BW99" s="155"/>
      <c r="DH99" s="32"/>
      <c r="DK99" s="32"/>
      <c r="DM99" s="395">
        <v>41101</v>
      </c>
      <c r="DN99">
        <v>33843</v>
      </c>
      <c r="DO99">
        <v>1735</v>
      </c>
      <c r="DP99" s="184">
        <v>0.84791666666666676</v>
      </c>
      <c r="DQ99" s="184"/>
      <c r="DR99" s="184"/>
      <c r="DS99" s="184"/>
      <c r="DT99" s="184"/>
      <c r="DU99" s="184"/>
      <c r="DV99" s="184"/>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c r="FC99" s="184"/>
      <c r="FD99" s="184"/>
      <c r="FE99">
        <v>995</v>
      </c>
      <c r="FF99" s="184">
        <v>0.17013888888888887</v>
      </c>
      <c r="FG99">
        <v>1559</v>
      </c>
      <c r="FH99" s="184">
        <v>0.48888888888888887</v>
      </c>
    </row>
    <row r="100" spans="3:164" ht="15" x14ac:dyDescent="0.3">
      <c r="C100"/>
      <c r="D100"/>
      <c r="E100" s="9"/>
      <c r="F100" s="117"/>
      <c r="G100" s="118"/>
      <c r="I100" s="122"/>
      <c r="AK100" s="120"/>
      <c r="AL100" s="120"/>
      <c r="BC100" s="132"/>
      <c r="BF100" s="131"/>
      <c r="BG100" s="131"/>
      <c r="BH100" s="131"/>
      <c r="BI100" s="131"/>
      <c r="BJ100" s="131"/>
      <c r="BK100" s="131"/>
      <c r="BL100" s="131"/>
      <c r="BM100" s="131"/>
      <c r="BN100" s="131"/>
      <c r="BO100" s="131"/>
      <c r="BV100" s="122"/>
      <c r="BW100" s="155"/>
      <c r="DH100" s="32"/>
      <c r="DK100" s="32"/>
      <c r="DM100" s="395">
        <v>41102</v>
      </c>
      <c r="DN100">
        <v>33505.621500000001</v>
      </c>
      <c r="DO100">
        <v>1717</v>
      </c>
      <c r="DP100" s="184">
        <v>0.86041666666666661</v>
      </c>
      <c r="DQ100" s="184"/>
      <c r="DR100" s="184"/>
      <c r="DS100" s="184"/>
      <c r="DT100" s="184"/>
      <c r="DU100" s="184"/>
      <c r="DV100" s="184"/>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c r="FC100" s="184"/>
      <c r="FD100" s="184"/>
      <c r="FE100">
        <v>1005</v>
      </c>
      <c r="FF100" s="184">
        <v>0.16319444444444445</v>
      </c>
      <c r="FG100">
        <v>1565</v>
      </c>
      <c r="FH100" s="184">
        <v>0.54583333333333328</v>
      </c>
    </row>
    <row r="101" spans="3:164" ht="15" x14ac:dyDescent="0.3">
      <c r="C101"/>
      <c r="D101"/>
      <c r="E101" s="9"/>
      <c r="F101" s="117"/>
      <c r="G101" s="118"/>
      <c r="I101" s="122"/>
      <c r="AK101" s="120"/>
      <c r="AL101" s="120"/>
      <c r="BC101" s="132"/>
      <c r="BF101" s="131"/>
      <c r="BG101" s="131"/>
      <c r="BH101" s="131"/>
      <c r="BI101" s="131"/>
      <c r="BJ101" s="131"/>
      <c r="BK101" s="131"/>
      <c r="BL101" s="131"/>
      <c r="BM101" s="131"/>
      <c r="BN101" s="131"/>
      <c r="BO101" s="131"/>
      <c r="BV101" s="122"/>
      <c r="BW101" s="155"/>
      <c r="DH101" s="32"/>
      <c r="DK101" s="32"/>
      <c r="DM101" s="395">
        <v>41103</v>
      </c>
      <c r="DN101">
        <v>32712.358199999999</v>
      </c>
      <c r="DO101">
        <v>1646</v>
      </c>
      <c r="DP101" s="184">
        <v>0.8534722222222223</v>
      </c>
      <c r="DQ101" s="184"/>
      <c r="DR101" s="184"/>
      <c r="DS101" s="184"/>
      <c r="DT101" s="184"/>
      <c r="DU101" s="184"/>
      <c r="DV101" s="18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c r="FC101" s="184"/>
      <c r="FD101" s="184"/>
      <c r="FE101">
        <v>1007</v>
      </c>
      <c r="FF101" s="184">
        <v>0.18124999999999999</v>
      </c>
      <c r="FG101">
        <v>1529</v>
      </c>
      <c r="FH101" s="184">
        <v>0.45763888888888887</v>
      </c>
    </row>
    <row r="102" spans="3:164" ht="15" x14ac:dyDescent="0.3">
      <c r="C102"/>
      <c r="D102"/>
      <c r="E102" s="9"/>
      <c r="F102" s="117"/>
      <c r="G102" s="118"/>
      <c r="I102" s="122"/>
      <c r="AK102" s="120"/>
      <c r="AL102" s="120"/>
      <c r="BC102" s="132"/>
      <c r="BF102" s="131"/>
      <c r="BG102" s="131"/>
      <c r="BH102" s="131"/>
      <c r="BI102" s="131"/>
      <c r="BJ102" s="131"/>
      <c r="BK102" s="131"/>
      <c r="BL102" s="131"/>
      <c r="BM102" s="131"/>
      <c r="BN102" s="131"/>
      <c r="BO102" s="131"/>
      <c r="BV102" s="122"/>
      <c r="BW102" s="155"/>
      <c r="DH102" s="32"/>
      <c r="DK102" s="32"/>
      <c r="DM102" s="395">
        <v>41104</v>
      </c>
      <c r="DN102">
        <v>30770.598399999999</v>
      </c>
      <c r="DO102">
        <v>1620</v>
      </c>
      <c r="DP102" s="184">
        <v>0.81388888888888899</v>
      </c>
      <c r="DQ102" s="184"/>
      <c r="DR102" s="184"/>
      <c r="DS102" s="184"/>
      <c r="DT102" s="184"/>
      <c r="DU102" s="184"/>
      <c r="DV102" s="184"/>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c r="FC102" s="184"/>
      <c r="FD102" s="184"/>
      <c r="FE102">
        <v>995</v>
      </c>
      <c r="FF102" s="184">
        <v>0.16874999999999998</v>
      </c>
      <c r="FG102">
        <v>1359</v>
      </c>
      <c r="FH102" s="184">
        <v>0.46527777777777773</v>
      </c>
    </row>
    <row r="103" spans="3:164" ht="15" x14ac:dyDescent="0.3">
      <c r="C103"/>
      <c r="D103"/>
      <c r="E103" s="9"/>
      <c r="F103" s="117"/>
      <c r="G103" s="118"/>
      <c r="I103" s="122"/>
      <c r="K103" s="122"/>
      <c r="AK103" s="120"/>
      <c r="AL103" s="120"/>
      <c r="BC103" s="132"/>
      <c r="BF103" s="131"/>
      <c r="BG103" s="131"/>
      <c r="BH103" s="131"/>
      <c r="BI103" s="131"/>
      <c r="BJ103" s="131"/>
      <c r="BK103" s="131"/>
      <c r="BL103" s="131"/>
      <c r="BM103" s="131"/>
      <c r="BN103" s="131"/>
      <c r="BO103" s="131"/>
      <c r="BV103" s="122"/>
      <c r="BW103" s="155"/>
      <c r="DH103" s="32"/>
      <c r="DK103" s="32"/>
      <c r="DM103" s="395">
        <v>41105</v>
      </c>
      <c r="DN103">
        <v>28645</v>
      </c>
      <c r="DO103">
        <v>1512</v>
      </c>
      <c r="DP103" s="184">
        <v>0.81458333333333333</v>
      </c>
      <c r="DQ103" s="184"/>
      <c r="DR103" s="184"/>
      <c r="DS103" s="184"/>
      <c r="DT103" s="184"/>
      <c r="DU103" s="184"/>
      <c r="DV103" s="184"/>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c r="FC103" s="184"/>
      <c r="FD103" s="184"/>
      <c r="FE103">
        <v>995</v>
      </c>
      <c r="FF103" s="184">
        <v>0.16874999999999998</v>
      </c>
      <c r="FG103">
        <v>1359</v>
      </c>
      <c r="FH103" s="184">
        <v>0.46527777777777773</v>
      </c>
    </row>
    <row r="104" spans="3:164" ht="15" x14ac:dyDescent="0.3">
      <c r="C104"/>
      <c r="D104"/>
      <c r="E104" s="9"/>
      <c r="F104" s="117"/>
      <c r="G104" s="118"/>
      <c r="I104" s="122"/>
      <c r="AK104" s="120"/>
      <c r="AL104" s="120"/>
      <c r="BC104" s="132"/>
      <c r="BF104" s="131"/>
      <c r="BG104" s="131"/>
      <c r="BH104" s="131"/>
      <c r="BI104" s="131"/>
      <c r="BJ104" s="131"/>
      <c r="BK104" s="131"/>
      <c r="BL104" s="131"/>
      <c r="BM104" s="131"/>
      <c r="BN104" s="131"/>
      <c r="BO104" s="131"/>
      <c r="BV104" s="122"/>
      <c r="BW104" s="155"/>
      <c r="DH104" s="32"/>
      <c r="DK104" s="32"/>
      <c r="DM104" s="395">
        <v>41106</v>
      </c>
      <c r="DN104">
        <v>33060.202799999999</v>
      </c>
      <c r="DO104">
        <v>1722</v>
      </c>
      <c r="DP104" s="184">
        <v>0.85833333333333339</v>
      </c>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c r="FC104" s="184"/>
      <c r="FD104" s="184"/>
      <c r="FE104">
        <v>968</v>
      </c>
      <c r="FF104" s="184">
        <v>0.18819444444444444</v>
      </c>
      <c r="FG104">
        <v>1513</v>
      </c>
      <c r="FH104" s="184">
        <v>0.54166666666666663</v>
      </c>
    </row>
    <row r="105" spans="3:164" ht="15" x14ac:dyDescent="0.3">
      <c r="C105"/>
      <c r="D105"/>
      <c r="E105" s="9"/>
      <c r="F105" s="117"/>
      <c r="G105" s="118"/>
      <c r="I105" s="122"/>
      <c r="AK105" s="120"/>
      <c r="AL105" s="120"/>
      <c r="BC105" s="132"/>
      <c r="BF105" s="131"/>
      <c r="BG105" s="131"/>
      <c r="BH105" s="131"/>
      <c r="BI105" s="131"/>
      <c r="BJ105" s="131"/>
      <c r="BK105" s="131"/>
      <c r="BL105" s="131"/>
      <c r="BM105" s="131"/>
      <c r="BN105" s="131"/>
      <c r="BO105" s="131"/>
      <c r="BV105" s="122"/>
      <c r="BW105" s="155"/>
      <c r="DH105" s="32"/>
      <c r="DK105" s="32"/>
      <c r="DM105" s="395">
        <v>41107</v>
      </c>
      <c r="DN105">
        <v>33269.777000000002</v>
      </c>
      <c r="DO105">
        <v>1688</v>
      </c>
      <c r="DP105" s="184">
        <v>0.8520833333333333</v>
      </c>
      <c r="DQ105" s="184"/>
      <c r="DR105" s="184"/>
      <c r="DS105" s="184"/>
      <c r="DT105" s="184"/>
      <c r="DU105" s="184"/>
      <c r="DV105" s="184"/>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c r="FC105" s="184"/>
      <c r="FD105" s="184"/>
      <c r="FE105">
        <v>1013</v>
      </c>
      <c r="FF105" s="184">
        <v>0.15625</v>
      </c>
      <c r="FG105">
        <v>1553</v>
      </c>
      <c r="FH105" s="184">
        <v>0.4458333333333333</v>
      </c>
    </row>
    <row r="106" spans="3:164" ht="15" x14ac:dyDescent="0.3">
      <c r="C106"/>
      <c r="D106"/>
      <c r="E106" s="55"/>
      <c r="F106" s="117"/>
      <c r="G106" s="118"/>
      <c r="I106" s="122"/>
      <c r="AK106" s="120"/>
      <c r="AL106" s="120"/>
      <c r="BC106" s="132"/>
      <c r="BF106" s="131"/>
      <c r="BG106" s="131"/>
      <c r="BH106" s="131"/>
      <c r="BI106" s="131"/>
      <c r="BJ106" s="131"/>
      <c r="BK106" s="131"/>
      <c r="BL106" s="131"/>
      <c r="BM106" s="131"/>
      <c r="BN106" s="131"/>
      <c r="BO106" s="131"/>
      <c r="BV106" s="122"/>
      <c r="BW106" s="155"/>
      <c r="DH106" s="32"/>
      <c r="DK106" s="32"/>
      <c r="DM106" s="395">
        <v>41108</v>
      </c>
      <c r="DN106">
        <v>29163.214899999999</v>
      </c>
      <c r="DO106">
        <v>1565</v>
      </c>
      <c r="DP106" s="184">
        <v>0.85625000000000007</v>
      </c>
      <c r="DQ106" s="184"/>
      <c r="DR106" s="184"/>
      <c r="DS106" s="184"/>
      <c r="DT106" s="184"/>
      <c r="DU106" s="184"/>
      <c r="DV106" s="184"/>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c r="FC106" s="184"/>
      <c r="FD106" s="184"/>
      <c r="FE106">
        <v>945</v>
      </c>
      <c r="FF106" s="184">
        <v>0.23680555555555557</v>
      </c>
      <c r="FG106">
        <v>1275</v>
      </c>
      <c r="FH106" s="184">
        <v>0.49027777777777781</v>
      </c>
    </row>
    <row r="107" spans="3:164" ht="15" x14ac:dyDescent="0.3">
      <c r="C107"/>
      <c r="D107"/>
      <c r="E107" s="9"/>
      <c r="F107" s="117"/>
      <c r="G107" s="118"/>
      <c r="I107" s="122"/>
      <c r="AK107" s="120"/>
      <c r="AL107" s="120"/>
      <c r="BC107" s="132"/>
      <c r="BF107" s="131"/>
      <c r="BG107" s="131"/>
      <c r="BH107" s="131"/>
      <c r="BI107" s="131"/>
      <c r="BJ107" s="131"/>
      <c r="BK107" s="131"/>
      <c r="BL107" s="131"/>
      <c r="BM107" s="131"/>
      <c r="BN107" s="131"/>
      <c r="BO107" s="131"/>
      <c r="BV107" s="122"/>
      <c r="BW107" s="155"/>
      <c r="DH107" s="32"/>
      <c r="DK107" s="32"/>
      <c r="DM107" s="395">
        <v>41109</v>
      </c>
      <c r="DN107">
        <v>31402.918600000001</v>
      </c>
      <c r="DO107">
        <v>1626</v>
      </c>
      <c r="DP107" s="184">
        <v>0.85833333333333339</v>
      </c>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v>952</v>
      </c>
      <c r="FF107" s="184">
        <v>0.18472222222222223</v>
      </c>
      <c r="FG107">
        <v>1485</v>
      </c>
      <c r="FH107" s="184">
        <v>0.42291666666666666</v>
      </c>
    </row>
    <row r="108" spans="3:164" ht="15" x14ac:dyDescent="0.3">
      <c r="C108"/>
      <c r="D108"/>
      <c r="I108" s="122"/>
      <c r="AK108" s="120"/>
      <c r="AL108" s="120"/>
      <c r="BC108" s="132"/>
      <c r="BF108" s="131"/>
      <c r="BG108" s="131"/>
      <c r="BH108" s="131"/>
      <c r="BI108" s="131"/>
      <c r="BJ108" s="131"/>
      <c r="BK108" s="131"/>
      <c r="BL108" s="131"/>
      <c r="BM108" s="131"/>
      <c r="BN108" s="131"/>
      <c r="BO108" s="131"/>
      <c r="BV108" s="122"/>
      <c r="BW108" s="155"/>
      <c r="DH108" s="32"/>
      <c r="DK108" s="32"/>
      <c r="DM108" s="395">
        <v>41110</v>
      </c>
      <c r="DN108">
        <v>30929</v>
      </c>
      <c r="DO108">
        <v>1590</v>
      </c>
      <c r="DP108" s="184">
        <v>0.85277777777777775</v>
      </c>
      <c r="DQ108" s="184"/>
      <c r="DR108" s="184"/>
      <c r="DS108" s="184"/>
      <c r="DT108" s="184"/>
      <c r="DU108" s="184"/>
      <c r="DV108" s="184"/>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c r="FC108" s="184"/>
      <c r="FD108" s="184"/>
      <c r="FE108">
        <v>968</v>
      </c>
      <c r="FF108" s="184">
        <v>0.16597222222222222</v>
      </c>
      <c r="FG108">
        <v>1410</v>
      </c>
      <c r="FH108" s="184">
        <v>0.47569444444444442</v>
      </c>
    </row>
    <row r="109" spans="3:164" ht="15" x14ac:dyDescent="0.3">
      <c r="C109"/>
      <c r="D109"/>
      <c r="I109" s="122"/>
      <c r="AK109" s="120"/>
      <c r="AL109" s="120"/>
      <c r="BC109" s="132"/>
      <c r="BF109" s="131"/>
      <c r="BG109" s="131"/>
      <c r="BH109" s="131"/>
      <c r="BI109" s="131"/>
      <c r="BJ109" s="131"/>
      <c r="BK109" s="131"/>
      <c r="BL109" s="131"/>
      <c r="BM109" s="131"/>
      <c r="BN109" s="131"/>
      <c r="BO109" s="131"/>
      <c r="BV109" s="122"/>
      <c r="BW109" s="155"/>
      <c r="DK109" s="32"/>
      <c r="DM109" s="395">
        <v>41111</v>
      </c>
      <c r="DN109">
        <v>28613</v>
      </c>
      <c r="DO109">
        <v>1503</v>
      </c>
      <c r="DP109" s="184">
        <v>0.82847222222222217</v>
      </c>
      <c r="DQ109" s="184"/>
      <c r="DR109" s="184"/>
      <c r="DS109" s="184"/>
      <c r="DT109" s="184"/>
      <c r="DU109" s="184"/>
      <c r="DV109" s="184"/>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c r="FC109" s="184"/>
      <c r="FD109" s="184"/>
      <c r="FE109">
        <v>943</v>
      </c>
      <c r="FF109" s="184">
        <v>0.19236111111111112</v>
      </c>
      <c r="FG109">
        <v>1271</v>
      </c>
      <c r="FH109" s="184">
        <v>0.47916666666666669</v>
      </c>
    </row>
    <row r="110" spans="3:164" ht="15" x14ac:dyDescent="0.3">
      <c r="C110"/>
      <c r="D110"/>
      <c r="I110" s="122"/>
      <c r="BC110" s="132"/>
      <c r="BF110" s="131"/>
      <c r="BG110" s="131"/>
      <c r="BH110" s="131"/>
      <c r="BI110" s="131"/>
      <c r="BJ110" s="131"/>
      <c r="BK110" s="131"/>
      <c r="BL110" s="131"/>
      <c r="BM110" s="131"/>
      <c r="BN110" s="131"/>
      <c r="BO110" s="131"/>
      <c r="BV110" s="122"/>
      <c r="BW110" s="155"/>
      <c r="DM110" s="395">
        <v>41112</v>
      </c>
      <c r="DN110">
        <v>26816</v>
      </c>
      <c r="DO110">
        <v>1510</v>
      </c>
      <c r="DP110" s="184">
        <v>0.86041666666666661</v>
      </c>
      <c r="DQ110" s="184"/>
      <c r="DR110" s="184"/>
      <c r="DS110" s="184"/>
      <c r="DT110" s="184"/>
      <c r="DU110" s="184"/>
      <c r="DV110" s="184"/>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c r="FC110" s="184"/>
      <c r="FD110" s="184"/>
      <c r="FE110">
        <v>876</v>
      </c>
      <c r="FF110" s="184">
        <v>0.32569444444444445</v>
      </c>
      <c r="FG110">
        <v>1168</v>
      </c>
      <c r="FH110" s="184">
        <v>0.50624999999999998</v>
      </c>
    </row>
    <row r="111" spans="3:164" ht="15" x14ac:dyDescent="0.3">
      <c r="C111"/>
      <c r="D111"/>
      <c r="I111" s="122"/>
      <c r="BC111" s="132"/>
      <c r="BF111" s="131"/>
      <c r="BG111" s="131"/>
      <c r="BH111" s="131"/>
      <c r="BI111" s="131"/>
      <c r="BJ111" s="131"/>
      <c r="BK111" s="131"/>
      <c r="BL111" s="131"/>
      <c r="BM111" s="131"/>
      <c r="BN111" s="131"/>
      <c r="BO111" s="131"/>
      <c r="BV111" s="122"/>
      <c r="BW111" s="155"/>
      <c r="DM111" s="395">
        <v>41113</v>
      </c>
      <c r="DN111">
        <v>31078</v>
      </c>
      <c r="DO111">
        <v>1654</v>
      </c>
      <c r="DP111" s="184">
        <v>0.85902777777777783</v>
      </c>
      <c r="DQ111" s="184"/>
      <c r="DR111" s="184"/>
      <c r="DS111" s="184"/>
      <c r="DT111" s="184"/>
      <c r="DU111" s="184"/>
      <c r="DV111" s="184"/>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c r="FC111" s="184"/>
      <c r="FD111" s="184"/>
      <c r="FE111">
        <v>936</v>
      </c>
      <c r="FF111" s="184">
        <v>0.16805555555555554</v>
      </c>
      <c r="FG111">
        <v>1513</v>
      </c>
      <c r="FH111" s="184">
        <v>0.44722222222222219</v>
      </c>
    </row>
    <row r="112" spans="3:164" ht="15" x14ac:dyDescent="0.3">
      <c r="C112"/>
      <c r="D112"/>
      <c r="BF112" s="131"/>
      <c r="BG112" s="131"/>
      <c r="BH112" s="131"/>
      <c r="BI112" s="131"/>
      <c r="BJ112" s="131"/>
      <c r="BK112" s="131"/>
      <c r="BL112" s="131"/>
      <c r="BM112" s="131"/>
      <c r="BN112" s="131"/>
      <c r="BO112" s="131"/>
      <c r="BV112" s="122"/>
      <c r="BW112" s="155"/>
      <c r="DM112" s="395">
        <v>41114</v>
      </c>
      <c r="DN112">
        <v>32567</v>
      </c>
      <c r="DO112">
        <v>1711</v>
      </c>
      <c r="DP112" s="184">
        <v>0.86319444444444438</v>
      </c>
      <c r="DQ112" s="184"/>
      <c r="DR112" s="184"/>
      <c r="DS112" s="184"/>
      <c r="DT112" s="184"/>
      <c r="DU112" s="184"/>
      <c r="DV112" s="184"/>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c r="FC112" s="184"/>
      <c r="FD112" s="184"/>
      <c r="FE112">
        <v>964</v>
      </c>
      <c r="FF112" s="184">
        <v>0.1763888888888889</v>
      </c>
      <c r="FG112">
        <v>1530</v>
      </c>
      <c r="FH112" s="184">
        <v>0.47569444444444442</v>
      </c>
    </row>
    <row r="113" spans="3:164" ht="15" x14ac:dyDescent="0.3">
      <c r="C113"/>
      <c r="D113"/>
      <c r="BF113" s="120"/>
      <c r="BG113" s="120"/>
      <c r="BH113" s="120"/>
      <c r="BI113" s="120"/>
      <c r="BJ113" s="120"/>
      <c r="BK113" s="120"/>
      <c r="BL113" s="120"/>
      <c r="BM113" s="120"/>
      <c r="BN113" s="120"/>
      <c r="BO113" s="120"/>
      <c r="BV113" s="122"/>
      <c r="BW113" s="155"/>
      <c r="DM113" s="395">
        <v>41115</v>
      </c>
      <c r="DN113">
        <v>32916</v>
      </c>
      <c r="DO113">
        <v>1740</v>
      </c>
      <c r="DP113" s="184">
        <v>0.85138888888888886</v>
      </c>
      <c r="DQ113" s="184"/>
      <c r="DR113" s="184"/>
      <c r="DS113" s="184"/>
      <c r="DT113" s="184"/>
      <c r="DU113" s="184"/>
      <c r="DV113" s="18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c r="FC113" s="184"/>
      <c r="FD113" s="184"/>
      <c r="FE113">
        <v>979</v>
      </c>
      <c r="FF113" s="184">
        <v>0.16597222222222222</v>
      </c>
      <c r="FG113">
        <v>1532</v>
      </c>
      <c r="FH113" s="184">
        <v>0.46527777777777773</v>
      </c>
    </row>
    <row r="114" spans="3:164" ht="15" x14ac:dyDescent="0.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DM114" s="395">
        <v>41116</v>
      </c>
      <c r="DN114">
        <v>32220</v>
      </c>
      <c r="DO114">
        <v>1742</v>
      </c>
      <c r="DP114" s="184">
        <v>0.85486111111111107</v>
      </c>
      <c r="DQ114" s="184"/>
      <c r="DR114" s="184"/>
      <c r="DS114" s="184"/>
      <c r="DT114" s="184"/>
      <c r="DU114" s="184"/>
      <c r="DV114" s="184"/>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c r="FC114" s="184"/>
      <c r="FD114" s="184"/>
      <c r="FE114">
        <v>1009</v>
      </c>
      <c r="FF114" s="184">
        <v>0.16597222222222222</v>
      </c>
      <c r="FG114">
        <v>1541</v>
      </c>
      <c r="FH114" s="184">
        <v>0.48402777777777778</v>
      </c>
    </row>
    <row r="115" spans="3:164" ht="15" x14ac:dyDescent="0.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DM115" s="395">
        <v>41117</v>
      </c>
      <c r="DN115">
        <v>33102</v>
      </c>
      <c r="DO115">
        <v>1703</v>
      </c>
      <c r="DP115" s="184">
        <v>0.87430555555555556</v>
      </c>
      <c r="DQ115" s="184"/>
      <c r="DR115" s="184"/>
      <c r="DS115" s="184"/>
      <c r="DT115" s="184"/>
      <c r="DU115" s="184"/>
      <c r="DV115" s="18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c r="FC115" s="184"/>
      <c r="FD115" s="184"/>
      <c r="FE115">
        <v>999</v>
      </c>
      <c r="FF115" s="184">
        <v>0.15416666666666667</v>
      </c>
      <c r="FG115">
        <v>1557</v>
      </c>
      <c r="FH115" s="184">
        <v>0.47013888888888888</v>
      </c>
    </row>
    <row r="116" spans="3:164" ht="15" x14ac:dyDescent="0.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DM116" s="395">
        <v>41118</v>
      </c>
      <c r="DN116">
        <v>30552</v>
      </c>
      <c r="DO116">
        <v>1584</v>
      </c>
      <c r="DP116" s="184">
        <v>0.83472222222222225</v>
      </c>
      <c r="DQ116" s="184"/>
      <c r="DR116" s="184"/>
      <c r="DS116" s="184"/>
      <c r="DT116" s="184"/>
      <c r="DU116" s="184"/>
      <c r="DV116" s="184"/>
      <c r="DW116" s="184"/>
      <c r="DX116" s="184"/>
      <c r="DY116" s="184"/>
      <c r="DZ116" s="184"/>
      <c r="EA116" s="184"/>
      <c r="EB116" s="184"/>
      <c r="EC116" s="184"/>
      <c r="ED116" s="184"/>
      <c r="EE116" s="184"/>
      <c r="EF116" s="184"/>
      <c r="EG116" s="184"/>
      <c r="EH116" s="184"/>
      <c r="EI116" s="184"/>
      <c r="EJ116" s="184"/>
      <c r="EK116" s="184"/>
      <c r="EL116" s="184"/>
      <c r="EM116" s="184"/>
      <c r="EN116" s="184"/>
      <c r="EO116" s="184"/>
      <c r="EP116" s="184"/>
      <c r="EQ116" s="184"/>
      <c r="ER116" s="184"/>
      <c r="ES116" s="184"/>
      <c r="ET116" s="184"/>
      <c r="EU116" s="184"/>
      <c r="EV116" s="184"/>
      <c r="EW116" s="184"/>
      <c r="EX116" s="184"/>
      <c r="EY116" s="184"/>
      <c r="EZ116" s="184"/>
      <c r="FA116" s="184"/>
      <c r="FB116" s="184"/>
      <c r="FC116" s="184"/>
      <c r="FD116" s="184"/>
      <c r="FE116">
        <v>1016</v>
      </c>
      <c r="FF116" s="184">
        <v>0.20138888888888887</v>
      </c>
      <c r="FG116">
        <v>1374</v>
      </c>
      <c r="FH116" s="184">
        <v>0.4284722222222222</v>
      </c>
    </row>
    <row r="117" spans="3:164" ht="15" x14ac:dyDescent="0.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DM117" s="395">
        <v>41119</v>
      </c>
      <c r="DN117">
        <v>27760</v>
      </c>
      <c r="DO117">
        <v>1533</v>
      </c>
      <c r="DP117" s="184">
        <v>0.85486111111111107</v>
      </c>
      <c r="DQ117" s="184"/>
      <c r="DR117" s="184"/>
      <c r="DS117" s="184"/>
      <c r="DT117" s="184"/>
      <c r="DU117" s="184"/>
      <c r="DV117" s="18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c r="FC117" s="184"/>
      <c r="FD117" s="184"/>
      <c r="FE117">
        <v>898</v>
      </c>
      <c r="FF117" s="184">
        <v>0.32222222222222224</v>
      </c>
      <c r="FG117">
        <v>1228</v>
      </c>
      <c r="FH117" s="184">
        <v>0.53749999999999998</v>
      </c>
    </row>
    <row r="118" spans="3:164" ht="15" x14ac:dyDescent="0.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DM118" s="395">
        <v>41120</v>
      </c>
      <c r="DN118">
        <v>32483</v>
      </c>
      <c r="DO118">
        <v>1730</v>
      </c>
      <c r="DP118" s="184">
        <v>0.85416666666666663</v>
      </c>
      <c r="DQ118" s="184"/>
      <c r="DR118" s="184"/>
      <c r="DS118" s="184"/>
      <c r="DT118" s="184"/>
      <c r="DU118" s="184"/>
      <c r="DV118" s="184"/>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c r="FC118" s="184"/>
      <c r="FD118" s="184"/>
      <c r="FE118">
        <v>947</v>
      </c>
      <c r="FF118" s="184">
        <v>0.15902777777777777</v>
      </c>
      <c r="FG118">
        <v>1534</v>
      </c>
      <c r="FH118" s="184">
        <v>0.4777777777777778</v>
      </c>
    </row>
    <row r="119" spans="3:164" ht="15" x14ac:dyDescent="0.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DM119" s="395">
        <v>41121</v>
      </c>
      <c r="DN119">
        <v>33377</v>
      </c>
      <c r="DO119">
        <v>1692</v>
      </c>
      <c r="DP119" s="184">
        <v>0.8618055555555556</v>
      </c>
      <c r="DQ119" s="184"/>
      <c r="DR119" s="184"/>
      <c r="DS119" s="184"/>
      <c r="DT119" s="184"/>
      <c r="DU119" s="184"/>
      <c r="DV119" s="18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c r="FC119" s="184"/>
      <c r="FD119" s="184"/>
      <c r="FE119">
        <v>992</v>
      </c>
      <c r="FF119" s="184">
        <v>0.16458333333333333</v>
      </c>
      <c r="FG119">
        <v>1574</v>
      </c>
      <c r="FH119" s="184">
        <v>0.49027777777777781</v>
      </c>
    </row>
  </sheetData>
  <mergeCells count="206">
    <mergeCell ref="EY8:EZ8"/>
    <mergeCell ref="FA8:FB8"/>
    <mergeCell ref="EW8:EX8"/>
    <mergeCell ref="EW44:EX44"/>
    <mergeCell ref="EY44:EZ44"/>
    <mergeCell ref="FA44:FB44"/>
    <mergeCell ref="DJ46:DM46"/>
    <mergeCell ref="DL44:DM44"/>
    <mergeCell ref="DO44:DP44"/>
    <mergeCell ref="DU46:DX46"/>
    <mergeCell ref="DQ46:DT46"/>
    <mergeCell ref="EA46:ED46"/>
    <mergeCell ref="ES8:ET8"/>
    <mergeCell ref="EU8:EV8"/>
    <mergeCell ref="ES44:ET44"/>
    <mergeCell ref="EU44:EV44"/>
    <mergeCell ref="EO8:EP8"/>
    <mergeCell ref="EK44:EL44"/>
    <mergeCell ref="EO44:EP44"/>
    <mergeCell ref="EK8:EL8"/>
    <mergeCell ref="EM44:EN44"/>
    <mergeCell ref="EM8:EN8"/>
    <mergeCell ref="EQ8:ER8"/>
    <mergeCell ref="EQ44:ER44"/>
    <mergeCell ref="EG8:EH8"/>
    <mergeCell ref="EI8:EJ8"/>
    <mergeCell ref="EG44:EH44"/>
    <mergeCell ref="EI44:EJ44"/>
    <mergeCell ref="EA7:ED7"/>
    <mergeCell ref="EC8:ED8"/>
    <mergeCell ref="EE8:EF8"/>
    <mergeCell ref="DJ44:DK44"/>
    <mergeCell ref="DQ44:DR44"/>
    <mergeCell ref="DS44:DT44"/>
    <mergeCell ref="DU44:DV44"/>
    <mergeCell ref="DW44:DX44"/>
    <mergeCell ref="EC44:ED44"/>
    <mergeCell ref="EE44:EF44"/>
    <mergeCell ref="DU7:DX7"/>
    <mergeCell ref="DU8:DV8"/>
    <mergeCell ref="DW8:DX8"/>
    <mergeCell ref="DY8:DZ8"/>
    <mergeCell ref="EA8:EB8"/>
    <mergeCell ref="DY44:DZ44"/>
    <mergeCell ref="EA44:EB44"/>
    <mergeCell ref="DQ7:DT7"/>
    <mergeCell ref="DQ8:DR8"/>
    <mergeCell ref="DS8:DT8"/>
    <mergeCell ref="DO8:DP8"/>
    <mergeCell ref="CR7:CY7"/>
    <mergeCell ref="CZ7:DI7"/>
    <mergeCell ref="DJ7:DN7"/>
    <mergeCell ref="DJ8:DK8"/>
    <mergeCell ref="CZ8:DA8"/>
    <mergeCell ref="C7:L7"/>
    <mergeCell ref="K8:L8"/>
    <mergeCell ref="DH8:DI8"/>
    <mergeCell ref="U8:V8"/>
    <mergeCell ref="AC7:AH7"/>
    <mergeCell ref="AM8:AN8"/>
    <mergeCell ref="C8:D8"/>
    <mergeCell ref="G8:H8"/>
    <mergeCell ref="I8:J8"/>
    <mergeCell ref="E8:F8"/>
    <mergeCell ref="BN8:BO8"/>
    <mergeCell ref="M8:N8"/>
    <mergeCell ref="S8:T8"/>
    <mergeCell ref="AO8:AP8"/>
    <mergeCell ref="AG8:AH8"/>
    <mergeCell ref="BB8:BC8"/>
    <mergeCell ref="BH8:BI8"/>
    <mergeCell ref="CD7:CG7"/>
    <mergeCell ref="O3:Q3"/>
    <mergeCell ref="AI7:AP7"/>
    <mergeCell ref="AC8:AD8"/>
    <mergeCell ref="AE8:AF8"/>
    <mergeCell ref="M7:P7"/>
    <mergeCell ref="Q7:AB7"/>
    <mergeCell ref="O8:P8"/>
    <mergeCell ref="AA8:AB8"/>
    <mergeCell ref="Y8:Z8"/>
    <mergeCell ref="AK8:AL8"/>
    <mergeCell ref="W8:X8"/>
    <mergeCell ref="Q8:R8"/>
    <mergeCell ref="AI8:AJ8"/>
    <mergeCell ref="CH8:CI8"/>
    <mergeCell ref="BP8:BQ8"/>
    <mergeCell ref="BJ8:BK8"/>
    <mergeCell ref="CP8:CQ8"/>
    <mergeCell ref="CH7:CM7"/>
    <mergeCell ref="CN8:CO8"/>
    <mergeCell ref="CL8:CM8"/>
    <mergeCell ref="CN7:CO7"/>
    <mergeCell ref="BP7:CC7"/>
    <mergeCell ref="AQ7:AV7"/>
    <mergeCell ref="AW7:AX7"/>
    <mergeCell ref="AW8:AX8"/>
    <mergeCell ref="AQ8:AR8"/>
    <mergeCell ref="AU8:AV8"/>
    <mergeCell ref="AS8:AT8"/>
    <mergeCell ref="BF8:BG8"/>
    <mergeCell ref="CB8:CC8"/>
    <mergeCell ref="BR8:BS8"/>
    <mergeCell ref="BZ8:CA8"/>
    <mergeCell ref="BL8:BM8"/>
    <mergeCell ref="BX8:BY8"/>
    <mergeCell ref="AY7:BM7"/>
    <mergeCell ref="BD8:BE8"/>
    <mergeCell ref="BT8:BU8"/>
    <mergeCell ref="BV8:BW8"/>
    <mergeCell ref="E44:F44"/>
    <mergeCell ref="G44:H44"/>
    <mergeCell ref="I44:J44"/>
    <mergeCell ref="K44:L44"/>
    <mergeCell ref="BJ44:BK44"/>
    <mergeCell ref="BL44:BM44"/>
    <mergeCell ref="CB44:CC44"/>
    <mergeCell ref="CD44:CE44"/>
    <mergeCell ref="AW44:AX44"/>
    <mergeCell ref="BB44:BC44"/>
    <mergeCell ref="AE44:AF44"/>
    <mergeCell ref="M44:N44"/>
    <mergeCell ref="O44:P44"/>
    <mergeCell ref="Q44:R44"/>
    <mergeCell ref="S44:T44"/>
    <mergeCell ref="U44:V44"/>
    <mergeCell ref="AQ44:AR44"/>
    <mergeCell ref="AS44:AT44"/>
    <mergeCell ref="AU44:AV44"/>
    <mergeCell ref="AG44:AH44"/>
    <mergeCell ref="AI44:AJ44"/>
    <mergeCell ref="AK44:AL44"/>
    <mergeCell ref="AM44:AN44"/>
    <mergeCell ref="AO44:AP44"/>
    <mergeCell ref="DL8:DM8"/>
    <mergeCell ref="CT8:CU8"/>
    <mergeCell ref="DJ76:DM76"/>
    <mergeCell ref="C76:F76"/>
    <mergeCell ref="G76:J76"/>
    <mergeCell ref="M76:P76"/>
    <mergeCell ref="Q76:AB76"/>
    <mergeCell ref="K76:L76"/>
    <mergeCell ref="AW76:AX76"/>
    <mergeCell ref="AC76:AH76"/>
    <mergeCell ref="AI76:AP76"/>
    <mergeCell ref="AQ76:AV76"/>
    <mergeCell ref="CR76:DG76"/>
    <mergeCell ref="W44:X44"/>
    <mergeCell ref="Y44:Z44"/>
    <mergeCell ref="AA44:AB44"/>
    <mergeCell ref="AC44:AD44"/>
    <mergeCell ref="BP76:CC76"/>
    <mergeCell ref="BN44:BO44"/>
    <mergeCell ref="BP44:BQ44"/>
    <mergeCell ref="BT44:BU44"/>
    <mergeCell ref="BV44:BW44"/>
    <mergeCell ref="CH44:CI44"/>
    <mergeCell ref="C44:D44"/>
    <mergeCell ref="CR44:CS44"/>
    <mergeCell ref="CJ44:CK44"/>
    <mergeCell ref="CL44:CM44"/>
    <mergeCell ref="CN44:CO44"/>
    <mergeCell ref="CR8:CS8"/>
    <mergeCell ref="CX8:CY8"/>
    <mergeCell ref="CV8:CW8"/>
    <mergeCell ref="AY76:BM76"/>
    <mergeCell ref="CD76:CG76"/>
    <mergeCell ref="CH76:CQ76"/>
    <mergeCell ref="AY46:BM46"/>
    <mergeCell ref="BP46:CC46"/>
    <mergeCell ref="CD46:CG46"/>
    <mergeCell ref="CH46:CQ46"/>
    <mergeCell ref="BD44:BE44"/>
    <mergeCell ref="BF44:BG44"/>
    <mergeCell ref="BH44:BI44"/>
    <mergeCell ref="BR44:BS44"/>
    <mergeCell ref="CR46:DG46"/>
    <mergeCell ref="BX44:BY44"/>
    <mergeCell ref="BZ44:CA44"/>
    <mergeCell ref="DF8:DG8"/>
    <mergeCell ref="CD8:CE8"/>
    <mergeCell ref="CF8:CG8"/>
    <mergeCell ref="FC8:FD8"/>
    <mergeCell ref="FC44:FD44"/>
    <mergeCell ref="C46:F46"/>
    <mergeCell ref="G46:J46"/>
    <mergeCell ref="K46:L46"/>
    <mergeCell ref="M46:P46"/>
    <mergeCell ref="Q46:AB46"/>
    <mergeCell ref="AC46:AH46"/>
    <mergeCell ref="AI46:AP46"/>
    <mergeCell ref="AQ46:AV46"/>
    <mergeCell ref="AW46:AX46"/>
    <mergeCell ref="DH44:DI44"/>
    <mergeCell ref="CF44:CG44"/>
    <mergeCell ref="CV44:CW44"/>
    <mergeCell ref="CX44:CY44"/>
    <mergeCell ref="CZ44:DA44"/>
    <mergeCell ref="DD44:DE44"/>
    <mergeCell ref="DF44:DG44"/>
    <mergeCell ref="CJ8:CK8"/>
    <mergeCell ref="DD8:DE8"/>
    <mergeCell ref="DB8:DC8"/>
    <mergeCell ref="DB44:DC44"/>
    <mergeCell ref="CT44:CU44"/>
    <mergeCell ref="CP44:CQ44"/>
  </mergeCells>
  <phoneticPr fontId="0" type="noConversion"/>
  <conditionalFormatting sqref="FE10:FE40">
    <cfRule type="top10" dxfId="3" priority="17" stopIfTrue="1" bottom="1" rank="1"/>
    <cfRule type="top10" dxfId="2" priority="18" stopIfTrue="1" rank="1"/>
  </conditionalFormatting>
  <printOptions horizontalCentered="1" verticalCentered="1"/>
  <pageMargins left="0.35433070866141736" right="0.94488188976377963" top="0.36" bottom="0.59" header="0" footer="0"/>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O391"/>
  <sheetViews>
    <sheetView topLeftCell="E1" zoomScale="70" zoomScaleNormal="70" workbookViewId="0">
      <selection activeCell="J21" sqref="J21:J27"/>
    </sheetView>
  </sheetViews>
  <sheetFormatPr baseColWidth="10" defaultRowHeight="12.75" x14ac:dyDescent="0.2"/>
  <cols>
    <col min="1" max="1" width="17.85546875" bestFit="1" customWidth="1"/>
    <col min="2" max="2" width="56.28515625" bestFit="1" customWidth="1"/>
    <col min="3" max="3" width="22.28515625" bestFit="1" customWidth="1"/>
    <col min="4" max="4" width="21.5703125" customWidth="1"/>
    <col min="5" max="5" width="11.42578125" customWidth="1"/>
    <col min="7" max="7" width="24.85546875" customWidth="1"/>
    <col min="8" max="19" width="56" customWidth="1"/>
    <col min="20" max="21" width="56" style="25" bestFit="1" customWidth="1"/>
    <col min="22" max="22" width="12.5703125" style="25" customWidth="1"/>
    <col min="23" max="24" width="11.42578125" style="25"/>
    <col min="25" max="25" width="17" style="25" bestFit="1" customWidth="1"/>
    <col min="26" max="16384" width="11.42578125" style="25"/>
  </cols>
  <sheetData>
    <row r="1" spans="1:41" customFormat="1" ht="15" x14ac:dyDescent="0.25">
      <c r="A1" s="565" t="s">
        <v>262</v>
      </c>
      <c r="B1" s="565" t="s">
        <v>263</v>
      </c>
      <c r="C1" s="565" t="s">
        <v>264</v>
      </c>
      <c r="D1" s="565" t="s">
        <v>265</v>
      </c>
    </row>
    <row r="2" spans="1:41" customFormat="1" ht="15" x14ac:dyDescent="0.25">
      <c r="A2" s="602" t="s">
        <v>1023</v>
      </c>
      <c r="B2" s="602" t="s">
        <v>1024</v>
      </c>
      <c r="C2" s="603">
        <v>41913</v>
      </c>
      <c r="D2" s="602">
        <v>472</v>
      </c>
      <c r="G2" s="151" t="s">
        <v>1043</v>
      </c>
      <c r="H2" s="151" t="s">
        <v>263</v>
      </c>
      <c r="I2" s="140"/>
      <c r="J2" s="140"/>
      <c r="K2" s="140"/>
      <c r="L2" s="140"/>
      <c r="M2" s="140"/>
      <c r="N2" s="140"/>
      <c r="O2" s="140"/>
      <c r="P2" s="140"/>
      <c r="Q2" s="140"/>
      <c r="R2" s="140"/>
      <c r="S2" s="140"/>
      <c r="T2" s="140"/>
      <c r="U2" s="140"/>
      <c r="V2" s="141"/>
    </row>
    <row r="3" spans="1:41" customFormat="1" ht="15" x14ac:dyDescent="0.25">
      <c r="A3" s="602" t="s">
        <v>1020</v>
      </c>
      <c r="B3" s="602" t="s">
        <v>1021</v>
      </c>
      <c r="C3" s="603">
        <v>41913</v>
      </c>
      <c r="D3" s="602">
        <v>7348</v>
      </c>
      <c r="G3" s="151" t="s">
        <v>264</v>
      </c>
      <c r="H3" s="139" t="s">
        <v>448</v>
      </c>
      <c r="I3" s="30" t="s">
        <v>748</v>
      </c>
      <c r="J3" s="30" t="s">
        <v>971</v>
      </c>
      <c r="K3" s="30" t="s">
        <v>972</v>
      </c>
      <c r="L3" s="30" t="s">
        <v>882</v>
      </c>
      <c r="M3" s="30" t="s">
        <v>967</v>
      </c>
      <c r="N3" s="30" t="s">
        <v>778</v>
      </c>
      <c r="O3" s="30" t="s">
        <v>1026</v>
      </c>
      <c r="P3" s="30" t="s">
        <v>1024</v>
      </c>
      <c r="Q3" s="30" t="s">
        <v>1021</v>
      </c>
      <c r="R3" s="30" t="s">
        <v>1048</v>
      </c>
      <c r="S3" s="30" t="s">
        <v>1052</v>
      </c>
      <c r="T3" s="30" t="s">
        <v>1054</v>
      </c>
      <c r="U3" s="30" t="s">
        <v>1050</v>
      </c>
      <c r="V3" s="142" t="s">
        <v>297</v>
      </c>
    </row>
    <row r="4" spans="1:41" customFormat="1" ht="15" x14ac:dyDescent="0.25">
      <c r="A4" s="602" t="s">
        <v>1025</v>
      </c>
      <c r="B4" s="602" t="s">
        <v>1026</v>
      </c>
      <c r="C4" s="603">
        <v>41913</v>
      </c>
      <c r="D4" s="602">
        <v>2069</v>
      </c>
      <c r="G4" s="587">
        <v>41913</v>
      </c>
      <c r="H4" s="143">
        <v>18394.97</v>
      </c>
      <c r="I4" s="144">
        <v>9889</v>
      </c>
      <c r="J4" s="144">
        <v>265</v>
      </c>
      <c r="K4" s="144">
        <v>265</v>
      </c>
      <c r="L4" s="144">
        <v>18490</v>
      </c>
      <c r="M4" s="144">
        <v>315</v>
      </c>
      <c r="N4" s="144"/>
      <c r="O4" s="144">
        <v>2069</v>
      </c>
      <c r="P4" s="144">
        <v>472</v>
      </c>
      <c r="Q4" s="144">
        <v>7348</v>
      </c>
      <c r="R4" s="144"/>
      <c r="S4" s="144"/>
      <c r="T4" s="144"/>
      <c r="U4" s="144"/>
      <c r="V4" s="145">
        <v>57507.97</v>
      </c>
      <c r="W4" s="422" t="s">
        <v>977</v>
      </c>
      <c r="X4" s="422" t="s">
        <v>979</v>
      </c>
      <c r="Y4" s="422" t="s">
        <v>978</v>
      </c>
      <c r="AB4">
        <v>7622</v>
      </c>
      <c r="AC4">
        <v>407</v>
      </c>
      <c r="AD4">
        <f>+AB4+AC4</f>
        <v>8029</v>
      </c>
    </row>
    <row r="5" spans="1:41" customFormat="1" ht="15" x14ac:dyDescent="0.25">
      <c r="A5" s="602" t="s">
        <v>968</v>
      </c>
      <c r="B5" s="602" t="s">
        <v>969</v>
      </c>
      <c r="C5" s="603">
        <v>41913</v>
      </c>
      <c r="D5" s="602">
        <v>265</v>
      </c>
      <c r="G5" s="152">
        <v>41914</v>
      </c>
      <c r="H5" s="146">
        <v>17214.122500000001</v>
      </c>
      <c r="I5" s="147">
        <v>8365</v>
      </c>
      <c r="J5" s="147">
        <v>300</v>
      </c>
      <c r="K5" s="147">
        <v>300</v>
      </c>
      <c r="L5" s="147">
        <v>17483</v>
      </c>
      <c r="M5" s="147">
        <v>249</v>
      </c>
      <c r="N5" s="147"/>
      <c r="O5" s="147">
        <v>1236</v>
      </c>
      <c r="P5" s="147">
        <v>478</v>
      </c>
      <c r="Q5" s="147">
        <v>6651</v>
      </c>
      <c r="R5" s="147"/>
      <c r="S5" s="147"/>
      <c r="T5" s="147"/>
      <c r="U5" s="147"/>
      <c r="V5" s="148">
        <v>52276.122499999998</v>
      </c>
      <c r="Y5">
        <f>+W5+X5</f>
        <v>0</v>
      </c>
      <c r="AB5">
        <v>11154</v>
      </c>
      <c r="AC5">
        <v>949</v>
      </c>
      <c r="AD5">
        <f t="shared" ref="AD5:AD12" si="0">+AB5+AC5</f>
        <v>12103</v>
      </c>
    </row>
    <row r="6" spans="1:41" customFormat="1" ht="15" x14ac:dyDescent="0.25">
      <c r="A6" s="602" t="s">
        <v>447</v>
      </c>
      <c r="B6" s="602" t="s">
        <v>448</v>
      </c>
      <c r="C6" s="603">
        <v>41913</v>
      </c>
      <c r="D6" s="602">
        <v>18394.97</v>
      </c>
      <c r="G6" s="152">
        <v>41915</v>
      </c>
      <c r="H6" s="146">
        <v>16078.57</v>
      </c>
      <c r="I6" s="147">
        <v>10050</v>
      </c>
      <c r="J6" s="147">
        <v>822</v>
      </c>
      <c r="K6" s="147">
        <v>822</v>
      </c>
      <c r="L6" s="147">
        <v>16913</v>
      </c>
      <c r="M6" s="147">
        <v>830</v>
      </c>
      <c r="N6" s="147"/>
      <c r="O6" s="147">
        <v>1813</v>
      </c>
      <c r="P6" s="147">
        <v>683</v>
      </c>
      <c r="Q6" s="147">
        <v>7554</v>
      </c>
      <c r="R6" s="147"/>
      <c r="S6" s="147"/>
      <c r="T6" s="147"/>
      <c r="U6" s="147"/>
      <c r="V6" s="148">
        <v>55565.57</v>
      </c>
      <c r="X6">
        <v>629</v>
      </c>
      <c r="Y6">
        <f t="shared" ref="Y6:Y35" si="1">+W6+X6</f>
        <v>629</v>
      </c>
      <c r="AB6">
        <v>9012</v>
      </c>
      <c r="AC6">
        <v>644</v>
      </c>
      <c r="AD6">
        <f t="shared" si="0"/>
        <v>9656</v>
      </c>
      <c r="AE6">
        <v>629</v>
      </c>
    </row>
    <row r="7" spans="1:41" customFormat="1" ht="15" x14ac:dyDescent="0.25">
      <c r="A7" s="602" t="s">
        <v>881</v>
      </c>
      <c r="B7" s="602" t="s">
        <v>882</v>
      </c>
      <c r="C7" s="603">
        <v>41913</v>
      </c>
      <c r="D7" s="602">
        <v>18490</v>
      </c>
      <c r="G7" s="152">
        <v>41916</v>
      </c>
      <c r="H7" s="146">
        <v>14758</v>
      </c>
      <c r="I7" s="147">
        <v>11266</v>
      </c>
      <c r="J7" s="147">
        <v>1528</v>
      </c>
      <c r="K7" s="147">
        <v>1528</v>
      </c>
      <c r="L7" s="147">
        <v>15978</v>
      </c>
      <c r="M7" s="147">
        <v>1231</v>
      </c>
      <c r="N7" s="147"/>
      <c r="O7" s="147">
        <v>2517</v>
      </c>
      <c r="P7" s="147">
        <v>1043</v>
      </c>
      <c r="Q7" s="147">
        <v>7706</v>
      </c>
      <c r="R7" s="147"/>
      <c r="S7" s="147"/>
      <c r="T7" s="147"/>
      <c r="U7" s="147"/>
      <c r="V7" s="148">
        <v>57555</v>
      </c>
      <c r="X7">
        <v>3165</v>
      </c>
      <c r="Y7">
        <f t="shared" si="1"/>
        <v>3165</v>
      </c>
      <c r="AB7">
        <v>6772</v>
      </c>
      <c r="AC7">
        <v>618</v>
      </c>
      <c r="AD7">
        <f t="shared" si="0"/>
        <v>7390</v>
      </c>
      <c r="AE7">
        <v>3165</v>
      </c>
    </row>
    <row r="8" spans="1:41" customFormat="1" ht="15" x14ac:dyDescent="0.25">
      <c r="A8" s="602" t="s">
        <v>966</v>
      </c>
      <c r="B8" s="602" t="s">
        <v>967</v>
      </c>
      <c r="C8" s="603">
        <v>41913</v>
      </c>
      <c r="D8" s="602">
        <v>315</v>
      </c>
      <c r="G8" s="152">
        <v>41917</v>
      </c>
      <c r="H8" s="146">
        <v>13060.4175</v>
      </c>
      <c r="I8" s="147">
        <v>11127</v>
      </c>
      <c r="J8" s="147">
        <v>945</v>
      </c>
      <c r="K8" s="147">
        <v>945</v>
      </c>
      <c r="L8" s="147">
        <v>15662</v>
      </c>
      <c r="M8" s="147">
        <v>1304</v>
      </c>
      <c r="N8" s="147"/>
      <c r="O8" s="147">
        <v>2570</v>
      </c>
      <c r="P8" s="147">
        <v>1338</v>
      </c>
      <c r="Q8" s="147">
        <v>7219</v>
      </c>
      <c r="R8" s="147"/>
      <c r="S8" s="147"/>
      <c r="T8" s="147"/>
      <c r="U8" s="147"/>
      <c r="V8" s="148">
        <v>54170.417499999996</v>
      </c>
      <c r="X8">
        <v>2758</v>
      </c>
      <c r="Y8">
        <f t="shared" si="1"/>
        <v>2758</v>
      </c>
      <c r="AB8">
        <v>7755</v>
      </c>
      <c r="AC8">
        <v>273</v>
      </c>
      <c r="AD8">
        <f t="shared" si="0"/>
        <v>8028</v>
      </c>
      <c r="AE8">
        <v>2758</v>
      </c>
    </row>
    <row r="9" spans="1:41" customFormat="1" ht="15" x14ac:dyDescent="0.25">
      <c r="A9" s="602" t="s">
        <v>1022</v>
      </c>
      <c r="B9" s="602" t="s">
        <v>748</v>
      </c>
      <c r="C9" s="603">
        <v>41913</v>
      </c>
      <c r="D9" s="602">
        <v>9889</v>
      </c>
      <c r="G9" s="152">
        <v>41918</v>
      </c>
      <c r="H9" s="146">
        <v>14321.002500000001</v>
      </c>
      <c r="I9" s="147">
        <v>6703</v>
      </c>
      <c r="J9" s="147">
        <v>209</v>
      </c>
      <c r="K9" s="147">
        <v>209</v>
      </c>
      <c r="L9" s="147">
        <v>14644</v>
      </c>
      <c r="M9" s="147">
        <v>218</v>
      </c>
      <c r="N9" s="147"/>
      <c r="O9" s="147">
        <v>991</v>
      </c>
      <c r="P9" s="147">
        <v>504</v>
      </c>
      <c r="Q9" s="147">
        <v>5208</v>
      </c>
      <c r="R9" s="147"/>
      <c r="S9" s="147"/>
      <c r="T9" s="147"/>
      <c r="U9" s="147"/>
      <c r="V9" s="148">
        <v>43007.002500000002</v>
      </c>
      <c r="X9">
        <v>2469</v>
      </c>
      <c r="Y9">
        <f t="shared" si="1"/>
        <v>2469</v>
      </c>
      <c r="AB9">
        <v>6672</v>
      </c>
      <c r="AC9">
        <v>973</v>
      </c>
      <c r="AD9">
        <f t="shared" si="0"/>
        <v>7645</v>
      </c>
      <c r="AE9">
        <v>2469</v>
      </c>
      <c r="AK9">
        <v>13205.6975</v>
      </c>
      <c r="AM9">
        <v>0</v>
      </c>
      <c r="AO9">
        <f>+AK9-AM9</f>
        <v>13205.6975</v>
      </c>
    </row>
    <row r="10" spans="1:41" customFormat="1" ht="15" x14ac:dyDescent="0.25">
      <c r="A10" s="602" t="s">
        <v>970</v>
      </c>
      <c r="B10" s="602" t="s">
        <v>749</v>
      </c>
      <c r="C10" s="603">
        <v>41913</v>
      </c>
      <c r="D10" s="602">
        <v>265</v>
      </c>
      <c r="G10" s="152">
        <v>41919</v>
      </c>
      <c r="H10" s="146">
        <v>13873.147499999999</v>
      </c>
      <c r="I10" s="147">
        <v>3273</v>
      </c>
      <c r="J10" s="147"/>
      <c r="K10" s="147"/>
      <c r="L10" s="147">
        <v>13789</v>
      </c>
      <c r="M10" s="147">
        <v>3238</v>
      </c>
      <c r="N10" s="147"/>
      <c r="O10" s="147">
        <v>178</v>
      </c>
      <c r="P10" s="147"/>
      <c r="Q10" s="147">
        <v>3095</v>
      </c>
      <c r="R10" s="147"/>
      <c r="S10" s="147"/>
      <c r="T10" s="147"/>
      <c r="U10" s="147"/>
      <c r="V10" s="148">
        <v>37446.147499999999</v>
      </c>
      <c r="X10">
        <v>2545</v>
      </c>
      <c r="Y10">
        <f t="shared" si="1"/>
        <v>2545</v>
      </c>
      <c r="AB10">
        <v>6674</v>
      </c>
      <c r="AC10">
        <v>887</v>
      </c>
      <c r="AD10">
        <f t="shared" si="0"/>
        <v>7561</v>
      </c>
      <c r="AE10">
        <v>2545</v>
      </c>
      <c r="AK10">
        <v>11934.43</v>
      </c>
      <c r="AM10">
        <v>0</v>
      </c>
      <c r="AO10">
        <f t="shared" ref="AO10:AO39" si="2">+AK10-AM10</f>
        <v>11934.43</v>
      </c>
    </row>
    <row r="11" spans="1:41" customFormat="1" ht="15" x14ac:dyDescent="0.25">
      <c r="A11" s="602" t="s">
        <v>1023</v>
      </c>
      <c r="B11" s="602" t="s">
        <v>1024</v>
      </c>
      <c r="C11" s="603">
        <v>41914</v>
      </c>
      <c r="D11" s="602">
        <v>478</v>
      </c>
      <c r="G11" s="152">
        <v>41920</v>
      </c>
      <c r="H11" s="146">
        <v>14200.5275</v>
      </c>
      <c r="I11" s="147">
        <v>5183</v>
      </c>
      <c r="J11" s="147"/>
      <c r="K11" s="147"/>
      <c r="L11" s="147">
        <v>14221</v>
      </c>
      <c r="M11" s="147">
        <v>5427</v>
      </c>
      <c r="N11" s="147"/>
      <c r="O11" s="147">
        <v>555</v>
      </c>
      <c r="P11" s="147">
        <v>57</v>
      </c>
      <c r="Q11" s="147">
        <v>4571</v>
      </c>
      <c r="R11" s="147"/>
      <c r="S11" s="147"/>
      <c r="T11" s="147"/>
      <c r="U11" s="147"/>
      <c r="V11" s="148">
        <v>44214.527499999997</v>
      </c>
      <c r="X11">
        <v>2379</v>
      </c>
      <c r="Y11">
        <f t="shared" si="1"/>
        <v>2379</v>
      </c>
      <c r="AB11">
        <v>5987</v>
      </c>
      <c r="AC11">
        <v>115</v>
      </c>
      <c r="AD11">
        <f t="shared" si="0"/>
        <v>6102</v>
      </c>
      <c r="AE11">
        <v>2379</v>
      </c>
      <c r="AK11">
        <v>11472.745000000001</v>
      </c>
      <c r="AO11">
        <f t="shared" si="2"/>
        <v>11472.745000000001</v>
      </c>
    </row>
    <row r="12" spans="1:41" customFormat="1" ht="15" x14ac:dyDescent="0.25">
      <c r="A12" s="602" t="s">
        <v>1020</v>
      </c>
      <c r="B12" s="602" t="s">
        <v>1021</v>
      </c>
      <c r="C12" s="603">
        <v>41914</v>
      </c>
      <c r="D12" s="602">
        <v>6651</v>
      </c>
      <c r="G12" s="152">
        <v>41921</v>
      </c>
      <c r="H12" s="146">
        <v>14751.237499999999</v>
      </c>
      <c r="I12" s="147">
        <v>8246</v>
      </c>
      <c r="J12" s="147">
        <v>174</v>
      </c>
      <c r="K12" s="147">
        <v>174</v>
      </c>
      <c r="L12" s="147">
        <v>14966</v>
      </c>
      <c r="M12" s="147">
        <v>164</v>
      </c>
      <c r="N12" s="147"/>
      <c r="O12" s="147">
        <v>973</v>
      </c>
      <c r="P12" s="147">
        <v>400</v>
      </c>
      <c r="Q12" s="147">
        <v>6873</v>
      </c>
      <c r="R12" s="147"/>
      <c r="S12" s="147"/>
      <c r="T12" s="147"/>
      <c r="U12" s="147"/>
      <c r="V12" s="148">
        <v>46721.237500000003</v>
      </c>
      <c r="X12">
        <v>2845</v>
      </c>
      <c r="Y12">
        <f t="shared" si="1"/>
        <v>2845</v>
      </c>
      <c r="AB12">
        <v>5447</v>
      </c>
      <c r="AD12">
        <f t="shared" si="0"/>
        <v>5447</v>
      </c>
      <c r="AE12">
        <v>2845</v>
      </c>
      <c r="AK12">
        <v>10476.2775</v>
      </c>
      <c r="AO12">
        <f t="shared" si="2"/>
        <v>10476.2775</v>
      </c>
    </row>
    <row r="13" spans="1:41" customFormat="1" ht="15" x14ac:dyDescent="0.25">
      <c r="A13" s="602" t="s">
        <v>1025</v>
      </c>
      <c r="B13" s="602" t="s">
        <v>1026</v>
      </c>
      <c r="C13" s="603">
        <v>41914</v>
      </c>
      <c r="D13" s="602">
        <v>1236</v>
      </c>
      <c r="G13" s="152">
        <v>41922</v>
      </c>
      <c r="H13" s="146">
        <v>15038.485000000001</v>
      </c>
      <c r="I13" s="147">
        <v>8913</v>
      </c>
      <c r="J13" s="147">
        <v>309</v>
      </c>
      <c r="K13" s="147">
        <v>309</v>
      </c>
      <c r="L13" s="147">
        <v>15620</v>
      </c>
      <c r="M13" s="147">
        <v>224</v>
      </c>
      <c r="N13" s="147"/>
      <c r="O13" s="147">
        <v>1598</v>
      </c>
      <c r="P13" s="147">
        <v>434</v>
      </c>
      <c r="Q13" s="147">
        <v>6881</v>
      </c>
      <c r="R13" s="147"/>
      <c r="S13" s="147"/>
      <c r="T13" s="147"/>
      <c r="U13" s="147"/>
      <c r="V13" s="148">
        <v>49326.485000000001</v>
      </c>
      <c r="W13">
        <v>3608</v>
      </c>
      <c r="Y13">
        <f t="shared" si="1"/>
        <v>3608</v>
      </c>
      <c r="AC13">
        <v>3417</v>
      </c>
      <c r="AD13">
        <v>191</v>
      </c>
      <c r="AK13">
        <v>9823.5725000000002</v>
      </c>
      <c r="AO13">
        <f t="shared" si="2"/>
        <v>9823.5725000000002</v>
      </c>
    </row>
    <row r="14" spans="1:41" customFormat="1" ht="15" x14ac:dyDescent="0.25">
      <c r="A14" s="602" t="s">
        <v>968</v>
      </c>
      <c r="B14" s="602" t="s">
        <v>969</v>
      </c>
      <c r="C14" s="603">
        <v>41914</v>
      </c>
      <c r="D14" s="602">
        <v>300</v>
      </c>
      <c r="G14" s="152">
        <v>41923</v>
      </c>
      <c r="H14" s="146">
        <v>16239.865</v>
      </c>
      <c r="I14" s="147">
        <v>7993</v>
      </c>
      <c r="J14" s="147"/>
      <c r="K14" s="147"/>
      <c r="L14" s="147">
        <v>16679</v>
      </c>
      <c r="M14" s="147">
        <v>8492</v>
      </c>
      <c r="N14" s="147"/>
      <c r="O14" s="147">
        <v>888</v>
      </c>
      <c r="P14" s="147">
        <v>25</v>
      </c>
      <c r="Q14" s="147">
        <v>7080</v>
      </c>
      <c r="R14" s="147"/>
      <c r="S14" s="147"/>
      <c r="T14" s="147"/>
      <c r="U14" s="147"/>
      <c r="V14" s="148">
        <v>57396.864999999998</v>
      </c>
      <c r="W14">
        <v>5341</v>
      </c>
      <c r="Y14">
        <f t="shared" si="1"/>
        <v>5341</v>
      </c>
      <c r="AC14">
        <v>4344</v>
      </c>
      <c r="AD14">
        <v>997</v>
      </c>
      <c r="AK14">
        <v>11530.627500000001</v>
      </c>
      <c r="AO14">
        <f t="shared" si="2"/>
        <v>11530.627500000001</v>
      </c>
    </row>
    <row r="15" spans="1:41" customFormat="1" ht="15" x14ac:dyDescent="0.25">
      <c r="A15" s="602" t="s">
        <v>447</v>
      </c>
      <c r="B15" s="602" t="s">
        <v>448</v>
      </c>
      <c r="C15" s="603">
        <v>41914</v>
      </c>
      <c r="D15" s="602">
        <v>17214.122500000001</v>
      </c>
      <c r="G15" s="152">
        <v>41924</v>
      </c>
      <c r="H15" s="146">
        <v>17377.252499999999</v>
      </c>
      <c r="I15" s="147">
        <v>10653</v>
      </c>
      <c r="J15" s="147">
        <v>426</v>
      </c>
      <c r="K15" s="147">
        <v>426</v>
      </c>
      <c r="L15" s="147">
        <v>17860</v>
      </c>
      <c r="M15" s="147">
        <v>450</v>
      </c>
      <c r="N15" s="147"/>
      <c r="O15" s="147">
        <v>2468</v>
      </c>
      <c r="P15" s="147">
        <v>749</v>
      </c>
      <c r="Q15" s="147">
        <v>7436</v>
      </c>
      <c r="R15" s="147"/>
      <c r="S15" s="147"/>
      <c r="T15" s="147"/>
      <c r="U15" s="147"/>
      <c r="V15" s="148">
        <v>57845.252500000002</v>
      </c>
      <c r="W15">
        <v>8497</v>
      </c>
      <c r="X15">
        <v>789</v>
      </c>
      <c r="Y15">
        <f t="shared" si="1"/>
        <v>9286</v>
      </c>
      <c r="AB15">
        <v>1249</v>
      </c>
      <c r="AC15">
        <v>4768</v>
      </c>
      <c r="AD15">
        <v>2480</v>
      </c>
      <c r="AE15">
        <v>789</v>
      </c>
      <c r="AK15">
        <v>13248.575000000001</v>
      </c>
      <c r="AO15">
        <f t="shared" si="2"/>
        <v>13248.575000000001</v>
      </c>
    </row>
    <row r="16" spans="1:41" customFormat="1" ht="15" x14ac:dyDescent="0.25">
      <c r="A16" s="602" t="s">
        <v>881</v>
      </c>
      <c r="B16" s="602" t="s">
        <v>882</v>
      </c>
      <c r="C16" s="603">
        <v>41914</v>
      </c>
      <c r="D16" s="602">
        <v>17483</v>
      </c>
      <c r="G16" s="152">
        <v>41925</v>
      </c>
      <c r="H16" s="146">
        <v>18061.285</v>
      </c>
      <c r="I16" s="147">
        <v>6082</v>
      </c>
      <c r="J16" s="147">
        <v>43</v>
      </c>
      <c r="K16" s="147">
        <v>43</v>
      </c>
      <c r="L16" s="147">
        <v>18138</v>
      </c>
      <c r="M16" s="147">
        <v>43</v>
      </c>
      <c r="N16" s="147"/>
      <c r="O16" s="147">
        <v>821</v>
      </c>
      <c r="P16" s="147">
        <v>337</v>
      </c>
      <c r="Q16" s="147">
        <v>4924</v>
      </c>
      <c r="R16" s="147"/>
      <c r="S16" s="147"/>
      <c r="T16" s="147"/>
      <c r="U16" s="147"/>
      <c r="V16" s="148">
        <v>48492.285000000003</v>
      </c>
      <c r="W16">
        <v>4582</v>
      </c>
      <c r="X16">
        <v>193</v>
      </c>
      <c r="Y16">
        <f t="shared" si="1"/>
        <v>4775</v>
      </c>
      <c r="AB16">
        <v>485</v>
      </c>
      <c r="AC16">
        <v>3115</v>
      </c>
      <c r="AD16">
        <v>982</v>
      </c>
      <c r="AE16">
        <v>193</v>
      </c>
      <c r="AK16">
        <v>14321.1625</v>
      </c>
      <c r="AO16">
        <f t="shared" si="2"/>
        <v>14321.1625</v>
      </c>
    </row>
    <row r="17" spans="1:41" customFormat="1" ht="15" x14ac:dyDescent="0.25">
      <c r="A17" s="602" t="s">
        <v>966</v>
      </c>
      <c r="B17" s="602" t="s">
        <v>967</v>
      </c>
      <c r="C17" s="603">
        <v>41914</v>
      </c>
      <c r="D17" s="602">
        <v>249</v>
      </c>
      <c r="G17" s="152">
        <v>41926</v>
      </c>
      <c r="H17" s="146">
        <v>17715.822499999998</v>
      </c>
      <c r="I17" s="147">
        <v>6593</v>
      </c>
      <c r="J17" s="147">
        <v>131</v>
      </c>
      <c r="K17" s="147">
        <v>131</v>
      </c>
      <c r="L17" s="147">
        <v>18082</v>
      </c>
      <c r="M17" s="147">
        <v>146</v>
      </c>
      <c r="N17" s="147"/>
      <c r="O17" s="147">
        <v>636</v>
      </c>
      <c r="P17" s="147">
        <v>388</v>
      </c>
      <c r="Q17" s="147">
        <v>5569</v>
      </c>
      <c r="R17" s="147"/>
      <c r="S17" s="147"/>
      <c r="T17" s="147"/>
      <c r="U17" s="147"/>
      <c r="V17" s="148">
        <v>49391.822499999995</v>
      </c>
      <c r="W17">
        <v>4817</v>
      </c>
      <c r="X17">
        <v>113</v>
      </c>
      <c r="Y17">
        <f t="shared" si="1"/>
        <v>4930</v>
      </c>
      <c r="AB17">
        <v>432</v>
      </c>
      <c r="AC17">
        <v>3462</v>
      </c>
      <c r="AD17">
        <v>923</v>
      </c>
      <c r="AE17">
        <v>113</v>
      </c>
      <c r="AK17">
        <v>15054.42</v>
      </c>
      <c r="AO17">
        <f t="shared" si="2"/>
        <v>15054.42</v>
      </c>
    </row>
    <row r="18" spans="1:41" customFormat="1" ht="15" x14ac:dyDescent="0.25">
      <c r="A18" s="602" t="s">
        <v>1022</v>
      </c>
      <c r="B18" s="602" t="s">
        <v>748</v>
      </c>
      <c r="C18" s="603">
        <v>41914</v>
      </c>
      <c r="D18" s="602">
        <v>8365</v>
      </c>
      <c r="G18" s="152">
        <v>41927</v>
      </c>
      <c r="H18" s="146">
        <v>16113.3</v>
      </c>
      <c r="I18" s="147">
        <v>10068</v>
      </c>
      <c r="J18" s="147">
        <v>1203</v>
      </c>
      <c r="K18" s="147">
        <v>1203</v>
      </c>
      <c r="L18" s="147">
        <v>17503</v>
      </c>
      <c r="M18" s="147">
        <v>1269</v>
      </c>
      <c r="N18" s="147"/>
      <c r="O18" s="147">
        <v>1678</v>
      </c>
      <c r="P18" s="147">
        <v>627</v>
      </c>
      <c r="Q18" s="147">
        <v>7763</v>
      </c>
      <c r="R18" s="147"/>
      <c r="S18" s="147"/>
      <c r="T18" s="147"/>
      <c r="U18" s="147"/>
      <c r="V18" s="148">
        <v>57427.3</v>
      </c>
      <c r="W18">
        <v>3060</v>
      </c>
      <c r="Y18">
        <f t="shared" si="1"/>
        <v>3060</v>
      </c>
      <c r="AB18">
        <v>317</v>
      </c>
      <c r="AC18">
        <v>1905</v>
      </c>
      <c r="AD18">
        <v>838</v>
      </c>
      <c r="AK18">
        <v>15121.025</v>
      </c>
      <c r="AO18">
        <f t="shared" si="2"/>
        <v>15121.025</v>
      </c>
    </row>
    <row r="19" spans="1:41" ht="15" x14ac:dyDescent="0.25">
      <c r="A19" s="602" t="s">
        <v>970</v>
      </c>
      <c r="B19" s="602" t="s">
        <v>749</v>
      </c>
      <c r="C19" s="603">
        <v>41914</v>
      </c>
      <c r="D19" s="602">
        <v>300</v>
      </c>
      <c r="E19" s="399"/>
      <c r="G19" s="152">
        <v>41928</v>
      </c>
      <c r="H19" s="146">
        <v>16905.424999999999</v>
      </c>
      <c r="I19" s="147">
        <v>6891</v>
      </c>
      <c r="J19" s="147">
        <v>726</v>
      </c>
      <c r="K19" s="147">
        <v>726</v>
      </c>
      <c r="L19" s="147">
        <v>17602</v>
      </c>
      <c r="M19" s="147">
        <v>667</v>
      </c>
      <c r="N19" s="147"/>
      <c r="O19" s="147">
        <v>734</v>
      </c>
      <c r="P19" s="147">
        <v>566</v>
      </c>
      <c r="Q19" s="147">
        <v>5591</v>
      </c>
      <c r="R19" s="147"/>
      <c r="S19" s="147"/>
      <c r="T19" s="147"/>
      <c r="U19" s="147"/>
      <c r="V19" s="148">
        <v>50408.425000000003</v>
      </c>
      <c r="W19"/>
      <c r="X19"/>
      <c r="Y19">
        <f t="shared" si="1"/>
        <v>0</v>
      </c>
      <c r="AK19" s="25">
        <v>15183.0525</v>
      </c>
      <c r="AO19">
        <f t="shared" si="2"/>
        <v>15183.0525</v>
      </c>
    </row>
    <row r="20" spans="1:41" ht="15" x14ac:dyDescent="0.25">
      <c r="A20" s="602" t="s">
        <v>1023</v>
      </c>
      <c r="B20" s="602" t="s">
        <v>1024</v>
      </c>
      <c r="C20" s="603">
        <v>41915</v>
      </c>
      <c r="D20" s="602">
        <v>683</v>
      </c>
      <c r="E20" s="399"/>
      <c r="G20" s="152">
        <v>41929</v>
      </c>
      <c r="H20" s="146">
        <v>19159.672500000001</v>
      </c>
      <c r="I20" s="147">
        <v>10596</v>
      </c>
      <c r="J20" s="147">
        <v>606</v>
      </c>
      <c r="K20" s="147">
        <v>606</v>
      </c>
      <c r="L20" s="147">
        <v>19361</v>
      </c>
      <c r="M20" s="147">
        <v>632</v>
      </c>
      <c r="N20" s="147"/>
      <c r="O20" s="147">
        <v>1999</v>
      </c>
      <c r="P20" s="147">
        <v>730</v>
      </c>
      <c r="Q20" s="147">
        <v>7867</v>
      </c>
      <c r="R20" s="147"/>
      <c r="S20" s="147"/>
      <c r="T20" s="147"/>
      <c r="U20" s="147"/>
      <c r="V20" s="148">
        <v>61556.672500000001</v>
      </c>
      <c r="W20"/>
      <c r="X20"/>
      <c r="Y20">
        <f t="shared" si="1"/>
        <v>0</v>
      </c>
      <c r="AK20" s="25">
        <v>14859.89</v>
      </c>
      <c r="AO20">
        <f t="shared" si="2"/>
        <v>14859.89</v>
      </c>
    </row>
    <row r="21" spans="1:41" ht="15" x14ac:dyDescent="0.25">
      <c r="A21" s="602" t="s">
        <v>1020</v>
      </c>
      <c r="B21" s="602" t="s">
        <v>1021</v>
      </c>
      <c r="C21" s="603">
        <v>41915</v>
      </c>
      <c r="D21" s="602">
        <v>7554</v>
      </c>
      <c r="E21" s="399"/>
      <c r="G21" s="152">
        <v>41930</v>
      </c>
      <c r="H21" s="146">
        <v>16209.8125</v>
      </c>
      <c r="I21" s="147">
        <v>8262</v>
      </c>
      <c r="J21" s="147">
        <v>1152</v>
      </c>
      <c r="K21" s="147">
        <v>1152</v>
      </c>
      <c r="L21" s="147">
        <v>17486</v>
      </c>
      <c r="M21" s="147">
        <v>1061</v>
      </c>
      <c r="N21" s="147"/>
      <c r="O21" s="147">
        <v>1177</v>
      </c>
      <c r="P21" s="147">
        <v>731</v>
      </c>
      <c r="Q21" s="147">
        <v>6354</v>
      </c>
      <c r="R21" s="147"/>
      <c r="S21" s="147"/>
      <c r="T21" s="147"/>
      <c r="U21" s="147"/>
      <c r="V21" s="148">
        <v>53584.8125</v>
      </c>
      <c r="W21"/>
      <c r="X21"/>
      <c r="Y21">
        <f t="shared" si="1"/>
        <v>0</v>
      </c>
      <c r="AK21" s="25">
        <v>15106.487499999999</v>
      </c>
      <c r="AO21">
        <f t="shared" si="2"/>
        <v>15106.487499999999</v>
      </c>
    </row>
    <row r="22" spans="1:41" ht="15" x14ac:dyDescent="0.25">
      <c r="A22" s="602" t="s">
        <v>1025</v>
      </c>
      <c r="B22" s="602" t="s">
        <v>1026</v>
      </c>
      <c r="C22" s="603">
        <v>41915</v>
      </c>
      <c r="D22" s="602">
        <v>1813</v>
      </c>
      <c r="E22" s="399"/>
      <c r="G22" s="152">
        <v>41931</v>
      </c>
      <c r="H22" s="146">
        <v>15751.672500000001</v>
      </c>
      <c r="I22" s="147">
        <v>10789</v>
      </c>
      <c r="J22" s="147">
        <v>759</v>
      </c>
      <c r="K22" s="147">
        <v>759</v>
      </c>
      <c r="L22" s="147">
        <v>16433</v>
      </c>
      <c r="M22" s="147">
        <v>897</v>
      </c>
      <c r="N22" s="147"/>
      <c r="O22" s="147">
        <v>2066</v>
      </c>
      <c r="P22" s="147">
        <v>1132</v>
      </c>
      <c r="Q22" s="147">
        <v>7591</v>
      </c>
      <c r="R22" s="147"/>
      <c r="S22" s="147"/>
      <c r="T22" s="147"/>
      <c r="U22" s="147"/>
      <c r="V22" s="148">
        <v>56177.672500000001</v>
      </c>
      <c r="W22"/>
      <c r="X22"/>
      <c r="Y22">
        <f t="shared" si="1"/>
        <v>0</v>
      </c>
      <c r="AK22" s="25">
        <v>15817.8</v>
      </c>
      <c r="AO22">
        <f t="shared" si="2"/>
        <v>15817.8</v>
      </c>
    </row>
    <row r="23" spans="1:41" ht="15" x14ac:dyDescent="0.25">
      <c r="A23" s="602" t="s">
        <v>968</v>
      </c>
      <c r="B23" s="602" t="s">
        <v>969</v>
      </c>
      <c r="C23" s="603">
        <v>41915</v>
      </c>
      <c r="D23" s="602">
        <v>822</v>
      </c>
      <c r="E23" s="399"/>
      <c r="G23" s="152">
        <v>41932</v>
      </c>
      <c r="H23" s="146">
        <v>18344.775000000001</v>
      </c>
      <c r="I23" s="147">
        <v>8308</v>
      </c>
      <c r="J23" s="147">
        <v>671</v>
      </c>
      <c r="K23" s="147">
        <v>671</v>
      </c>
      <c r="L23" s="147">
        <v>19232</v>
      </c>
      <c r="M23" s="147">
        <v>823</v>
      </c>
      <c r="N23" s="147"/>
      <c r="O23" s="147">
        <v>1098</v>
      </c>
      <c r="P23" s="147">
        <v>445</v>
      </c>
      <c r="Q23" s="147">
        <v>6765</v>
      </c>
      <c r="R23" s="147"/>
      <c r="S23" s="147"/>
      <c r="T23" s="147"/>
      <c r="U23" s="147"/>
      <c r="V23" s="148">
        <v>56357.775000000001</v>
      </c>
      <c r="W23"/>
      <c r="X23"/>
      <c r="Y23">
        <f t="shared" si="1"/>
        <v>0</v>
      </c>
      <c r="AK23" s="25">
        <v>16217.77</v>
      </c>
      <c r="AO23">
        <f t="shared" si="2"/>
        <v>16217.77</v>
      </c>
    </row>
    <row r="24" spans="1:41" ht="15" x14ac:dyDescent="0.25">
      <c r="A24" s="602" t="s">
        <v>447</v>
      </c>
      <c r="B24" s="602" t="s">
        <v>448</v>
      </c>
      <c r="C24" s="603">
        <v>41915</v>
      </c>
      <c r="D24" s="602">
        <v>16078.57</v>
      </c>
      <c r="E24" s="399"/>
      <c r="G24" s="152">
        <v>41933</v>
      </c>
      <c r="H24" s="146">
        <v>19395.8325</v>
      </c>
      <c r="I24" s="147">
        <v>10316</v>
      </c>
      <c r="J24" s="147">
        <v>1868</v>
      </c>
      <c r="K24" s="147">
        <v>1868</v>
      </c>
      <c r="L24" s="147">
        <v>21551</v>
      </c>
      <c r="M24" s="147">
        <v>2009</v>
      </c>
      <c r="N24" s="147"/>
      <c r="O24" s="147">
        <v>1606</v>
      </c>
      <c r="P24" s="147">
        <v>990</v>
      </c>
      <c r="Q24" s="147">
        <v>7720</v>
      </c>
      <c r="R24" s="147"/>
      <c r="S24" s="147"/>
      <c r="T24" s="147"/>
      <c r="U24" s="147"/>
      <c r="V24" s="148">
        <v>67323.832500000004</v>
      </c>
      <c r="W24"/>
      <c r="X24"/>
      <c r="Y24">
        <f t="shared" si="1"/>
        <v>0</v>
      </c>
      <c r="AK24" s="25">
        <v>18293.022499999999</v>
      </c>
      <c r="AO24">
        <f t="shared" si="2"/>
        <v>18293.022499999999</v>
      </c>
    </row>
    <row r="25" spans="1:41" ht="15" x14ac:dyDescent="0.25">
      <c r="A25" s="602" t="s">
        <v>881</v>
      </c>
      <c r="B25" s="602" t="s">
        <v>882</v>
      </c>
      <c r="C25" s="603">
        <v>41915</v>
      </c>
      <c r="D25" s="602">
        <v>16913</v>
      </c>
      <c r="E25" s="399"/>
      <c r="G25" s="152">
        <v>41934</v>
      </c>
      <c r="H25" s="146">
        <v>17768.447499999998</v>
      </c>
      <c r="I25" s="147">
        <v>9809</v>
      </c>
      <c r="J25" s="147">
        <v>1135</v>
      </c>
      <c r="K25" s="147">
        <v>1135</v>
      </c>
      <c r="L25" s="147">
        <v>18712</v>
      </c>
      <c r="M25" s="147">
        <v>1047</v>
      </c>
      <c r="N25" s="147"/>
      <c r="O25" s="147">
        <v>1838</v>
      </c>
      <c r="P25" s="147">
        <v>801</v>
      </c>
      <c r="Q25" s="147">
        <v>7170</v>
      </c>
      <c r="R25" s="147"/>
      <c r="S25" s="147"/>
      <c r="T25" s="147"/>
      <c r="U25" s="147"/>
      <c r="V25" s="148">
        <v>59415.447499999995</v>
      </c>
      <c r="W25"/>
      <c r="X25"/>
      <c r="Y25">
        <f t="shared" si="1"/>
        <v>0</v>
      </c>
      <c r="AD25" s="25">
        <v>2400</v>
      </c>
      <c r="AF25" s="25">
        <f>+AD25+AC25</f>
        <v>2400</v>
      </c>
      <c r="AK25" s="25">
        <v>18844.744999999999</v>
      </c>
      <c r="AO25">
        <f t="shared" si="2"/>
        <v>18844.744999999999</v>
      </c>
    </row>
    <row r="26" spans="1:41" ht="15" x14ac:dyDescent="0.25">
      <c r="A26" s="602" t="s">
        <v>966</v>
      </c>
      <c r="B26" s="602" t="s">
        <v>967</v>
      </c>
      <c r="C26" s="603">
        <v>41915</v>
      </c>
      <c r="D26" s="602">
        <v>830</v>
      </c>
      <c r="G26" s="152">
        <v>41935</v>
      </c>
      <c r="H26" s="146">
        <v>19409.397499999999</v>
      </c>
      <c r="I26" s="147">
        <v>7368</v>
      </c>
      <c r="J26" s="147">
        <v>1105</v>
      </c>
      <c r="K26" s="147">
        <v>1105</v>
      </c>
      <c r="L26" s="147">
        <v>20510</v>
      </c>
      <c r="M26" s="147">
        <v>982</v>
      </c>
      <c r="N26" s="147"/>
      <c r="O26" s="147">
        <v>734</v>
      </c>
      <c r="P26" s="147">
        <v>578</v>
      </c>
      <c r="Q26" s="147">
        <v>6056</v>
      </c>
      <c r="R26" s="147"/>
      <c r="S26" s="147"/>
      <c r="T26" s="147"/>
      <c r="U26" s="147"/>
      <c r="V26" s="148">
        <v>57847.397499999999</v>
      </c>
      <c r="W26"/>
      <c r="X26"/>
      <c r="Y26">
        <f t="shared" si="1"/>
        <v>0</v>
      </c>
      <c r="AD26" s="25">
        <v>631</v>
      </c>
      <c r="AF26" s="25">
        <f t="shared" ref="AF26:AF46" si="3">+AD26+AC26</f>
        <v>631</v>
      </c>
      <c r="AK26" s="25">
        <v>19609.764999999999</v>
      </c>
      <c r="AM26" s="25">
        <v>338</v>
      </c>
      <c r="AO26">
        <f t="shared" si="2"/>
        <v>19271.764999999999</v>
      </c>
    </row>
    <row r="27" spans="1:41" ht="15" x14ac:dyDescent="0.25">
      <c r="A27" s="602" t="s">
        <v>1022</v>
      </c>
      <c r="B27" s="602" t="s">
        <v>748</v>
      </c>
      <c r="C27" s="603">
        <v>41915</v>
      </c>
      <c r="D27" s="602">
        <v>10050</v>
      </c>
      <c r="G27" s="152">
        <v>41936</v>
      </c>
      <c r="H27" s="146">
        <v>19839.785</v>
      </c>
      <c r="I27" s="147">
        <v>7526</v>
      </c>
      <c r="J27" s="147">
        <v>459</v>
      </c>
      <c r="K27" s="147">
        <v>459</v>
      </c>
      <c r="L27" s="147">
        <v>20483</v>
      </c>
      <c r="M27" s="147">
        <v>463</v>
      </c>
      <c r="N27" s="147"/>
      <c r="O27" s="147">
        <v>807</v>
      </c>
      <c r="P27" s="147">
        <v>372</v>
      </c>
      <c r="Q27" s="147">
        <v>6347</v>
      </c>
      <c r="R27" s="147"/>
      <c r="S27" s="147"/>
      <c r="T27" s="147"/>
      <c r="U27" s="147"/>
      <c r="V27" s="148">
        <v>56755.785000000003</v>
      </c>
      <c r="W27"/>
      <c r="X27"/>
      <c r="Y27">
        <f t="shared" si="1"/>
        <v>0</v>
      </c>
      <c r="AC27" s="25">
        <v>3239</v>
      </c>
      <c r="AD27" s="25">
        <v>603</v>
      </c>
      <c r="AF27" s="25">
        <f t="shared" si="3"/>
        <v>3842</v>
      </c>
      <c r="AK27" s="25">
        <v>20536.532500000001</v>
      </c>
      <c r="AM27" s="25">
        <v>591</v>
      </c>
      <c r="AO27">
        <f t="shared" si="2"/>
        <v>19945.532500000001</v>
      </c>
    </row>
    <row r="28" spans="1:41" ht="15" x14ac:dyDescent="0.25">
      <c r="A28" s="602" t="s">
        <v>970</v>
      </c>
      <c r="B28" s="602" t="s">
        <v>749</v>
      </c>
      <c r="C28" s="603">
        <v>41915</v>
      </c>
      <c r="D28" s="602">
        <v>822</v>
      </c>
      <c r="G28" s="152">
        <v>41937</v>
      </c>
      <c r="H28" s="146">
        <v>19907.974999999999</v>
      </c>
      <c r="I28" s="147">
        <v>11489</v>
      </c>
      <c r="J28" s="147">
        <v>1852</v>
      </c>
      <c r="K28" s="147">
        <v>1852</v>
      </c>
      <c r="L28" s="147">
        <v>21790</v>
      </c>
      <c r="M28" s="147">
        <v>1919</v>
      </c>
      <c r="N28" s="147"/>
      <c r="O28" s="147">
        <v>2741</v>
      </c>
      <c r="P28" s="147">
        <v>939</v>
      </c>
      <c r="Q28" s="147">
        <v>7809</v>
      </c>
      <c r="R28" s="147"/>
      <c r="S28" s="147"/>
      <c r="T28" s="147"/>
      <c r="U28" s="147"/>
      <c r="V28" s="148">
        <v>70298.975000000006</v>
      </c>
      <c r="W28"/>
      <c r="X28"/>
      <c r="Y28">
        <f t="shared" si="1"/>
        <v>0</v>
      </c>
      <c r="AC28" s="25">
        <v>10691</v>
      </c>
      <c r="AD28" s="25">
        <v>550</v>
      </c>
      <c r="AF28" s="25">
        <f t="shared" si="3"/>
        <v>11241</v>
      </c>
      <c r="AK28" s="25">
        <v>17785.077499999999</v>
      </c>
      <c r="AM28" s="25">
        <v>1406</v>
      </c>
      <c r="AO28">
        <f t="shared" si="2"/>
        <v>16379.077499999999</v>
      </c>
    </row>
    <row r="29" spans="1:41" ht="15" x14ac:dyDescent="0.25">
      <c r="A29" s="602" t="s">
        <v>1023</v>
      </c>
      <c r="B29" s="602" t="s">
        <v>1024</v>
      </c>
      <c r="C29" s="603">
        <v>41916</v>
      </c>
      <c r="D29" s="602">
        <v>1043</v>
      </c>
      <c r="G29" s="152">
        <v>41938</v>
      </c>
      <c r="H29" s="146">
        <v>17494.622500000001</v>
      </c>
      <c r="I29" s="147">
        <v>12822</v>
      </c>
      <c r="J29" s="147">
        <v>4148</v>
      </c>
      <c r="K29" s="147">
        <v>4148</v>
      </c>
      <c r="L29" s="147">
        <v>21785</v>
      </c>
      <c r="M29" s="147">
        <v>3852</v>
      </c>
      <c r="N29" s="147"/>
      <c r="O29" s="147">
        <v>3230</v>
      </c>
      <c r="P29" s="147">
        <v>1797</v>
      </c>
      <c r="Q29" s="147">
        <v>7795</v>
      </c>
      <c r="R29" s="147"/>
      <c r="S29" s="147"/>
      <c r="T29" s="147"/>
      <c r="U29" s="147"/>
      <c r="V29" s="148">
        <v>77071.622499999998</v>
      </c>
      <c r="W29"/>
      <c r="X29"/>
      <c r="Y29">
        <f t="shared" si="1"/>
        <v>0</v>
      </c>
      <c r="AC29" s="25">
        <v>10878</v>
      </c>
      <c r="AD29" s="25">
        <v>559</v>
      </c>
      <c r="AF29" s="25">
        <f t="shared" si="3"/>
        <v>11437</v>
      </c>
      <c r="AK29" s="25">
        <v>19676.432499999999</v>
      </c>
      <c r="AM29" s="25">
        <v>1226</v>
      </c>
      <c r="AO29">
        <f t="shared" si="2"/>
        <v>18450.432499999999</v>
      </c>
    </row>
    <row r="30" spans="1:41" ht="15" x14ac:dyDescent="0.25">
      <c r="A30" s="602" t="s">
        <v>1020</v>
      </c>
      <c r="B30" s="602" t="s">
        <v>1021</v>
      </c>
      <c r="C30" s="603">
        <v>41916</v>
      </c>
      <c r="D30" s="602">
        <v>7706</v>
      </c>
      <c r="G30" s="152">
        <v>41939</v>
      </c>
      <c r="H30" s="146">
        <v>18851.900000000001</v>
      </c>
      <c r="I30" s="147">
        <v>10556</v>
      </c>
      <c r="J30" s="147">
        <v>2903</v>
      </c>
      <c r="K30" s="147">
        <v>2903</v>
      </c>
      <c r="L30" s="147">
        <v>21969</v>
      </c>
      <c r="M30" s="147">
        <v>2824</v>
      </c>
      <c r="N30" s="147"/>
      <c r="O30" s="147">
        <v>2210</v>
      </c>
      <c r="P30" s="147">
        <v>828</v>
      </c>
      <c r="Q30" s="147">
        <v>7518</v>
      </c>
      <c r="R30" s="147">
        <v>267.92</v>
      </c>
      <c r="S30" s="147">
        <v>510.94</v>
      </c>
      <c r="T30" s="147">
        <v>1109.96</v>
      </c>
      <c r="U30" s="147">
        <v>331.1</v>
      </c>
      <c r="V30" s="148">
        <v>72782.820000000007</v>
      </c>
      <c r="W30"/>
      <c r="X30"/>
      <c r="Y30">
        <f t="shared" si="1"/>
        <v>0</v>
      </c>
      <c r="AC30" s="25">
        <v>11005</v>
      </c>
      <c r="AD30" s="25">
        <v>2034</v>
      </c>
      <c r="AF30" s="25">
        <f t="shared" si="3"/>
        <v>13039</v>
      </c>
      <c r="AK30" s="25">
        <v>19446.397499999999</v>
      </c>
      <c r="AM30" s="25">
        <v>307</v>
      </c>
      <c r="AO30">
        <f t="shared" si="2"/>
        <v>19139.397499999999</v>
      </c>
    </row>
    <row r="31" spans="1:41" ht="15" x14ac:dyDescent="0.25">
      <c r="A31" s="602" t="s">
        <v>1025</v>
      </c>
      <c r="B31" s="602" t="s">
        <v>1026</v>
      </c>
      <c r="C31" s="603">
        <v>41916</v>
      </c>
      <c r="D31" s="602">
        <v>2517</v>
      </c>
      <c r="G31" s="152">
        <v>41940</v>
      </c>
      <c r="H31" s="146">
        <v>21130.47</v>
      </c>
      <c r="I31" s="147">
        <v>9427</v>
      </c>
      <c r="J31" s="147">
        <v>432</v>
      </c>
      <c r="K31" s="147">
        <v>432</v>
      </c>
      <c r="L31" s="147">
        <v>21699</v>
      </c>
      <c r="M31" s="147">
        <v>455</v>
      </c>
      <c r="N31" s="147"/>
      <c r="O31" s="147">
        <v>1620</v>
      </c>
      <c r="P31" s="147">
        <v>542</v>
      </c>
      <c r="Q31" s="147">
        <v>7265</v>
      </c>
      <c r="R31" s="147"/>
      <c r="S31" s="147"/>
      <c r="T31" s="147"/>
      <c r="U31" s="147"/>
      <c r="V31" s="148">
        <v>63002.47</v>
      </c>
      <c r="W31"/>
      <c r="X31"/>
      <c r="Y31">
        <f t="shared" si="1"/>
        <v>0</v>
      </c>
      <c r="AC31" s="25">
        <v>9603</v>
      </c>
      <c r="AD31" s="25">
        <v>2111</v>
      </c>
      <c r="AF31" s="25">
        <f t="shared" si="3"/>
        <v>11714</v>
      </c>
      <c r="AK31" s="25">
        <v>20793.0075</v>
      </c>
      <c r="AM31" s="25">
        <v>272</v>
      </c>
      <c r="AO31">
        <f t="shared" si="2"/>
        <v>20521.0075</v>
      </c>
    </row>
    <row r="32" spans="1:41" ht="15" x14ac:dyDescent="0.25">
      <c r="A32" s="602" t="s">
        <v>968</v>
      </c>
      <c r="B32" s="602" t="s">
        <v>969</v>
      </c>
      <c r="C32" s="603">
        <v>41916</v>
      </c>
      <c r="D32" s="602">
        <v>1528</v>
      </c>
      <c r="G32" s="152">
        <v>41941</v>
      </c>
      <c r="H32" s="146">
        <v>18524.0425</v>
      </c>
      <c r="I32" s="147">
        <v>10077</v>
      </c>
      <c r="J32" s="147">
        <v>1513</v>
      </c>
      <c r="K32" s="147">
        <v>1513</v>
      </c>
      <c r="L32" s="147">
        <v>20342</v>
      </c>
      <c r="M32" s="147">
        <v>1716</v>
      </c>
      <c r="N32" s="147"/>
      <c r="O32" s="147">
        <v>1973</v>
      </c>
      <c r="P32" s="147">
        <v>716</v>
      </c>
      <c r="Q32" s="147">
        <v>7388</v>
      </c>
      <c r="R32" s="147"/>
      <c r="S32" s="147"/>
      <c r="T32" s="147"/>
      <c r="U32" s="147"/>
      <c r="V32" s="148">
        <v>63762.042499999996</v>
      </c>
      <c r="W32"/>
      <c r="X32"/>
      <c r="Y32">
        <f t="shared" si="1"/>
        <v>0</v>
      </c>
      <c r="AC32" s="25">
        <v>7677</v>
      </c>
      <c r="AD32" s="25">
        <v>378</v>
      </c>
      <c r="AF32" s="25">
        <f t="shared" si="3"/>
        <v>8055</v>
      </c>
      <c r="AK32" s="25">
        <v>19468.1525</v>
      </c>
      <c r="AM32" s="25">
        <v>646</v>
      </c>
      <c r="AO32">
        <f t="shared" si="2"/>
        <v>18822.1525</v>
      </c>
    </row>
    <row r="33" spans="1:41" ht="15" x14ac:dyDescent="0.25">
      <c r="A33" s="602" t="s">
        <v>447</v>
      </c>
      <c r="B33" s="602" t="s">
        <v>448</v>
      </c>
      <c r="C33" s="603">
        <v>41916</v>
      </c>
      <c r="D33" s="602">
        <v>14758</v>
      </c>
      <c r="G33" s="152">
        <v>41942</v>
      </c>
      <c r="H33" s="146">
        <v>17719.752499999999</v>
      </c>
      <c r="I33" s="147">
        <v>8199</v>
      </c>
      <c r="J33" s="147">
        <v>212</v>
      </c>
      <c r="K33" s="147">
        <v>212</v>
      </c>
      <c r="L33" s="147">
        <v>18573</v>
      </c>
      <c r="M33" s="147">
        <v>516</v>
      </c>
      <c r="N33" s="147"/>
      <c r="O33" s="147">
        <v>1284</v>
      </c>
      <c r="P33" s="147">
        <v>418</v>
      </c>
      <c r="Q33" s="147">
        <v>6497</v>
      </c>
      <c r="R33" s="147"/>
      <c r="S33" s="147"/>
      <c r="T33" s="147"/>
      <c r="U33" s="147"/>
      <c r="V33" s="148">
        <v>53630.752500000002</v>
      </c>
      <c r="W33"/>
      <c r="X33"/>
      <c r="Y33">
        <f t="shared" si="1"/>
        <v>0</v>
      </c>
      <c r="AC33" s="25">
        <v>8402</v>
      </c>
      <c r="AD33" s="25">
        <v>1041</v>
      </c>
      <c r="AF33" s="25">
        <f t="shared" si="3"/>
        <v>9443</v>
      </c>
      <c r="AK33" s="25">
        <v>21115.19</v>
      </c>
      <c r="AM33" s="25">
        <v>61</v>
      </c>
      <c r="AO33">
        <f t="shared" si="2"/>
        <v>21054.19</v>
      </c>
    </row>
    <row r="34" spans="1:41" ht="15" x14ac:dyDescent="0.25">
      <c r="A34" s="602" t="s">
        <v>881</v>
      </c>
      <c r="B34" s="602" t="s">
        <v>882</v>
      </c>
      <c r="C34" s="603">
        <v>41916</v>
      </c>
      <c r="D34" s="602">
        <v>15978</v>
      </c>
      <c r="G34" s="152">
        <v>41943</v>
      </c>
      <c r="H34" s="146">
        <v>17747.0275</v>
      </c>
      <c r="I34" s="147">
        <v>9434</v>
      </c>
      <c r="J34" s="147">
        <v>132</v>
      </c>
      <c r="K34" s="147">
        <v>132</v>
      </c>
      <c r="L34" s="147">
        <v>18049</v>
      </c>
      <c r="M34" s="147">
        <v>126</v>
      </c>
      <c r="N34" s="147"/>
      <c r="O34" s="147">
        <v>1756</v>
      </c>
      <c r="P34" s="147">
        <v>349</v>
      </c>
      <c r="Q34" s="147">
        <v>7329</v>
      </c>
      <c r="R34" s="147"/>
      <c r="S34" s="147"/>
      <c r="T34" s="147"/>
      <c r="U34" s="147"/>
      <c r="V34" s="148">
        <v>55054.027499999997</v>
      </c>
      <c r="W34"/>
      <c r="X34"/>
      <c r="Y34">
        <f t="shared" si="1"/>
        <v>0</v>
      </c>
      <c r="AC34" s="25">
        <v>10510</v>
      </c>
      <c r="AD34" s="25">
        <v>1448</v>
      </c>
      <c r="AF34" s="25">
        <f t="shared" si="3"/>
        <v>11958</v>
      </c>
      <c r="AK34" s="25">
        <v>20727.272499999999</v>
      </c>
      <c r="AM34" s="25">
        <v>214</v>
      </c>
      <c r="AO34">
        <f t="shared" si="2"/>
        <v>20513.272499999999</v>
      </c>
    </row>
    <row r="35" spans="1:41" ht="15" x14ac:dyDescent="0.25">
      <c r="A35" s="602" t="s">
        <v>966</v>
      </c>
      <c r="B35" s="602" t="s">
        <v>967</v>
      </c>
      <c r="C35" s="603">
        <v>41916</v>
      </c>
      <c r="D35" s="602">
        <v>1231</v>
      </c>
      <c r="G35" s="590" t="s">
        <v>778</v>
      </c>
      <c r="H35" s="146"/>
      <c r="I35" s="147"/>
      <c r="J35" s="147"/>
      <c r="K35" s="147"/>
      <c r="L35" s="147"/>
      <c r="M35" s="147"/>
      <c r="N35" s="147"/>
      <c r="O35" s="147"/>
      <c r="P35" s="147"/>
      <c r="Q35" s="147"/>
      <c r="R35" s="147"/>
      <c r="S35" s="147"/>
      <c r="T35" s="147"/>
      <c r="U35" s="147"/>
      <c r="V35" s="148"/>
      <c r="W35"/>
      <c r="X35"/>
      <c r="Y35">
        <f t="shared" si="1"/>
        <v>0</v>
      </c>
      <c r="AC35" s="25">
        <v>9024</v>
      </c>
      <c r="AD35" s="25">
        <v>804</v>
      </c>
      <c r="AF35" s="25">
        <f t="shared" si="3"/>
        <v>9828</v>
      </c>
      <c r="AK35" s="25">
        <v>20717.997500000001</v>
      </c>
      <c r="AM35" s="25">
        <v>28</v>
      </c>
      <c r="AO35">
        <f t="shared" si="2"/>
        <v>20689.997500000001</v>
      </c>
    </row>
    <row r="36" spans="1:41" ht="15.75" thickBot="1" x14ac:dyDescent="0.3">
      <c r="A36" s="602" t="s">
        <v>1022</v>
      </c>
      <c r="B36" s="602" t="s">
        <v>748</v>
      </c>
      <c r="C36" s="603">
        <v>41916</v>
      </c>
      <c r="D36" s="602">
        <v>11266</v>
      </c>
      <c r="G36" s="575" t="s">
        <v>297</v>
      </c>
      <c r="H36" s="149">
        <v>531358.61499999999</v>
      </c>
      <c r="I36" s="29">
        <v>276273</v>
      </c>
      <c r="J36" s="29">
        <v>26028</v>
      </c>
      <c r="K36" s="29">
        <v>26028</v>
      </c>
      <c r="L36" s="29">
        <v>561605</v>
      </c>
      <c r="M36" s="29">
        <v>43589</v>
      </c>
      <c r="N36" s="29"/>
      <c r="O36" s="29">
        <v>47864</v>
      </c>
      <c r="P36" s="29">
        <v>19469</v>
      </c>
      <c r="Q36" s="29">
        <v>208940</v>
      </c>
      <c r="R36" s="29">
        <v>267.92</v>
      </c>
      <c r="S36" s="29">
        <v>510.94</v>
      </c>
      <c r="T36" s="29">
        <v>1109.96</v>
      </c>
      <c r="U36" s="29">
        <v>331.1</v>
      </c>
      <c r="V36" s="150">
        <v>1743374.5350000004</v>
      </c>
      <c r="AC36" s="25">
        <v>11477</v>
      </c>
      <c r="AD36" s="25">
        <v>1193</v>
      </c>
      <c r="AF36" s="25">
        <f t="shared" si="3"/>
        <v>12670</v>
      </c>
      <c r="AK36" s="25">
        <v>20790.154999999999</v>
      </c>
      <c r="AM36" s="25">
        <v>262</v>
      </c>
      <c r="AO36">
        <f t="shared" si="2"/>
        <v>20528.154999999999</v>
      </c>
    </row>
    <row r="37" spans="1:41" ht="15.75" thickBot="1" x14ac:dyDescent="0.3">
      <c r="A37" s="602" t="s">
        <v>970</v>
      </c>
      <c r="B37" s="602" t="s">
        <v>749</v>
      </c>
      <c r="C37" s="603">
        <v>41916</v>
      </c>
      <c r="D37" s="602">
        <v>1528</v>
      </c>
      <c r="G37" s="175"/>
      <c r="H37" s="182" t="s">
        <v>452</v>
      </c>
      <c r="I37" s="180" t="s">
        <v>449</v>
      </c>
      <c r="J37" s="179" t="s">
        <v>201</v>
      </c>
      <c r="K37" s="180" t="s">
        <v>450</v>
      </c>
      <c r="L37" s="181" t="s">
        <v>451</v>
      </c>
      <c r="M37" t="s">
        <v>453</v>
      </c>
      <c r="N37" s="25"/>
      <c r="O37" s="25" t="s">
        <v>729</v>
      </c>
      <c r="P37" s="266" t="s">
        <v>731</v>
      </c>
      <c r="Q37" s="266" t="s">
        <v>730</v>
      </c>
      <c r="R37" s="266" t="s">
        <v>734</v>
      </c>
      <c r="S37" s="25"/>
      <c r="AC37" s="25">
        <v>10106</v>
      </c>
      <c r="AD37" s="25">
        <v>761</v>
      </c>
      <c r="AF37" s="25">
        <f t="shared" si="3"/>
        <v>10867</v>
      </c>
      <c r="AK37" s="25">
        <v>21516.49</v>
      </c>
      <c r="AM37" s="25">
        <v>680</v>
      </c>
      <c r="AO37">
        <f t="shared" si="2"/>
        <v>20836.490000000002</v>
      </c>
    </row>
    <row r="38" spans="1:41" ht="15.75" thickBot="1" x14ac:dyDescent="0.3">
      <c r="A38" s="602" t="s">
        <v>1023</v>
      </c>
      <c r="B38" s="602" t="s">
        <v>1024</v>
      </c>
      <c r="C38" s="603">
        <v>41917</v>
      </c>
      <c r="D38" s="602">
        <v>1338</v>
      </c>
      <c r="G38" s="176">
        <v>1</v>
      </c>
      <c r="H38" s="146">
        <v>18394.97</v>
      </c>
      <c r="I38" s="147"/>
      <c r="J38" s="402"/>
      <c r="K38" s="147">
        <v>10154</v>
      </c>
      <c r="L38" s="171"/>
      <c r="M38">
        <f>+K38+H38</f>
        <v>28548.97</v>
      </c>
      <c r="N38" s="25"/>
      <c r="O38" s="25">
        <f>+H38+I38</f>
        <v>18394.97</v>
      </c>
      <c r="P38" s="25">
        <v>3456.3274999999999</v>
      </c>
      <c r="Q38" s="25">
        <f>+O38-P38</f>
        <v>14938.642500000002</v>
      </c>
      <c r="R38" s="25">
        <v>1232.1991</v>
      </c>
      <c r="S38" s="25">
        <v>38537</v>
      </c>
      <c r="T38" s="25">
        <v>11509</v>
      </c>
      <c r="U38" s="25">
        <v>135851</v>
      </c>
      <c r="AC38" s="25">
        <v>11722</v>
      </c>
      <c r="AD38" s="25">
        <v>1417</v>
      </c>
      <c r="AF38" s="25">
        <f t="shared" si="3"/>
        <v>13139</v>
      </c>
      <c r="AK38" s="25">
        <v>17215.599999999999</v>
      </c>
      <c r="AM38" s="25">
        <v>887</v>
      </c>
      <c r="AO38">
        <f t="shared" si="2"/>
        <v>16328.599999999999</v>
      </c>
    </row>
    <row r="39" spans="1:41" ht="15.75" thickBot="1" x14ac:dyDescent="0.3">
      <c r="A39" s="602" t="s">
        <v>1020</v>
      </c>
      <c r="B39" s="602" t="s">
        <v>1021</v>
      </c>
      <c r="C39" s="603">
        <v>41917</v>
      </c>
      <c r="D39" s="602">
        <v>7219</v>
      </c>
      <c r="G39" s="176">
        <v>2</v>
      </c>
      <c r="H39" s="146">
        <v>17214.122500000001</v>
      </c>
      <c r="I39" s="147"/>
      <c r="J39" s="402"/>
      <c r="K39" s="147">
        <v>8665</v>
      </c>
      <c r="L39" s="171"/>
      <c r="M39">
        <f t="shared" ref="M39:M67" si="4">+K39+H39</f>
        <v>25879.122500000001</v>
      </c>
      <c r="N39" s="25"/>
      <c r="O39" s="25">
        <f t="shared" ref="O39:O67" si="5">+H39+I39</f>
        <v>17214.122500000001</v>
      </c>
      <c r="P39" s="25">
        <v>2582.6824999999999</v>
      </c>
      <c r="Q39" s="25">
        <f t="shared" ref="Q39:Q67" si="6">+O39-P39</f>
        <v>14631.440000000002</v>
      </c>
      <c r="R39" s="25">
        <v>1555.7769000000001</v>
      </c>
      <c r="S39" s="25"/>
      <c r="U39" s="147"/>
      <c r="V39" s="147">
        <v>0</v>
      </c>
      <c r="W39" s="25">
        <f>+U39+V39</f>
        <v>0</v>
      </c>
      <c r="AC39" s="25">
        <v>8815</v>
      </c>
      <c r="AD39" s="25">
        <v>817</v>
      </c>
      <c r="AF39" s="25">
        <f t="shared" si="3"/>
        <v>9632</v>
      </c>
      <c r="AK39" s="25">
        <v>21409.072499999998</v>
      </c>
      <c r="AM39" s="25">
        <v>643</v>
      </c>
      <c r="AO39">
        <f t="shared" si="2"/>
        <v>20766.072499999998</v>
      </c>
    </row>
    <row r="40" spans="1:41" ht="15.75" thickBot="1" x14ac:dyDescent="0.3">
      <c r="A40" s="602" t="s">
        <v>1025</v>
      </c>
      <c r="B40" s="602" t="s">
        <v>1026</v>
      </c>
      <c r="C40" s="603">
        <v>41917</v>
      </c>
      <c r="D40" s="602">
        <v>2570</v>
      </c>
      <c r="G40" s="176">
        <v>3</v>
      </c>
      <c r="H40" s="146">
        <v>16078.57</v>
      </c>
      <c r="I40" s="147"/>
      <c r="J40" s="402"/>
      <c r="K40" s="147">
        <v>10872</v>
      </c>
      <c r="L40" s="171"/>
      <c r="M40">
        <f t="shared" si="4"/>
        <v>26950.57</v>
      </c>
      <c r="O40" s="25">
        <f t="shared" si="5"/>
        <v>16078.57</v>
      </c>
      <c r="P40">
        <v>5167.4324999999999</v>
      </c>
      <c r="Q40" s="25">
        <f t="shared" si="6"/>
        <v>10911.137500000001</v>
      </c>
      <c r="R40">
        <v>1615.0078000000001</v>
      </c>
      <c r="S40" s="25"/>
      <c r="U40" s="147"/>
      <c r="V40" s="147">
        <v>0</v>
      </c>
      <c r="W40" s="25">
        <f t="shared" ref="W40:W69" si="7">+U40+V40</f>
        <v>0</v>
      </c>
      <c r="AC40" s="25">
        <v>8338</v>
      </c>
      <c r="AD40" s="25">
        <v>961</v>
      </c>
      <c r="AF40" s="25">
        <f t="shared" si="3"/>
        <v>9299</v>
      </c>
    </row>
    <row r="41" spans="1:41" ht="15.75" thickBot="1" x14ac:dyDescent="0.3">
      <c r="A41" s="602" t="s">
        <v>968</v>
      </c>
      <c r="B41" s="602" t="s">
        <v>969</v>
      </c>
      <c r="C41" s="603">
        <v>41917</v>
      </c>
      <c r="D41" s="602">
        <v>945</v>
      </c>
      <c r="G41" s="176">
        <v>4</v>
      </c>
      <c r="H41" s="146">
        <v>14758</v>
      </c>
      <c r="I41" s="147"/>
      <c r="J41" s="402"/>
      <c r="K41" s="147">
        <v>12794</v>
      </c>
      <c r="L41" s="171"/>
      <c r="M41">
        <f t="shared" si="4"/>
        <v>27552</v>
      </c>
      <c r="O41" s="25">
        <f t="shared" si="5"/>
        <v>14758</v>
      </c>
      <c r="P41">
        <v>7942.82</v>
      </c>
      <c r="Q41" s="25">
        <f t="shared" si="6"/>
        <v>6815.18</v>
      </c>
      <c r="R41">
        <v>1737.8348000000001</v>
      </c>
      <c r="S41" s="25"/>
      <c r="U41" s="147"/>
      <c r="V41" s="147"/>
      <c r="W41" s="25">
        <f t="shared" si="7"/>
        <v>0</v>
      </c>
      <c r="AC41" s="25">
        <v>9970</v>
      </c>
      <c r="AD41" s="25">
        <v>990</v>
      </c>
      <c r="AF41" s="25">
        <f t="shared" si="3"/>
        <v>10960</v>
      </c>
    </row>
    <row r="42" spans="1:41" ht="15.75" thickBot="1" x14ac:dyDescent="0.3">
      <c r="A42" s="602" t="s">
        <v>447</v>
      </c>
      <c r="B42" s="602" t="s">
        <v>448</v>
      </c>
      <c r="C42" s="603">
        <v>41917</v>
      </c>
      <c r="D42" s="602">
        <v>13060.4175</v>
      </c>
      <c r="G42" s="176">
        <v>5</v>
      </c>
      <c r="H42" s="146">
        <v>13060.4175</v>
      </c>
      <c r="I42" s="147"/>
      <c r="J42" s="402"/>
      <c r="K42" s="147">
        <v>12072</v>
      </c>
      <c r="L42" s="171"/>
      <c r="M42">
        <f t="shared" si="4"/>
        <v>25132.4175</v>
      </c>
      <c r="O42" s="25">
        <f t="shared" si="5"/>
        <v>13060.4175</v>
      </c>
      <c r="P42">
        <v>8664.005000000001</v>
      </c>
      <c r="Q42" s="25">
        <f t="shared" si="6"/>
        <v>4396.4124999999985</v>
      </c>
      <c r="R42">
        <v>1739.3284000000001</v>
      </c>
      <c r="S42" s="25"/>
      <c r="U42" s="147"/>
      <c r="V42" s="147"/>
      <c r="W42" s="25">
        <f t="shared" si="7"/>
        <v>0</v>
      </c>
      <c r="AC42" s="25">
        <v>10260</v>
      </c>
      <c r="AD42" s="25">
        <v>1157</v>
      </c>
      <c r="AF42" s="25">
        <f t="shared" si="3"/>
        <v>11417</v>
      </c>
    </row>
    <row r="43" spans="1:41" ht="15.75" thickBot="1" x14ac:dyDescent="0.3">
      <c r="A43" s="602" t="s">
        <v>881</v>
      </c>
      <c r="B43" s="602" t="s">
        <v>882</v>
      </c>
      <c r="C43" s="603">
        <v>41917</v>
      </c>
      <c r="D43" s="602">
        <v>15662</v>
      </c>
      <c r="G43" s="176">
        <v>6</v>
      </c>
      <c r="H43" s="146">
        <v>14321.002500000001</v>
      </c>
      <c r="I43" s="147"/>
      <c r="J43" s="402"/>
      <c r="K43" s="147">
        <v>6912</v>
      </c>
      <c r="L43" s="171"/>
      <c r="M43">
        <f t="shared" si="4"/>
        <v>21233.002500000002</v>
      </c>
      <c r="O43" s="25">
        <f t="shared" si="5"/>
        <v>14321.002500000001</v>
      </c>
      <c r="P43">
        <v>4243.5324999999993</v>
      </c>
      <c r="Q43" s="25">
        <f t="shared" si="6"/>
        <v>10077.470000000001</v>
      </c>
      <c r="R43">
        <v>1743.1463000000001</v>
      </c>
      <c r="S43" s="25"/>
      <c r="U43" s="147">
        <v>43</v>
      </c>
      <c r="V43" s="147"/>
      <c r="W43" s="25">
        <f t="shared" si="7"/>
        <v>43</v>
      </c>
      <c r="AC43" s="25">
        <v>11433</v>
      </c>
      <c r="AD43" s="25">
        <v>375</v>
      </c>
      <c r="AF43" s="25">
        <f t="shared" si="3"/>
        <v>11808</v>
      </c>
    </row>
    <row r="44" spans="1:41" ht="15.75" thickBot="1" x14ac:dyDescent="0.3">
      <c r="A44" s="602" t="s">
        <v>966</v>
      </c>
      <c r="B44" s="602" t="s">
        <v>967</v>
      </c>
      <c r="C44" s="603">
        <v>41917</v>
      </c>
      <c r="D44" s="602">
        <v>1304</v>
      </c>
      <c r="G44" s="176">
        <v>7</v>
      </c>
      <c r="H44" s="146">
        <v>13873.147499999999</v>
      </c>
      <c r="I44" s="147"/>
      <c r="J44" s="402"/>
      <c r="K44" s="147">
        <v>3273</v>
      </c>
      <c r="L44" s="171"/>
      <c r="M44">
        <f t="shared" si="4"/>
        <v>17146.147499999999</v>
      </c>
      <c r="O44" s="25">
        <f t="shared" si="5"/>
        <v>13873.147499999999</v>
      </c>
      <c r="P44">
        <v>8495.5499999999993</v>
      </c>
      <c r="Q44" s="25">
        <f t="shared" si="6"/>
        <v>5377.5974999999999</v>
      </c>
      <c r="R44">
        <v>1741.6503</v>
      </c>
      <c r="S44" s="25"/>
      <c r="U44" s="147">
        <v>4578</v>
      </c>
      <c r="V44" s="147"/>
      <c r="W44" s="25">
        <f t="shared" si="7"/>
        <v>4578</v>
      </c>
      <c r="AC44" s="25">
        <v>6419</v>
      </c>
      <c r="AD44" s="25">
        <v>403</v>
      </c>
      <c r="AF44" s="25">
        <f t="shared" si="3"/>
        <v>6822</v>
      </c>
    </row>
    <row r="45" spans="1:41" ht="15.75" thickBot="1" x14ac:dyDescent="0.3">
      <c r="A45" s="602" t="s">
        <v>1022</v>
      </c>
      <c r="B45" s="602" t="s">
        <v>748</v>
      </c>
      <c r="C45" s="603">
        <v>41917</v>
      </c>
      <c r="D45" s="602">
        <v>11127</v>
      </c>
      <c r="G45" s="176">
        <v>8</v>
      </c>
      <c r="H45" s="146">
        <v>14200.5275</v>
      </c>
      <c r="I45" s="147"/>
      <c r="J45" s="402"/>
      <c r="K45" s="147">
        <v>5183</v>
      </c>
      <c r="L45" s="171"/>
      <c r="M45">
        <f t="shared" si="4"/>
        <v>19383.5275</v>
      </c>
      <c r="O45" s="25">
        <f t="shared" si="5"/>
        <v>14200.5275</v>
      </c>
      <c r="P45">
        <v>8593.0125000000007</v>
      </c>
      <c r="Q45" s="25">
        <f t="shared" si="6"/>
        <v>5607.5149999999994</v>
      </c>
      <c r="R45">
        <v>1740.3916999999999</v>
      </c>
      <c r="S45" s="25"/>
      <c r="U45" s="147">
        <v>2741</v>
      </c>
      <c r="V45" s="147"/>
      <c r="W45" s="25">
        <f t="shared" si="7"/>
        <v>2741</v>
      </c>
      <c r="AC45" s="25">
        <v>4965</v>
      </c>
      <c r="AF45" s="25">
        <f t="shared" si="3"/>
        <v>4965</v>
      </c>
    </row>
    <row r="46" spans="1:41" ht="15.75" thickBot="1" x14ac:dyDescent="0.3">
      <c r="A46" s="602" t="s">
        <v>970</v>
      </c>
      <c r="B46" s="602" t="s">
        <v>749</v>
      </c>
      <c r="C46" s="603">
        <v>41917</v>
      </c>
      <c r="D46" s="602">
        <v>945</v>
      </c>
      <c r="G46" s="176">
        <v>9</v>
      </c>
      <c r="H46" s="146">
        <v>14751.237499999999</v>
      </c>
      <c r="I46" s="147"/>
      <c r="J46" s="147"/>
      <c r="K46" s="147">
        <v>8420</v>
      </c>
      <c r="L46" s="171"/>
      <c r="M46">
        <f t="shared" si="4"/>
        <v>23171.237499999999</v>
      </c>
      <c r="O46" s="25">
        <f t="shared" si="5"/>
        <v>14751.237499999999</v>
      </c>
      <c r="P46">
        <v>5760.3549999999996</v>
      </c>
      <c r="Q46" s="25">
        <f t="shared" si="6"/>
        <v>8990.8824999999997</v>
      </c>
      <c r="R46">
        <v>1740.1153999999999</v>
      </c>
      <c r="S46" s="25"/>
      <c r="U46" s="147">
        <v>1381</v>
      </c>
      <c r="V46" s="147"/>
      <c r="W46" s="25">
        <f t="shared" si="7"/>
        <v>1381</v>
      </c>
      <c r="AC46" s="25">
        <v>11363</v>
      </c>
      <c r="AD46" s="25">
        <v>525</v>
      </c>
      <c r="AF46" s="25">
        <f t="shared" si="3"/>
        <v>11888</v>
      </c>
    </row>
    <row r="47" spans="1:41" ht="15.75" thickBot="1" x14ac:dyDescent="0.3">
      <c r="A47" s="602" t="s">
        <v>1023</v>
      </c>
      <c r="B47" s="602" t="s">
        <v>1024</v>
      </c>
      <c r="C47" s="603">
        <v>41918</v>
      </c>
      <c r="D47" s="602">
        <v>504</v>
      </c>
      <c r="G47" s="176">
        <v>10</v>
      </c>
      <c r="H47" s="146">
        <v>15038.485000000001</v>
      </c>
      <c r="I47" s="147"/>
      <c r="J47" s="147"/>
      <c r="K47" s="147">
        <v>9222</v>
      </c>
      <c r="L47" s="171"/>
      <c r="M47">
        <f t="shared" si="4"/>
        <v>24260.485000000001</v>
      </c>
      <c r="O47" s="25">
        <f t="shared" si="5"/>
        <v>15038.485000000001</v>
      </c>
      <c r="P47">
        <v>3269.4450000000002</v>
      </c>
      <c r="Q47" s="25">
        <f t="shared" si="6"/>
        <v>11769.04</v>
      </c>
      <c r="R47">
        <v>1739.2891999999999</v>
      </c>
      <c r="S47" s="25"/>
      <c r="U47" s="147">
        <v>1583</v>
      </c>
      <c r="V47" s="147"/>
      <c r="W47" s="25">
        <f t="shared" si="7"/>
        <v>1583</v>
      </c>
    </row>
    <row r="48" spans="1:41" ht="15.75" thickBot="1" x14ac:dyDescent="0.3">
      <c r="A48" s="602" t="s">
        <v>1020</v>
      </c>
      <c r="B48" s="602" t="s">
        <v>1021</v>
      </c>
      <c r="C48" s="603">
        <v>41918</v>
      </c>
      <c r="D48" s="602">
        <v>5208</v>
      </c>
      <c r="G48" s="176">
        <v>11</v>
      </c>
      <c r="H48" s="146">
        <v>16239.865</v>
      </c>
      <c r="I48" s="147"/>
      <c r="J48" s="147"/>
      <c r="K48" s="147">
        <v>7993</v>
      </c>
      <c r="L48" s="171"/>
      <c r="M48">
        <f t="shared" si="4"/>
        <v>24232.864999999998</v>
      </c>
      <c r="O48" s="25">
        <f t="shared" si="5"/>
        <v>16239.865</v>
      </c>
      <c r="P48">
        <v>2389.1999999999998</v>
      </c>
      <c r="Q48" s="25">
        <f t="shared" si="6"/>
        <v>13850.665000000001</v>
      </c>
      <c r="R48">
        <v>1739.9579000000001</v>
      </c>
      <c r="S48" s="25"/>
      <c r="U48" s="147">
        <v>1761</v>
      </c>
      <c r="V48" s="147"/>
      <c r="W48" s="25">
        <f t="shared" si="7"/>
        <v>1761</v>
      </c>
    </row>
    <row r="49" spans="1:23" ht="15.75" thickBot="1" x14ac:dyDescent="0.3">
      <c r="A49" s="602" t="s">
        <v>1025</v>
      </c>
      <c r="B49" s="602" t="s">
        <v>1026</v>
      </c>
      <c r="C49" s="603">
        <v>41918</v>
      </c>
      <c r="D49" s="602">
        <v>991</v>
      </c>
      <c r="G49" s="176">
        <v>12</v>
      </c>
      <c r="H49" s="146">
        <v>17377.252499999999</v>
      </c>
      <c r="I49" s="147"/>
      <c r="J49" s="147"/>
      <c r="K49" s="147">
        <v>11079</v>
      </c>
      <c r="L49" s="171"/>
      <c r="M49">
        <f t="shared" si="4"/>
        <v>28456.252499999999</v>
      </c>
      <c r="O49" s="25">
        <f t="shared" si="5"/>
        <v>17377.252499999999</v>
      </c>
      <c r="P49">
        <v>5997.7449999999999</v>
      </c>
      <c r="Q49" s="25">
        <f t="shared" si="6"/>
        <v>11379.5075</v>
      </c>
      <c r="R49">
        <v>1740.9413999999999</v>
      </c>
      <c r="S49" s="25"/>
      <c r="U49" s="147">
        <v>3099</v>
      </c>
      <c r="V49" s="147"/>
      <c r="W49" s="25">
        <f t="shared" si="7"/>
        <v>3099</v>
      </c>
    </row>
    <row r="50" spans="1:23" ht="15.75" thickBot="1" x14ac:dyDescent="0.3">
      <c r="A50" s="602" t="s">
        <v>968</v>
      </c>
      <c r="B50" s="602" t="s">
        <v>969</v>
      </c>
      <c r="C50" s="603">
        <v>41918</v>
      </c>
      <c r="D50" s="602">
        <v>209</v>
      </c>
      <c r="G50" s="176">
        <v>13</v>
      </c>
      <c r="H50" s="146">
        <v>18061.285</v>
      </c>
      <c r="I50" s="147"/>
      <c r="J50" s="147"/>
      <c r="K50" s="147">
        <v>6125</v>
      </c>
      <c r="L50" s="171"/>
      <c r="M50">
        <f t="shared" si="4"/>
        <v>24186.285</v>
      </c>
      <c r="O50" s="25">
        <f t="shared" si="5"/>
        <v>18061.285</v>
      </c>
      <c r="P50">
        <v>3365.2375000000002</v>
      </c>
      <c r="Q50" s="25">
        <f t="shared" si="6"/>
        <v>14696.047500000001</v>
      </c>
      <c r="R50">
        <v>1742.2412999999999</v>
      </c>
      <c r="S50" s="25"/>
      <c r="U50" s="147">
        <v>5146</v>
      </c>
      <c r="V50" s="147"/>
      <c r="W50" s="25">
        <f t="shared" si="7"/>
        <v>5146</v>
      </c>
    </row>
    <row r="51" spans="1:23" ht="15.75" thickBot="1" x14ac:dyDescent="0.3">
      <c r="A51" s="602" t="s">
        <v>447</v>
      </c>
      <c r="B51" s="602" t="s">
        <v>448</v>
      </c>
      <c r="C51" s="603">
        <v>41918</v>
      </c>
      <c r="D51" s="602">
        <v>14321.002500000001</v>
      </c>
      <c r="G51" s="176">
        <v>14</v>
      </c>
      <c r="H51" s="146">
        <v>17715.822499999998</v>
      </c>
      <c r="I51" s="147"/>
      <c r="J51" s="147"/>
      <c r="K51" s="147">
        <v>6724</v>
      </c>
      <c r="L51" s="171"/>
      <c r="M51">
        <f t="shared" si="4"/>
        <v>24439.822499999998</v>
      </c>
      <c r="O51" s="25">
        <f t="shared" si="5"/>
        <v>17715.822499999998</v>
      </c>
      <c r="P51">
        <v>6532.9224999999997</v>
      </c>
      <c r="Q51" s="25">
        <f t="shared" si="6"/>
        <v>11182.899999999998</v>
      </c>
      <c r="R51">
        <v>1739.7222999999999</v>
      </c>
      <c r="S51" s="25"/>
      <c r="U51" s="147">
        <v>5881</v>
      </c>
      <c r="V51" s="147"/>
      <c r="W51" s="25">
        <f t="shared" si="7"/>
        <v>5881</v>
      </c>
    </row>
    <row r="52" spans="1:23" ht="15.75" thickBot="1" x14ac:dyDescent="0.3">
      <c r="A52" s="602" t="s">
        <v>881</v>
      </c>
      <c r="B52" s="602" t="s">
        <v>882</v>
      </c>
      <c r="C52" s="603">
        <v>41918</v>
      </c>
      <c r="D52" s="602">
        <v>14644</v>
      </c>
      <c r="G52" s="176">
        <v>15</v>
      </c>
      <c r="H52" s="146">
        <v>16113.3</v>
      </c>
      <c r="I52" s="147"/>
      <c r="J52" s="147"/>
      <c r="K52" s="147">
        <v>11271</v>
      </c>
      <c r="L52" s="171"/>
      <c r="M52">
        <f t="shared" si="4"/>
        <v>27384.3</v>
      </c>
      <c r="O52" s="25">
        <f t="shared" si="5"/>
        <v>16113.3</v>
      </c>
      <c r="P52">
        <v>7842.9674999999997</v>
      </c>
      <c r="Q52" s="25">
        <f t="shared" si="6"/>
        <v>8270.3325000000004</v>
      </c>
      <c r="R52">
        <v>1740.5088000000001</v>
      </c>
      <c r="S52" s="25"/>
      <c r="U52" s="147">
        <v>3781</v>
      </c>
      <c r="V52" s="147"/>
      <c r="W52" s="25">
        <f t="shared" si="7"/>
        <v>3781</v>
      </c>
    </row>
    <row r="53" spans="1:23" ht="15.75" thickBot="1" x14ac:dyDescent="0.3">
      <c r="A53" s="602" t="s">
        <v>966</v>
      </c>
      <c r="B53" s="602" t="s">
        <v>967</v>
      </c>
      <c r="C53" s="603">
        <v>41918</v>
      </c>
      <c r="D53" s="602">
        <v>218</v>
      </c>
      <c r="G53" s="176">
        <v>16</v>
      </c>
      <c r="H53" s="146">
        <v>16905.424999999999</v>
      </c>
      <c r="I53" s="147"/>
      <c r="J53" s="147"/>
      <c r="K53" s="147">
        <v>7617</v>
      </c>
      <c r="L53" s="171"/>
      <c r="M53">
        <f t="shared" si="4"/>
        <v>24522.424999999999</v>
      </c>
      <c r="O53" s="25">
        <f t="shared" si="5"/>
        <v>16905.424999999999</v>
      </c>
      <c r="P53">
        <v>7734.0424999999996</v>
      </c>
      <c r="Q53" s="25">
        <f t="shared" si="6"/>
        <v>9171.3824999999997</v>
      </c>
      <c r="R53">
        <v>1738.6611</v>
      </c>
      <c r="S53" s="25"/>
      <c r="U53" s="147">
        <v>4283</v>
      </c>
      <c r="V53" s="147"/>
      <c r="W53" s="25">
        <f t="shared" si="7"/>
        <v>4283</v>
      </c>
    </row>
    <row r="54" spans="1:23" ht="15.75" thickBot="1" x14ac:dyDescent="0.3">
      <c r="A54" s="602" t="s">
        <v>1022</v>
      </c>
      <c r="B54" s="602" t="s">
        <v>748</v>
      </c>
      <c r="C54" s="603">
        <v>41918</v>
      </c>
      <c r="D54" s="602">
        <v>6703</v>
      </c>
      <c r="G54" s="176">
        <v>17</v>
      </c>
      <c r="H54" s="146">
        <v>19159.672500000001</v>
      </c>
      <c r="I54" s="147"/>
      <c r="J54" s="147"/>
      <c r="K54" s="147">
        <v>11202</v>
      </c>
      <c r="L54" s="171"/>
      <c r="M54">
        <f t="shared" si="4"/>
        <v>30361.672500000001</v>
      </c>
      <c r="O54" s="25">
        <f t="shared" si="5"/>
        <v>19159.672500000001</v>
      </c>
      <c r="P54">
        <v>7951.32</v>
      </c>
      <c r="Q54" s="25">
        <f t="shared" si="6"/>
        <v>11208.352500000001</v>
      </c>
      <c r="R54">
        <v>1737.9529</v>
      </c>
      <c r="S54" s="25"/>
      <c r="U54" s="147">
        <v>4075</v>
      </c>
      <c r="V54" s="147"/>
      <c r="W54" s="25">
        <f t="shared" si="7"/>
        <v>4075</v>
      </c>
    </row>
    <row r="55" spans="1:23" ht="15.75" thickBot="1" x14ac:dyDescent="0.3">
      <c r="A55" s="602" t="s">
        <v>970</v>
      </c>
      <c r="B55" s="602" t="s">
        <v>749</v>
      </c>
      <c r="C55" s="603">
        <v>41918</v>
      </c>
      <c r="D55" s="602">
        <v>209</v>
      </c>
      <c r="G55" s="176">
        <v>18</v>
      </c>
      <c r="H55" s="146">
        <v>16209.8125</v>
      </c>
      <c r="I55" s="147"/>
      <c r="J55" s="147"/>
      <c r="K55" s="147">
        <v>9414</v>
      </c>
      <c r="L55" s="171"/>
      <c r="M55">
        <f t="shared" si="4"/>
        <v>25623.8125</v>
      </c>
      <c r="O55" s="25">
        <f t="shared" si="5"/>
        <v>16209.8125</v>
      </c>
      <c r="P55">
        <v>8196.8575000000001</v>
      </c>
      <c r="Q55" s="25">
        <f t="shared" si="6"/>
        <v>8012.9549999999999</v>
      </c>
      <c r="R55">
        <v>1738.2682</v>
      </c>
      <c r="S55" s="25"/>
      <c r="U55" s="147">
        <v>4891</v>
      </c>
      <c r="V55" s="147"/>
      <c r="W55" s="25">
        <f t="shared" si="7"/>
        <v>4891</v>
      </c>
    </row>
    <row r="56" spans="1:23" ht="15.75" thickBot="1" x14ac:dyDescent="0.3">
      <c r="A56" s="602" t="s">
        <v>1020</v>
      </c>
      <c r="B56" s="602" t="s">
        <v>1021</v>
      </c>
      <c r="C56" s="603">
        <v>41919</v>
      </c>
      <c r="D56" s="602">
        <v>3095</v>
      </c>
      <c r="G56" s="176">
        <v>19</v>
      </c>
      <c r="H56" s="146">
        <v>15751.672500000001</v>
      </c>
      <c r="I56" s="147"/>
      <c r="J56" s="147"/>
      <c r="K56" s="147">
        <v>11548</v>
      </c>
      <c r="L56" s="171"/>
      <c r="M56">
        <f t="shared" si="4"/>
        <v>27299.672500000001</v>
      </c>
      <c r="O56" s="25">
        <f t="shared" si="5"/>
        <v>15751.672500000001</v>
      </c>
      <c r="P56">
        <v>6168.2975000000006</v>
      </c>
      <c r="Q56" s="25">
        <f t="shared" si="6"/>
        <v>9583.375</v>
      </c>
      <c r="R56">
        <v>1740.9028000000001</v>
      </c>
      <c r="S56" s="25"/>
      <c r="U56" s="147">
        <v>8597</v>
      </c>
      <c r="V56" s="147">
        <v>338</v>
      </c>
      <c r="W56" s="25">
        <f t="shared" si="7"/>
        <v>8935</v>
      </c>
    </row>
    <row r="57" spans="1:23" ht="15.75" thickBot="1" x14ac:dyDescent="0.3">
      <c r="A57" s="602" t="s">
        <v>1025</v>
      </c>
      <c r="B57" s="602" t="s">
        <v>1026</v>
      </c>
      <c r="C57" s="603">
        <v>41919</v>
      </c>
      <c r="D57" s="602">
        <v>178</v>
      </c>
      <c r="G57" s="176">
        <v>20</v>
      </c>
      <c r="H57" s="146">
        <v>18344.775000000001</v>
      </c>
      <c r="I57" s="147"/>
      <c r="J57" s="147"/>
      <c r="K57" s="147">
        <v>8979</v>
      </c>
      <c r="L57" s="171"/>
      <c r="M57">
        <f t="shared" si="4"/>
        <v>27323.775000000001</v>
      </c>
      <c r="O57" s="25">
        <f t="shared" si="5"/>
        <v>18344.775000000001</v>
      </c>
      <c r="P57">
        <v>4079.915</v>
      </c>
      <c r="Q57" s="25">
        <f t="shared" si="6"/>
        <v>14264.86</v>
      </c>
      <c r="R57">
        <v>1742.7521999999999</v>
      </c>
      <c r="S57" s="25"/>
      <c r="U57" s="147">
        <v>9475</v>
      </c>
      <c r="V57" s="147">
        <v>591</v>
      </c>
      <c r="W57" s="25">
        <f t="shared" si="7"/>
        <v>10066</v>
      </c>
    </row>
    <row r="58" spans="1:23" ht="15.75" thickBot="1" x14ac:dyDescent="0.3">
      <c r="A58" s="602" t="s">
        <v>447</v>
      </c>
      <c r="B58" s="602" t="s">
        <v>448</v>
      </c>
      <c r="C58" s="603">
        <v>41919</v>
      </c>
      <c r="D58" s="602">
        <v>13873.147499999999</v>
      </c>
      <c r="G58" s="176">
        <v>21</v>
      </c>
      <c r="H58" s="146">
        <v>19395.8325</v>
      </c>
      <c r="I58" s="147"/>
      <c r="J58" s="147"/>
      <c r="K58" s="147">
        <v>12184</v>
      </c>
      <c r="L58" s="171"/>
      <c r="M58">
        <f t="shared" si="4"/>
        <v>31579.8325</v>
      </c>
      <c r="O58" s="25">
        <f t="shared" si="5"/>
        <v>19395.8325</v>
      </c>
      <c r="P58">
        <v>6194.0774999999994</v>
      </c>
      <c r="Q58" s="25">
        <f t="shared" si="6"/>
        <v>13201.755000000001</v>
      </c>
      <c r="R58">
        <v>1740.5096000000001</v>
      </c>
      <c r="S58" s="25"/>
      <c r="U58" s="147">
        <v>10756</v>
      </c>
      <c r="V58" s="147">
        <v>1406</v>
      </c>
      <c r="W58" s="25">
        <f t="shared" si="7"/>
        <v>12162</v>
      </c>
    </row>
    <row r="59" spans="1:23" ht="15.75" thickBot="1" x14ac:dyDescent="0.3">
      <c r="A59" s="602" t="s">
        <v>881</v>
      </c>
      <c r="B59" s="602" t="s">
        <v>882</v>
      </c>
      <c r="C59" s="603">
        <v>41919</v>
      </c>
      <c r="D59" s="602">
        <v>13789</v>
      </c>
      <c r="G59" s="176">
        <v>22</v>
      </c>
      <c r="H59" s="146">
        <v>17768.447499999998</v>
      </c>
      <c r="I59" s="147"/>
      <c r="J59" s="147"/>
      <c r="K59" s="147">
        <v>10944</v>
      </c>
      <c r="L59" s="171"/>
      <c r="M59">
        <f t="shared" si="4"/>
        <v>28712.447499999998</v>
      </c>
      <c r="O59" s="25">
        <f t="shared" si="5"/>
        <v>17768.447499999998</v>
      </c>
      <c r="P59">
        <v>7355.45</v>
      </c>
      <c r="Q59" s="25">
        <f t="shared" si="6"/>
        <v>10412.997499999998</v>
      </c>
      <c r="R59">
        <v>1740.4694999999999</v>
      </c>
      <c r="S59" s="25"/>
      <c r="U59" s="147">
        <v>9294</v>
      </c>
      <c r="V59" s="147">
        <v>1226</v>
      </c>
      <c r="W59" s="25">
        <f t="shared" si="7"/>
        <v>10520</v>
      </c>
    </row>
    <row r="60" spans="1:23" ht="15.75" thickBot="1" x14ac:dyDescent="0.3">
      <c r="A60" s="602" t="s">
        <v>966</v>
      </c>
      <c r="B60" s="602" t="s">
        <v>967</v>
      </c>
      <c r="C60" s="603">
        <v>41919</v>
      </c>
      <c r="D60" s="602">
        <v>3238</v>
      </c>
      <c r="G60" s="176">
        <v>23</v>
      </c>
      <c r="H60" s="146">
        <v>19409.397499999999</v>
      </c>
      <c r="I60" s="147"/>
      <c r="J60" s="147"/>
      <c r="K60" s="147">
        <v>8473</v>
      </c>
      <c r="L60" s="171"/>
      <c r="M60">
        <f t="shared" si="4"/>
        <v>27882.397499999999</v>
      </c>
      <c r="O60" s="25">
        <f t="shared" si="5"/>
        <v>19409.397499999999</v>
      </c>
      <c r="P60">
        <v>7175.0550000000003</v>
      </c>
      <c r="Q60" s="25">
        <f t="shared" si="6"/>
        <v>12234.342499999999</v>
      </c>
      <c r="R60">
        <v>1740.7456999999999</v>
      </c>
      <c r="S60" s="25"/>
      <c r="U60" s="147">
        <v>5582</v>
      </c>
      <c r="V60" s="147">
        <v>307</v>
      </c>
      <c r="W60" s="25">
        <f t="shared" si="7"/>
        <v>5889</v>
      </c>
    </row>
    <row r="61" spans="1:23" ht="15.75" thickBot="1" x14ac:dyDescent="0.3">
      <c r="A61" s="602" t="s">
        <v>1022</v>
      </c>
      <c r="B61" s="602" t="s">
        <v>748</v>
      </c>
      <c r="C61" s="603">
        <v>41919</v>
      </c>
      <c r="D61" s="602">
        <v>3273</v>
      </c>
      <c r="G61" s="176">
        <v>24</v>
      </c>
      <c r="H61" s="146">
        <v>19839.785</v>
      </c>
      <c r="I61" s="147"/>
      <c r="J61" s="147"/>
      <c r="K61" s="147">
        <v>7985</v>
      </c>
      <c r="L61" s="171"/>
      <c r="M61">
        <f t="shared" si="4"/>
        <v>27824.785</v>
      </c>
      <c r="O61" s="25">
        <f t="shared" si="5"/>
        <v>19839.785</v>
      </c>
      <c r="P61">
        <v>6527.5349999999999</v>
      </c>
      <c r="Q61" s="25">
        <f t="shared" si="6"/>
        <v>13312.25</v>
      </c>
      <c r="R61">
        <v>1741.375</v>
      </c>
      <c r="S61" s="25"/>
      <c r="U61" s="147">
        <v>6697</v>
      </c>
      <c r="V61" s="147">
        <v>272</v>
      </c>
      <c r="W61" s="25">
        <f t="shared" si="7"/>
        <v>6969</v>
      </c>
    </row>
    <row r="62" spans="1:23" ht="15.75" thickBot="1" x14ac:dyDescent="0.3">
      <c r="A62" s="602" t="s">
        <v>1023</v>
      </c>
      <c r="B62" s="602" t="s">
        <v>1024</v>
      </c>
      <c r="C62" s="603">
        <v>41920</v>
      </c>
      <c r="D62" s="602">
        <v>57</v>
      </c>
      <c r="G62" s="176">
        <v>25</v>
      </c>
      <c r="H62" s="146">
        <v>19907.974999999999</v>
      </c>
      <c r="I62" s="147"/>
      <c r="J62" s="147"/>
      <c r="K62" s="147">
        <v>13341</v>
      </c>
      <c r="L62" s="171"/>
      <c r="M62">
        <f t="shared" si="4"/>
        <v>33248.974999999999</v>
      </c>
      <c r="O62" s="25">
        <f t="shared" si="5"/>
        <v>19907.974999999999</v>
      </c>
      <c r="P62">
        <v>7210.6630999999998</v>
      </c>
      <c r="Q62" s="267">
        <f t="shared" si="6"/>
        <v>12697.311899999999</v>
      </c>
      <c r="R62">
        <v>1739.4864</v>
      </c>
      <c r="S62" s="25"/>
      <c r="U62" s="147">
        <v>5101</v>
      </c>
      <c r="V62" s="147">
        <v>646</v>
      </c>
      <c r="W62" s="25">
        <f t="shared" si="7"/>
        <v>5747</v>
      </c>
    </row>
    <row r="63" spans="1:23" ht="15.75" thickBot="1" x14ac:dyDescent="0.3">
      <c r="A63" s="602" t="s">
        <v>1020</v>
      </c>
      <c r="B63" s="602" t="s">
        <v>1021</v>
      </c>
      <c r="C63" s="603">
        <v>41920</v>
      </c>
      <c r="D63" s="602">
        <v>4571</v>
      </c>
      <c r="G63" s="176">
        <v>26</v>
      </c>
      <c r="H63" s="146">
        <v>17494.622500000001</v>
      </c>
      <c r="I63" s="147"/>
      <c r="J63" s="147"/>
      <c r="K63" s="147">
        <v>16970</v>
      </c>
      <c r="L63" s="171"/>
      <c r="M63">
        <f t="shared" si="4"/>
        <v>34464.622499999998</v>
      </c>
      <c r="O63" s="25">
        <f t="shared" si="5"/>
        <v>17494.622500000001</v>
      </c>
      <c r="P63">
        <v>5003.8724000000002</v>
      </c>
      <c r="Q63" s="267">
        <f t="shared" si="6"/>
        <v>12490.750100000001</v>
      </c>
      <c r="R63">
        <v>1740.2729999999999</v>
      </c>
      <c r="S63" s="25"/>
      <c r="U63" s="147">
        <v>5390</v>
      </c>
      <c r="V63" s="147">
        <v>61</v>
      </c>
      <c r="W63" s="25">
        <f t="shared" si="7"/>
        <v>5451</v>
      </c>
    </row>
    <row r="64" spans="1:23" ht="15.75" thickBot="1" x14ac:dyDescent="0.3">
      <c r="A64" s="602" t="s">
        <v>1025</v>
      </c>
      <c r="B64" s="602" t="s">
        <v>1026</v>
      </c>
      <c r="C64" s="603">
        <v>41920</v>
      </c>
      <c r="D64" s="602">
        <v>555</v>
      </c>
      <c r="G64" s="176">
        <v>27</v>
      </c>
      <c r="H64" s="146">
        <v>18851.900000000001</v>
      </c>
      <c r="I64" s="147"/>
      <c r="J64" s="147"/>
      <c r="K64" s="147">
        <v>14568.96</v>
      </c>
      <c r="L64" s="171"/>
      <c r="M64">
        <f t="shared" si="4"/>
        <v>33420.86</v>
      </c>
      <c r="O64" s="25">
        <f t="shared" si="5"/>
        <v>18851.900000000001</v>
      </c>
      <c r="P64">
        <v>3170.9724999999999</v>
      </c>
      <c r="Q64" s="25">
        <f t="shared" si="6"/>
        <v>15680.927500000002</v>
      </c>
      <c r="R64">
        <v>1743.54</v>
      </c>
      <c r="S64" s="25"/>
      <c r="U64" s="147">
        <v>7085</v>
      </c>
      <c r="V64" s="147">
        <v>214</v>
      </c>
      <c r="W64" s="25">
        <f t="shared" si="7"/>
        <v>7299</v>
      </c>
    </row>
    <row r="65" spans="1:23" ht="15.75" thickBot="1" x14ac:dyDescent="0.3">
      <c r="A65" s="602" t="s">
        <v>447</v>
      </c>
      <c r="B65" s="602" t="s">
        <v>448</v>
      </c>
      <c r="C65" s="603">
        <v>41920</v>
      </c>
      <c r="D65" s="602">
        <v>14200.5275</v>
      </c>
      <c r="G65" s="176">
        <v>28</v>
      </c>
      <c r="H65" s="146">
        <v>21130.47</v>
      </c>
      <c r="I65" s="147"/>
      <c r="J65" s="147"/>
      <c r="K65" s="147">
        <v>9859</v>
      </c>
      <c r="L65" s="171"/>
      <c r="M65">
        <f t="shared" si="4"/>
        <v>30989.47</v>
      </c>
      <c r="O65" s="25">
        <f t="shared" si="5"/>
        <v>21130.47</v>
      </c>
      <c r="P65">
        <v>5594.4549999999999</v>
      </c>
      <c r="Q65" s="25">
        <f t="shared" si="6"/>
        <v>15536.015000000001</v>
      </c>
      <c r="R65">
        <v>1740.9418000000001</v>
      </c>
      <c r="S65" s="25"/>
      <c r="U65" s="147">
        <v>6641</v>
      </c>
      <c r="V65" s="147">
        <v>28</v>
      </c>
      <c r="W65" s="25">
        <f t="shared" si="7"/>
        <v>6669</v>
      </c>
    </row>
    <row r="66" spans="1:23" ht="15.75" thickBot="1" x14ac:dyDescent="0.3">
      <c r="A66" s="602" t="s">
        <v>881</v>
      </c>
      <c r="B66" s="602" t="s">
        <v>882</v>
      </c>
      <c r="C66" s="603">
        <v>41920</v>
      </c>
      <c r="D66" s="602">
        <v>14221</v>
      </c>
      <c r="G66" s="176">
        <v>29</v>
      </c>
      <c r="H66" s="146">
        <v>18524.0425</v>
      </c>
      <c r="I66" s="147"/>
      <c r="J66" s="147"/>
      <c r="K66" s="147">
        <v>11590</v>
      </c>
      <c r="L66" s="171"/>
      <c r="M66">
        <f t="shared" si="4"/>
        <v>30114.0425</v>
      </c>
      <c r="O66" s="25">
        <f t="shared" si="5"/>
        <v>18524.0425</v>
      </c>
      <c r="P66">
        <v>6195.2174999999997</v>
      </c>
      <c r="Q66" s="25">
        <f t="shared" si="6"/>
        <v>12328.825000000001</v>
      </c>
      <c r="R66">
        <v>1739.8805</v>
      </c>
      <c r="S66" s="25"/>
      <c r="U66" s="147">
        <v>5330</v>
      </c>
      <c r="V66" s="147">
        <v>262</v>
      </c>
      <c r="W66" s="25">
        <f t="shared" si="7"/>
        <v>5592</v>
      </c>
    </row>
    <row r="67" spans="1:23" ht="15.75" thickBot="1" x14ac:dyDescent="0.3">
      <c r="A67" s="602" t="s">
        <v>966</v>
      </c>
      <c r="B67" s="602" t="s">
        <v>967</v>
      </c>
      <c r="C67" s="603">
        <v>41920</v>
      </c>
      <c r="D67" s="602">
        <v>5427</v>
      </c>
      <c r="G67" s="176">
        <v>30</v>
      </c>
      <c r="H67" s="146">
        <v>17719.752499999999</v>
      </c>
      <c r="I67" s="147"/>
      <c r="J67" s="147"/>
      <c r="K67" s="147">
        <v>8411</v>
      </c>
      <c r="L67" s="171"/>
      <c r="M67">
        <f t="shared" si="4"/>
        <v>26130.752499999999</v>
      </c>
      <c r="O67" s="25">
        <f t="shared" si="5"/>
        <v>17719.752499999999</v>
      </c>
      <c r="P67">
        <v>6084.25</v>
      </c>
      <c r="Q67" s="25">
        <f t="shared" si="6"/>
        <v>11635.502499999999</v>
      </c>
      <c r="R67">
        <v>1740.0767000000001</v>
      </c>
      <c r="S67" s="25"/>
      <c r="U67" s="147">
        <v>7918</v>
      </c>
      <c r="V67" s="147">
        <v>680</v>
      </c>
      <c r="W67" s="25">
        <f t="shared" si="7"/>
        <v>8598</v>
      </c>
    </row>
    <row r="68" spans="1:23" ht="15" x14ac:dyDescent="0.25">
      <c r="A68" s="602" t="s">
        <v>1022</v>
      </c>
      <c r="B68" s="602" t="s">
        <v>748</v>
      </c>
      <c r="C68" s="603">
        <v>41920</v>
      </c>
      <c r="D68" s="602">
        <v>5183</v>
      </c>
      <c r="G68" s="176">
        <v>31</v>
      </c>
      <c r="H68" s="146">
        <v>17747.0275</v>
      </c>
      <c r="I68" s="147"/>
      <c r="J68" s="147"/>
      <c r="K68" s="147">
        <v>9566</v>
      </c>
      <c r="L68" s="171"/>
      <c r="U68" s="147">
        <v>4856</v>
      </c>
      <c r="V68" s="147">
        <v>887</v>
      </c>
      <c r="W68" s="25">
        <f t="shared" si="7"/>
        <v>5743</v>
      </c>
    </row>
    <row r="69" spans="1:23" ht="15.75" thickBot="1" x14ac:dyDescent="0.3">
      <c r="A69" s="602" t="s">
        <v>1023</v>
      </c>
      <c r="B69" s="602" t="s">
        <v>1024</v>
      </c>
      <c r="C69" s="603">
        <v>41921</v>
      </c>
      <c r="D69" s="602">
        <v>400</v>
      </c>
      <c r="G69" s="178" t="s">
        <v>170</v>
      </c>
      <c r="H69" s="177">
        <f>SUM(H38:H68)</f>
        <v>531358.61499999999</v>
      </c>
      <c r="I69" s="177">
        <f t="shared" ref="I69:J69" si="8">SUM(I38:I68)</f>
        <v>0</v>
      </c>
      <c r="J69" s="177">
        <f t="shared" si="8"/>
        <v>0</v>
      </c>
      <c r="K69" s="177">
        <f>SUM(K38:K68)</f>
        <v>303410.96000000002</v>
      </c>
      <c r="L69" s="177">
        <f>SUM(L38:L68)</f>
        <v>0</v>
      </c>
      <c r="M69">
        <f t="shared" ref="M69" si="9">+K69+H69</f>
        <v>834769.57499999995</v>
      </c>
      <c r="U69" s="147">
        <v>8216</v>
      </c>
      <c r="V69" s="147">
        <v>643</v>
      </c>
      <c r="W69" s="25">
        <f t="shared" si="7"/>
        <v>8859</v>
      </c>
    </row>
    <row r="70" spans="1:23" ht="15" x14ac:dyDescent="0.25">
      <c r="A70" s="602" t="s">
        <v>1020</v>
      </c>
      <c r="B70" s="602" t="s">
        <v>1021</v>
      </c>
      <c r="C70" s="603">
        <v>41921</v>
      </c>
      <c r="D70" s="602">
        <v>6873</v>
      </c>
    </row>
    <row r="71" spans="1:23" ht="15.75" thickBot="1" x14ac:dyDescent="0.3">
      <c r="A71" s="602" t="s">
        <v>1025</v>
      </c>
      <c r="B71" s="602" t="s">
        <v>1026</v>
      </c>
      <c r="C71" s="603">
        <v>41921</v>
      </c>
      <c r="D71" s="602">
        <v>973</v>
      </c>
      <c r="I71" s="147"/>
      <c r="J71" s="147"/>
    </row>
    <row r="72" spans="1:23" ht="15" x14ac:dyDescent="0.25">
      <c r="A72" s="602" t="s">
        <v>968</v>
      </c>
      <c r="B72" s="602" t="s">
        <v>969</v>
      </c>
      <c r="C72" s="603">
        <v>41921</v>
      </c>
      <c r="D72" s="602">
        <v>174</v>
      </c>
      <c r="I72" s="411"/>
      <c r="J72" s="30" t="s">
        <v>748</v>
      </c>
      <c r="K72" s="30" t="s">
        <v>971</v>
      </c>
      <c r="L72" s="30" t="s">
        <v>1054</v>
      </c>
    </row>
    <row r="73" spans="1:23" ht="15" x14ac:dyDescent="0.25">
      <c r="A73" s="602" t="s">
        <v>447</v>
      </c>
      <c r="B73" s="602" t="s">
        <v>448</v>
      </c>
      <c r="C73" s="603">
        <v>41921</v>
      </c>
      <c r="D73" s="602">
        <v>14751.237499999999</v>
      </c>
      <c r="H73" s="146"/>
      <c r="I73" s="412">
        <v>1</v>
      </c>
      <c r="J73" s="144">
        <v>9889</v>
      </c>
      <c r="K73" s="144">
        <v>265</v>
      </c>
      <c r="L73" s="144"/>
      <c r="M73">
        <f>+L73+K73+J73</f>
        <v>10154</v>
      </c>
    </row>
    <row r="74" spans="1:23" ht="15" x14ac:dyDescent="0.25">
      <c r="A74" s="602" t="s">
        <v>881</v>
      </c>
      <c r="B74" s="602" t="s">
        <v>882</v>
      </c>
      <c r="C74" s="603">
        <v>41921</v>
      </c>
      <c r="D74" s="602">
        <v>14966</v>
      </c>
      <c r="H74" s="146"/>
      <c r="I74" s="412">
        <v>2</v>
      </c>
      <c r="J74" s="147">
        <v>8365</v>
      </c>
      <c r="K74" s="147">
        <v>300</v>
      </c>
      <c r="L74" s="147"/>
      <c r="M74">
        <f t="shared" ref="M74:M103" si="10">+L74+K74+J74</f>
        <v>8665</v>
      </c>
    </row>
    <row r="75" spans="1:23" ht="15" x14ac:dyDescent="0.25">
      <c r="A75" s="602" t="s">
        <v>966</v>
      </c>
      <c r="B75" s="602" t="s">
        <v>967</v>
      </c>
      <c r="C75" s="603">
        <v>41921</v>
      </c>
      <c r="D75" s="602">
        <v>164</v>
      </c>
      <c r="H75" s="146"/>
      <c r="I75" s="412">
        <v>3</v>
      </c>
      <c r="J75" s="147">
        <v>10050</v>
      </c>
      <c r="K75" s="147">
        <v>822</v>
      </c>
      <c r="L75" s="147"/>
      <c r="M75">
        <f t="shared" si="10"/>
        <v>10872</v>
      </c>
    </row>
    <row r="76" spans="1:23" ht="15" x14ac:dyDescent="0.25">
      <c r="A76" s="602" t="s">
        <v>1022</v>
      </c>
      <c r="B76" s="602" t="s">
        <v>748</v>
      </c>
      <c r="C76" s="603">
        <v>41921</v>
      </c>
      <c r="D76" s="602">
        <v>8246</v>
      </c>
      <c r="H76" s="146"/>
      <c r="I76" s="412">
        <v>4</v>
      </c>
      <c r="J76" s="147">
        <v>11266</v>
      </c>
      <c r="K76" s="147">
        <v>1528</v>
      </c>
      <c r="L76" s="147"/>
      <c r="M76">
        <f t="shared" si="10"/>
        <v>12794</v>
      </c>
    </row>
    <row r="77" spans="1:23" ht="15" x14ac:dyDescent="0.25">
      <c r="A77" s="602" t="s">
        <v>970</v>
      </c>
      <c r="B77" s="602" t="s">
        <v>749</v>
      </c>
      <c r="C77" s="603">
        <v>41921</v>
      </c>
      <c r="D77" s="602">
        <v>174</v>
      </c>
      <c r="H77" s="146"/>
      <c r="I77" s="412">
        <v>5</v>
      </c>
      <c r="J77" s="147">
        <v>11127</v>
      </c>
      <c r="K77" s="147">
        <v>945</v>
      </c>
      <c r="L77" s="147"/>
      <c r="M77">
        <f t="shared" si="10"/>
        <v>12072</v>
      </c>
    </row>
    <row r="78" spans="1:23" ht="15" x14ac:dyDescent="0.25">
      <c r="A78" s="602" t="s">
        <v>1023</v>
      </c>
      <c r="B78" s="602" t="s">
        <v>1024</v>
      </c>
      <c r="C78" s="603">
        <v>41922</v>
      </c>
      <c r="D78" s="602">
        <v>434</v>
      </c>
      <c r="H78" s="146"/>
      <c r="I78" s="412">
        <v>6</v>
      </c>
      <c r="J78" s="147">
        <v>6703</v>
      </c>
      <c r="K78" s="147">
        <v>209</v>
      </c>
      <c r="L78" s="147"/>
      <c r="M78">
        <f t="shared" si="10"/>
        <v>6912</v>
      </c>
    </row>
    <row r="79" spans="1:23" ht="15" x14ac:dyDescent="0.25">
      <c r="A79" s="602" t="s">
        <v>1020</v>
      </c>
      <c r="B79" s="602" t="s">
        <v>1021</v>
      </c>
      <c r="C79" s="603">
        <v>41922</v>
      </c>
      <c r="D79" s="602">
        <v>6881</v>
      </c>
      <c r="H79" s="146"/>
      <c r="I79" s="412">
        <v>7</v>
      </c>
      <c r="J79" s="147">
        <v>3273</v>
      </c>
      <c r="K79" s="147"/>
      <c r="L79" s="147"/>
      <c r="M79">
        <f t="shared" si="10"/>
        <v>3273</v>
      </c>
    </row>
    <row r="80" spans="1:23" ht="15" x14ac:dyDescent="0.25">
      <c r="A80" s="602" t="s">
        <v>1025</v>
      </c>
      <c r="B80" s="602" t="s">
        <v>1026</v>
      </c>
      <c r="C80" s="603">
        <v>41922</v>
      </c>
      <c r="D80" s="602">
        <v>1598</v>
      </c>
      <c r="H80" s="146"/>
      <c r="I80" s="412">
        <v>8</v>
      </c>
      <c r="J80" s="147">
        <v>5183</v>
      </c>
      <c r="K80" s="147"/>
      <c r="L80" s="147"/>
      <c r="M80">
        <f t="shared" si="10"/>
        <v>5183</v>
      </c>
    </row>
    <row r="81" spans="1:13" ht="15" x14ac:dyDescent="0.25">
      <c r="A81" s="602" t="s">
        <v>968</v>
      </c>
      <c r="B81" s="602" t="s">
        <v>969</v>
      </c>
      <c r="C81" s="603">
        <v>41922</v>
      </c>
      <c r="D81" s="602">
        <v>309</v>
      </c>
      <c r="H81" s="146"/>
      <c r="I81" s="412">
        <v>9</v>
      </c>
      <c r="J81" s="147">
        <v>8246</v>
      </c>
      <c r="K81" s="147">
        <v>174</v>
      </c>
      <c r="L81" s="147"/>
      <c r="M81">
        <f t="shared" si="10"/>
        <v>8420</v>
      </c>
    </row>
    <row r="82" spans="1:13" ht="15" x14ac:dyDescent="0.25">
      <c r="A82" s="602" t="s">
        <v>447</v>
      </c>
      <c r="B82" s="602" t="s">
        <v>448</v>
      </c>
      <c r="C82" s="603">
        <v>41922</v>
      </c>
      <c r="D82" s="602">
        <v>15038.485000000001</v>
      </c>
      <c r="H82" s="146"/>
      <c r="I82" s="412">
        <v>10</v>
      </c>
      <c r="J82" s="147">
        <v>8913</v>
      </c>
      <c r="K82" s="147">
        <v>309</v>
      </c>
      <c r="L82" s="147"/>
      <c r="M82">
        <f t="shared" si="10"/>
        <v>9222</v>
      </c>
    </row>
    <row r="83" spans="1:13" ht="15" x14ac:dyDescent="0.25">
      <c r="A83" s="602" t="s">
        <v>881</v>
      </c>
      <c r="B83" s="602" t="s">
        <v>882</v>
      </c>
      <c r="C83" s="603">
        <v>41922</v>
      </c>
      <c r="D83" s="602">
        <v>15620</v>
      </c>
      <c r="H83" s="146"/>
      <c r="I83" s="412">
        <v>11</v>
      </c>
      <c r="J83" s="147">
        <v>7993</v>
      </c>
      <c r="K83" s="147"/>
      <c r="L83" s="147"/>
      <c r="M83">
        <f t="shared" si="10"/>
        <v>7993</v>
      </c>
    </row>
    <row r="84" spans="1:13" ht="15" x14ac:dyDescent="0.25">
      <c r="A84" s="602" t="s">
        <v>966</v>
      </c>
      <c r="B84" s="602" t="s">
        <v>967</v>
      </c>
      <c r="C84" s="603">
        <v>41922</v>
      </c>
      <c r="D84" s="602">
        <v>224</v>
      </c>
      <c r="H84" s="146"/>
      <c r="I84" s="412">
        <v>12</v>
      </c>
      <c r="J84" s="147">
        <v>10653</v>
      </c>
      <c r="K84" s="147">
        <v>426</v>
      </c>
      <c r="L84" s="147"/>
      <c r="M84">
        <f t="shared" si="10"/>
        <v>11079</v>
      </c>
    </row>
    <row r="85" spans="1:13" ht="15" x14ac:dyDescent="0.25">
      <c r="A85" s="602" t="s">
        <v>1022</v>
      </c>
      <c r="B85" s="602" t="s">
        <v>748</v>
      </c>
      <c r="C85" s="603">
        <v>41922</v>
      </c>
      <c r="D85" s="602">
        <v>8913</v>
      </c>
      <c r="H85" s="146"/>
      <c r="I85" s="412">
        <v>13</v>
      </c>
      <c r="J85" s="147">
        <v>6082</v>
      </c>
      <c r="K85" s="147">
        <v>43</v>
      </c>
      <c r="L85" s="147"/>
      <c r="M85">
        <f t="shared" si="10"/>
        <v>6125</v>
      </c>
    </row>
    <row r="86" spans="1:13" ht="15" x14ac:dyDescent="0.25">
      <c r="A86" s="602" t="s">
        <v>970</v>
      </c>
      <c r="B86" s="602" t="s">
        <v>749</v>
      </c>
      <c r="C86" s="603">
        <v>41922</v>
      </c>
      <c r="D86" s="602">
        <v>309</v>
      </c>
      <c r="H86" s="146"/>
      <c r="I86" s="412">
        <v>14</v>
      </c>
      <c r="J86" s="147">
        <v>6593</v>
      </c>
      <c r="K86" s="147">
        <v>131</v>
      </c>
      <c r="L86" s="147"/>
      <c r="M86">
        <f t="shared" si="10"/>
        <v>6724</v>
      </c>
    </row>
    <row r="87" spans="1:13" ht="15" x14ac:dyDescent="0.25">
      <c r="A87" s="602" t="s">
        <v>1023</v>
      </c>
      <c r="B87" s="602" t="s">
        <v>1024</v>
      </c>
      <c r="C87" s="603">
        <v>41923</v>
      </c>
      <c r="D87" s="602">
        <v>25</v>
      </c>
      <c r="H87" s="146"/>
      <c r="I87" s="412">
        <v>15</v>
      </c>
      <c r="J87" s="147">
        <v>10068</v>
      </c>
      <c r="K87" s="147">
        <v>1203</v>
      </c>
      <c r="L87" s="147"/>
      <c r="M87">
        <f t="shared" si="10"/>
        <v>11271</v>
      </c>
    </row>
    <row r="88" spans="1:13" ht="15" x14ac:dyDescent="0.25">
      <c r="A88" s="602" t="s">
        <v>1020</v>
      </c>
      <c r="B88" s="602" t="s">
        <v>1021</v>
      </c>
      <c r="C88" s="603">
        <v>41923</v>
      </c>
      <c r="D88" s="602">
        <v>7080</v>
      </c>
      <c r="H88" s="146"/>
      <c r="I88" s="412">
        <v>16</v>
      </c>
      <c r="J88" s="147">
        <v>6891</v>
      </c>
      <c r="K88" s="147">
        <v>726</v>
      </c>
      <c r="L88" s="147"/>
      <c r="M88">
        <f t="shared" si="10"/>
        <v>7617</v>
      </c>
    </row>
    <row r="89" spans="1:13" ht="15" x14ac:dyDescent="0.25">
      <c r="A89" s="602" t="s">
        <v>1025</v>
      </c>
      <c r="B89" s="602" t="s">
        <v>1026</v>
      </c>
      <c r="C89" s="603">
        <v>41923</v>
      </c>
      <c r="D89" s="602">
        <v>888</v>
      </c>
      <c r="H89" s="146"/>
      <c r="I89" s="412">
        <v>17</v>
      </c>
      <c r="J89" s="147">
        <v>10596</v>
      </c>
      <c r="K89" s="147">
        <v>606</v>
      </c>
      <c r="L89" s="147"/>
      <c r="M89">
        <f t="shared" si="10"/>
        <v>11202</v>
      </c>
    </row>
    <row r="90" spans="1:13" ht="15" x14ac:dyDescent="0.25">
      <c r="A90" s="602" t="s">
        <v>447</v>
      </c>
      <c r="B90" s="602" t="s">
        <v>448</v>
      </c>
      <c r="C90" s="603">
        <v>41923</v>
      </c>
      <c r="D90" s="602">
        <v>16239.865</v>
      </c>
      <c r="H90" s="146"/>
      <c r="I90" s="412">
        <v>18</v>
      </c>
      <c r="J90" s="147">
        <v>8262</v>
      </c>
      <c r="K90" s="147">
        <v>1152</v>
      </c>
      <c r="L90" s="147"/>
      <c r="M90">
        <f t="shared" si="10"/>
        <v>9414</v>
      </c>
    </row>
    <row r="91" spans="1:13" ht="15" x14ac:dyDescent="0.25">
      <c r="A91" s="602" t="s">
        <v>881</v>
      </c>
      <c r="B91" s="602" t="s">
        <v>882</v>
      </c>
      <c r="C91" s="603">
        <v>41923</v>
      </c>
      <c r="D91" s="602">
        <v>16679</v>
      </c>
      <c r="H91" s="146"/>
      <c r="I91" s="412">
        <v>19</v>
      </c>
      <c r="J91" s="147">
        <v>10789</v>
      </c>
      <c r="K91" s="147">
        <v>759</v>
      </c>
      <c r="L91" s="147"/>
      <c r="M91">
        <f t="shared" si="10"/>
        <v>11548</v>
      </c>
    </row>
    <row r="92" spans="1:13" ht="15" x14ac:dyDescent="0.25">
      <c r="A92" s="602" t="s">
        <v>966</v>
      </c>
      <c r="B92" s="602" t="s">
        <v>967</v>
      </c>
      <c r="C92" s="603">
        <v>41923</v>
      </c>
      <c r="D92" s="602">
        <v>8492</v>
      </c>
      <c r="H92" s="146"/>
      <c r="I92" s="412">
        <v>20</v>
      </c>
      <c r="J92" s="147">
        <v>8308</v>
      </c>
      <c r="K92" s="147">
        <v>671</v>
      </c>
      <c r="L92" s="147"/>
      <c r="M92">
        <f t="shared" si="10"/>
        <v>8979</v>
      </c>
    </row>
    <row r="93" spans="1:13" ht="15" x14ac:dyDescent="0.25">
      <c r="A93" s="602" t="s">
        <v>1022</v>
      </c>
      <c r="B93" s="602" t="s">
        <v>748</v>
      </c>
      <c r="C93" s="603">
        <v>41923</v>
      </c>
      <c r="D93" s="602">
        <v>7993</v>
      </c>
      <c r="H93" s="146"/>
      <c r="I93" s="412">
        <v>21</v>
      </c>
      <c r="J93" s="147">
        <v>10316</v>
      </c>
      <c r="K93" s="147">
        <v>1868</v>
      </c>
      <c r="L93" s="147"/>
      <c r="M93">
        <f t="shared" si="10"/>
        <v>12184</v>
      </c>
    </row>
    <row r="94" spans="1:13" ht="15" x14ac:dyDescent="0.25">
      <c r="A94" s="602" t="s">
        <v>1023</v>
      </c>
      <c r="B94" s="602" t="s">
        <v>1024</v>
      </c>
      <c r="C94" s="603">
        <v>41924</v>
      </c>
      <c r="D94" s="602">
        <v>749</v>
      </c>
      <c r="H94" s="146"/>
      <c r="I94" s="412">
        <v>22</v>
      </c>
      <c r="J94" s="147">
        <v>9809</v>
      </c>
      <c r="K94" s="147">
        <v>1135</v>
      </c>
      <c r="L94" s="147"/>
      <c r="M94">
        <f t="shared" si="10"/>
        <v>10944</v>
      </c>
    </row>
    <row r="95" spans="1:13" ht="15" x14ac:dyDescent="0.25">
      <c r="A95" s="602" t="s">
        <v>1020</v>
      </c>
      <c r="B95" s="602" t="s">
        <v>1021</v>
      </c>
      <c r="C95" s="603">
        <v>41924</v>
      </c>
      <c r="D95" s="602">
        <v>7436</v>
      </c>
      <c r="H95" s="146"/>
      <c r="I95" s="412">
        <v>23</v>
      </c>
      <c r="J95" s="147">
        <v>7368</v>
      </c>
      <c r="K95" s="147">
        <v>1105</v>
      </c>
      <c r="L95" s="147"/>
      <c r="M95">
        <f t="shared" si="10"/>
        <v>8473</v>
      </c>
    </row>
    <row r="96" spans="1:13" ht="15" x14ac:dyDescent="0.25">
      <c r="A96" s="602" t="s">
        <v>1025</v>
      </c>
      <c r="B96" s="602" t="s">
        <v>1026</v>
      </c>
      <c r="C96" s="603">
        <v>41924</v>
      </c>
      <c r="D96" s="602">
        <v>2468</v>
      </c>
      <c r="H96" s="146"/>
      <c r="I96" s="412">
        <v>24</v>
      </c>
      <c r="J96" s="147">
        <v>7526</v>
      </c>
      <c r="K96" s="147">
        <v>459</v>
      </c>
      <c r="L96" s="147"/>
      <c r="M96">
        <f t="shared" si="10"/>
        <v>7985</v>
      </c>
    </row>
    <row r="97" spans="1:13" ht="15" x14ac:dyDescent="0.25">
      <c r="A97" s="602" t="s">
        <v>968</v>
      </c>
      <c r="B97" s="602" t="s">
        <v>969</v>
      </c>
      <c r="C97" s="603">
        <v>41924</v>
      </c>
      <c r="D97" s="602">
        <v>426</v>
      </c>
      <c r="H97" s="146"/>
      <c r="I97" s="412">
        <v>25</v>
      </c>
      <c r="J97" s="147">
        <v>11489</v>
      </c>
      <c r="K97" s="147">
        <v>1852</v>
      </c>
      <c r="L97" s="147"/>
      <c r="M97">
        <f t="shared" si="10"/>
        <v>13341</v>
      </c>
    </row>
    <row r="98" spans="1:13" ht="15" x14ac:dyDescent="0.25">
      <c r="A98" s="602" t="s">
        <v>447</v>
      </c>
      <c r="B98" s="602" t="s">
        <v>448</v>
      </c>
      <c r="C98" s="603">
        <v>41924</v>
      </c>
      <c r="D98" s="602">
        <v>17377.252499999999</v>
      </c>
      <c r="H98" s="146"/>
      <c r="I98" s="412">
        <v>26</v>
      </c>
      <c r="J98" s="147">
        <v>12822</v>
      </c>
      <c r="K98" s="147">
        <v>4148</v>
      </c>
      <c r="L98" s="147"/>
      <c r="M98">
        <f t="shared" si="10"/>
        <v>16970</v>
      </c>
    </row>
    <row r="99" spans="1:13" ht="15" x14ac:dyDescent="0.25">
      <c r="A99" s="602" t="s">
        <v>881</v>
      </c>
      <c r="B99" s="602" t="s">
        <v>882</v>
      </c>
      <c r="C99" s="603">
        <v>41924</v>
      </c>
      <c r="D99" s="602">
        <v>17860</v>
      </c>
      <c r="H99" s="146"/>
      <c r="I99" s="412">
        <v>27</v>
      </c>
      <c r="J99" s="147">
        <v>10556</v>
      </c>
      <c r="K99" s="147">
        <v>2903</v>
      </c>
      <c r="L99" s="147">
        <v>1109.96</v>
      </c>
      <c r="M99">
        <f t="shared" si="10"/>
        <v>14568.96</v>
      </c>
    </row>
    <row r="100" spans="1:13" ht="15" x14ac:dyDescent="0.25">
      <c r="A100" s="602" t="s">
        <v>966</v>
      </c>
      <c r="B100" s="602" t="s">
        <v>967</v>
      </c>
      <c r="C100" s="603">
        <v>41924</v>
      </c>
      <c r="D100" s="602">
        <v>450</v>
      </c>
      <c r="H100" s="146"/>
      <c r="I100" s="412">
        <v>28</v>
      </c>
      <c r="J100" s="147">
        <v>9427</v>
      </c>
      <c r="K100" s="147">
        <v>432</v>
      </c>
      <c r="L100" s="147"/>
      <c r="M100">
        <f t="shared" si="10"/>
        <v>9859</v>
      </c>
    </row>
    <row r="101" spans="1:13" ht="15" x14ac:dyDescent="0.25">
      <c r="A101" s="602" t="s">
        <v>1022</v>
      </c>
      <c r="B101" s="602" t="s">
        <v>748</v>
      </c>
      <c r="C101" s="603">
        <v>41924</v>
      </c>
      <c r="D101" s="602">
        <v>10653</v>
      </c>
      <c r="H101" s="146"/>
      <c r="I101" s="412">
        <v>29</v>
      </c>
      <c r="J101" s="147">
        <v>10077</v>
      </c>
      <c r="K101" s="147">
        <v>1513</v>
      </c>
      <c r="L101" s="147"/>
      <c r="M101">
        <f t="shared" si="10"/>
        <v>11590</v>
      </c>
    </row>
    <row r="102" spans="1:13" ht="15" x14ac:dyDescent="0.25">
      <c r="A102" s="602" t="s">
        <v>970</v>
      </c>
      <c r="B102" s="602" t="s">
        <v>749</v>
      </c>
      <c r="C102" s="603">
        <v>41924</v>
      </c>
      <c r="D102" s="602">
        <v>426</v>
      </c>
      <c r="I102" s="412">
        <v>30</v>
      </c>
      <c r="J102" s="147">
        <v>8199</v>
      </c>
      <c r="K102" s="147">
        <v>212</v>
      </c>
      <c r="L102" s="147"/>
      <c r="M102">
        <f t="shared" si="10"/>
        <v>8411</v>
      </c>
    </row>
    <row r="103" spans="1:13" ht="15" x14ac:dyDescent="0.25">
      <c r="A103" s="602" t="s">
        <v>1023</v>
      </c>
      <c r="B103" s="602" t="s">
        <v>1024</v>
      </c>
      <c r="C103" s="603">
        <v>41925</v>
      </c>
      <c r="D103" s="602">
        <v>337</v>
      </c>
      <c r="I103" s="412">
        <v>31</v>
      </c>
      <c r="J103" s="147">
        <v>9434</v>
      </c>
      <c r="K103" s="147">
        <v>132</v>
      </c>
      <c r="L103" s="147"/>
      <c r="M103">
        <f t="shared" si="10"/>
        <v>9566</v>
      </c>
    </row>
    <row r="104" spans="1:13" ht="15.75" thickBot="1" x14ac:dyDescent="0.3">
      <c r="A104" s="602" t="s">
        <v>1020</v>
      </c>
      <c r="B104" s="602" t="s">
        <v>1021</v>
      </c>
      <c r="C104" s="603">
        <v>41925</v>
      </c>
      <c r="D104" s="602">
        <v>4924</v>
      </c>
      <c r="I104" s="172"/>
      <c r="J104" s="173"/>
      <c r="K104" s="413"/>
      <c r="L104" s="147"/>
    </row>
    <row r="105" spans="1:13" ht="15" x14ac:dyDescent="0.25">
      <c r="A105" s="602" t="s">
        <v>1025</v>
      </c>
      <c r="B105" s="602" t="s">
        <v>1026</v>
      </c>
      <c r="C105" s="603">
        <v>41925</v>
      </c>
      <c r="D105" s="602">
        <v>821</v>
      </c>
    </row>
    <row r="106" spans="1:13" ht="15" x14ac:dyDescent="0.25">
      <c r="A106" s="602" t="s">
        <v>968</v>
      </c>
      <c r="B106" s="602" t="s">
        <v>969</v>
      </c>
      <c r="C106" s="603">
        <v>41925</v>
      </c>
      <c r="D106" s="602">
        <v>43</v>
      </c>
    </row>
    <row r="107" spans="1:13" ht="15" x14ac:dyDescent="0.25">
      <c r="A107" s="602" t="s">
        <v>447</v>
      </c>
      <c r="B107" s="602" t="s">
        <v>448</v>
      </c>
      <c r="C107" s="603">
        <v>41925</v>
      </c>
      <c r="D107" s="602">
        <v>18061.285</v>
      </c>
    </row>
    <row r="108" spans="1:13" ht="15" x14ac:dyDescent="0.25">
      <c r="A108" s="602" t="s">
        <v>881</v>
      </c>
      <c r="B108" s="602" t="s">
        <v>882</v>
      </c>
      <c r="C108" s="603">
        <v>41925</v>
      </c>
      <c r="D108" s="602">
        <v>18138</v>
      </c>
    </row>
    <row r="109" spans="1:13" ht="15" x14ac:dyDescent="0.25">
      <c r="A109" s="602" t="s">
        <v>966</v>
      </c>
      <c r="B109" s="602" t="s">
        <v>967</v>
      </c>
      <c r="C109" s="603">
        <v>41925</v>
      </c>
      <c r="D109" s="602">
        <v>43</v>
      </c>
    </row>
    <row r="110" spans="1:13" ht="15" x14ac:dyDescent="0.25">
      <c r="A110" s="602" t="s">
        <v>1022</v>
      </c>
      <c r="B110" s="602" t="s">
        <v>748</v>
      </c>
      <c r="C110" s="603">
        <v>41925</v>
      </c>
      <c r="D110" s="602">
        <v>6082</v>
      </c>
    </row>
    <row r="111" spans="1:13" ht="15" x14ac:dyDescent="0.25">
      <c r="A111" s="602" t="s">
        <v>970</v>
      </c>
      <c r="B111" s="602" t="s">
        <v>749</v>
      </c>
      <c r="C111" s="603">
        <v>41925</v>
      </c>
      <c r="D111" s="602">
        <v>43</v>
      </c>
    </row>
    <row r="112" spans="1:13" ht="15" x14ac:dyDescent="0.25">
      <c r="A112" s="602" t="s">
        <v>1023</v>
      </c>
      <c r="B112" s="602" t="s">
        <v>1024</v>
      </c>
      <c r="C112" s="603">
        <v>41926</v>
      </c>
      <c r="D112" s="602">
        <v>388</v>
      </c>
    </row>
    <row r="113" spans="1:4" ht="15" x14ac:dyDescent="0.25">
      <c r="A113" s="602" t="s">
        <v>1020</v>
      </c>
      <c r="B113" s="602" t="s">
        <v>1021</v>
      </c>
      <c r="C113" s="603">
        <v>41926</v>
      </c>
      <c r="D113" s="602">
        <v>5569</v>
      </c>
    </row>
    <row r="114" spans="1:4" ht="15" x14ac:dyDescent="0.25">
      <c r="A114" s="602" t="s">
        <v>1025</v>
      </c>
      <c r="B114" s="602" t="s">
        <v>1026</v>
      </c>
      <c r="C114" s="603">
        <v>41926</v>
      </c>
      <c r="D114" s="602">
        <v>636</v>
      </c>
    </row>
    <row r="115" spans="1:4" ht="15" x14ac:dyDescent="0.25">
      <c r="A115" s="602" t="s">
        <v>968</v>
      </c>
      <c r="B115" s="602" t="s">
        <v>969</v>
      </c>
      <c r="C115" s="603">
        <v>41926</v>
      </c>
      <c r="D115" s="602">
        <v>131</v>
      </c>
    </row>
    <row r="116" spans="1:4" ht="15" x14ac:dyDescent="0.25">
      <c r="A116" s="602" t="s">
        <v>447</v>
      </c>
      <c r="B116" s="602" t="s">
        <v>448</v>
      </c>
      <c r="C116" s="603">
        <v>41926</v>
      </c>
      <c r="D116" s="602">
        <v>17715.822499999998</v>
      </c>
    </row>
    <row r="117" spans="1:4" ht="15" x14ac:dyDescent="0.25">
      <c r="A117" s="602" t="s">
        <v>881</v>
      </c>
      <c r="B117" s="602" t="s">
        <v>882</v>
      </c>
      <c r="C117" s="603">
        <v>41926</v>
      </c>
      <c r="D117" s="602">
        <v>18082</v>
      </c>
    </row>
    <row r="118" spans="1:4" ht="15" x14ac:dyDescent="0.25">
      <c r="A118" s="602" t="s">
        <v>966</v>
      </c>
      <c r="B118" s="602" t="s">
        <v>967</v>
      </c>
      <c r="C118" s="603">
        <v>41926</v>
      </c>
      <c r="D118" s="602">
        <v>146</v>
      </c>
    </row>
    <row r="119" spans="1:4" ht="15" x14ac:dyDescent="0.25">
      <c r="A119" s="602" t="s">
        <v>1022</v>
      </c>
      <c r="B119" s="602" t="s">
        <v>748</v>
      </c>
      <c r="C119" s="603">
        <v>41926</v>
      </c>
      <c r="D119" s="602">
        <v>6593</v>
      </c>
    </row>
    <row r="120" spans="1:4" ht="15" x14ac:dyDescent="0.25">
      <c r="A120" s="602" t="s">
        <v>970</v>
      </c>
      <c r="B120" s="602" t="s">
        <v>749</v>
      </c>
      <c r="C120" s="603">
        <v>41926</v>
      </c>
      <c r="D120" s="602">
        <v>131</v>
      </c>
    </row>
    <row r="121" spans="1:4" ht="15" x14ac:dyDescent="0.25">
      <c r="A121" s="602" t="s">
        <v>1023</v>
      </c>
      <c r="B121" s="602" t="s">
        <v>1024</v>
      </c>
      <c r="C121" s="603">
        <v>41927</v>
      </c>
      <c r="D121" s="602">
        <v>627</v>
      </c>
    </row>
    <row r="122" spans="1:4" ht="15" x14ac:dyDescent="0.25">
      <c r="A122" s="602" t="s">
        <v>1020</v>
      </c>
      <c r="B122" s="602" t="s">
        <v>1021</v>
      </c>
      <c r="C122" s="603">
        <v>41927</v>
      </c>
      <c r="D122" s="602">
        <v>7763</v>
      </c>
    </row>
    <row r="123" spans="1:4" ht="15" x14ac:dyDescent="0.25">
      <c r="A123" s="602" t="s">
        <v>1025</v>
      </c>
      <c r="B123" s="602" t="s">
        <v>1026</v>
      </c>
      <c r="C123" s="603">
        <v>41927</v>
      </c>
      <c r="D123" s="602">
        <v>1678</v>
      </c>
    </row>
    <row r="124" spans="1:4" ht="15" x14ac:dyDescent="0.25">
      <c r="A124" s="602" t="s">
        <v>968</v>
      </c>
      <c r="B124" s="602" t="s">
        <v>969</v>
      </c>
      <c r="C124" s="603">
        <v>41927</v>
      </c>
      <c r="D124" s="602">
        <v>1203</v>
      </c>
    </row>
    <row r="125" spans="1:4" ht="15" x14ac:dyDescent="0.25">
      <c r="A125" s="602" t="s">
        <v>447</v>
      </c>
      <c r="B125" s="602" t="s">
        <v>448</v>
      </c>
      <c r="C125" s="603">
        <v>41927</v>
      </c>
      <c r="D125" s="602">
        <v>16113.3</v>
      </c>
    </row>
    <row r="126" spans="1:4" ht="15" x14ac:dyDescent="0.25">
      <c r="A126" s="602" t="s">
        <v>881</v>
      </c>
      <c r="B126" s="602" t="s">
        <v>882</v>
      </c>
      <c r="C126" s="603">
        <v>41927</v>
      </c>
      <c r="D126" s="602">
        <v>17503</v>
      </c>
    </row>
    <row r="127" spans="1:4" ht="15" x14ac:dyDescent="0.25">
      <c r="A127" s="602" t="s">
        <v>966</v>
      </c>
      <c r="B127" s="602" t="s">
        <v>967</v>
      </c>
      <c r="C127" s="603">
        <v>41927</v>
      </c>
      <c r="D127" s="602">
        <v>1269</v>
      </c>
    </row>
    <row r="128" spans="1:4" ht="15" x14ac:dyDescent="0.25">
      <c r="A128" s="602" t="s">
        <v>1022</v>
      </c>
      <c r="B128" s="602" t="s">
        <v>748</v>
      </c>
      <c r="C128" s="603">
        <v>41927</v>
      </c>
      <c r="D128" s="602">
        <v>10068</v>
      </c>
    </row>
    <row r="129" spans="1:4" ht="15" x14ac:dyDescent="0.25">
      <c r="A129" s="602" t="s">
        <v>970</v>
      </c>
      <c r="B129" s="602" t="s">
        <v>749</v>
      </c>
      <c r="C129" s="603">
        <v>41927</v>
      </c>
      <c r="D129" s="602">
        <v>1203</v>
      </c>
    </row>
    <row r="130" spans="1:4" ht="15" x14ac:dyDescent="0.25">
      <c r="A130" s="602" t="s">
        <v>1023</v>
      </c>
      <c r="B130" s="602" t="s">
        <v>1024</v>
      </c>
      <c r="C130" s="603">
        <v>41928</v>
      </c>
      <c r="D130" s="602">
        <v>566</v>
      </c>
    </row>
    <row r="131" spans="1:4" ht="15" x14ac:dyDescent="0.25">
      <c r="A131" s="602" t="s">
        <v>1020</v>
      </c>
      <c r="B131" s="602" t="s">
        <v>1021</v>
      </c>
      <c r="C131" s="603">
        <v>41928</v>
      </c>
      <c r="D131" s="602">
        <v>5591</v>
      </c>
    </row>
    <row r="132" spans="1:4" ht="15" x14ac:dyDescent="0.25">
      <c r="A132" s="602" t="s">
        <v>1025</v>
      </c>
      <c r="B132" s="602" t="s">
        <v>1026</v>
      </c>
      <c r="C132" s="603">
        <v>41928</v>
      </c>
      <c r="D132" s="602">
        <v>734</v>
      </c>
    </row>
    <row r="133" spans="1:4" ht="15" x14ac:dyDescent="0.25">
      <c r="A133" s="602" t="s">
        <v>968</v>
      </c>
      <c r="B133" s="602" t="s">
        <v>969</v>
      </c>
      <c r="C133" s="603">
        <v>41928</v>
      </c>
      <c r="D133" s="602">
        <v>726</v>
      </c>
    </row>
    <row r="134" spans="1:4" ht="15" x14ac:dyDescent="0.25">
      <c r="A134" s="602" t="s">
        <v>447</v>
      </c>
      <c r="B134" s="602" t="s">
        <v>448</v>
      </c>
      <c r="C134" s="603">
        <v>41928</v>
      </c>
      <c r="D134" s="602">
        <v>16905.424999999999</v>
      </c>
    </row>
    <row r="135" spans="1:4" ht="15" x14ac:dyDescent="0.25">
      <c r="A135" s="602" t="s">
        <v>881</v>
      </c>
      <c r="B135" s="602" t="s">
        <v>882</v>
      </c>
      <c r="C135" s="603">
        <v>41928</v>
      </c>
      <c r="D135" s="602">
        <v>17602</v>
      </c>
    </row>
    <row r="136" spans="1:4" ht="15" x14ac:dyDescent="0.25">
      <c r="A136" s="602" t="s">
        <v>966</v>
      </c>
      <c r="B136" s="602" t="s">
        <v>967</v>
      </c>
      <c r="C136" s="603">
        <v>41928</v>
      </c>
      <c r="D136" s="602">
        <v>667</v>
      </c>
    </row>
    <row r="137" spans="1:4" ht="15" x14ac:dyDescent="0.25">
      <c r="A137" s="602" t="s">
        <v>1022</v>
      </c>
      <c r="B137" s="602" t="s">
        <v>748</v>
      </c>
      <c r="C137" s="603">
        <v>41928</v>
      </c>
      <c r="D137" s="602">
        <v>6891</v>
      </c>
    </row>
    <row r="138" spans="1:4" ht="15" x14ac:dyDescent="0.25">
      <c r="A138" s="602" t="s">
        <v>970</v>
      </c>
      <c r="B138" s="602" t="s">
        <v>749</v>
      </c>
      <c r="C138" s="603">
        <v>41928</v>
      </c>
      <c r="D138" s="602">
        <v>726</v>
      </c>
    </row>
    <row r="139" spans="1:4" ht="15" x14ac:dyDescent="0.25">
      <c r="A139" s="602" t="s">
        <v>1023</v>
      </c>
      <c r="B139" s="602" t="s">
        <v>1024</v>
      </c>
      <c r="C139" s="603">
        <v>41929</v>
      </c>
      <c r="D139" s="602">
        <v>730</v>
      </c>
    </row>
    <row r="140" spans="1:4" ht="15" x14ac:dyDescent="0.25">
      <c r="A140" s="602" t="s">
        <v>1020</v>
      </c>
      <c r="B140" s="602" t="s">
        <v>1021</v>
      </c>
      <c r="C140" s="603">
        <v>41929</v>
      </c>
      <c r="D140" s="602">
        <v>7867</v>
      </c>
    </row>
    <row r="141" spans="1:4" ht="15" x14ac:dyDescent="0.25">
      <c r="A141" s="602" t="s">
        <v>1025</v>
      </c>
      <c r="B141" s="602" t="s">
        <v>1026</v>
      </c>
      <c r="C141" s="603">
        <v>41929</v>
      </c>
      <c r="D141" s="602">
        <v>1999</v>
      </c>
    </row>
    <row r="142" spans="1:4" ht="15" x14ac:dyDescent="0.25">
      <c r="A142" s="602" t="s">
        <v>968</v>
      </c>
      <c r="B142" s="602" t="s">
        <v>969</v>
      </c>
      <c r="C142" s="603">
        <v>41929</v>
      </c>
      <c r="D142" s="602">
        <v>606</v>
      </c>
    </row>
    <row r="143" spans="1:4" ht="15" x14ac:dyDescent="0.25">
      <c r="A143" s="602" t="s">
        <v>447</v>
      </c>
      <c r="B143" s="602" t="s">
        <v>448</v>
      </c>
      <c r="C143" s="603">
        <v>41929</v>
      </c>
      <c r="D143" s="602">
        <v>19159.672500000001</v>
      </c>
    </row>
    <row r="144" spans="1:4" ht="15" x14ac:dyDescent="0.25">
      <c r="A144" s="602" t="s">
        <v>881</v>
      </c>
      <c r="B144" s="602" t="s">
        <v>882</v>
      </c>
      <c r="C144" s="603">
        <v>41929</v>
      </c>
      <c r="D144" s="602">
        <v>19361</v>
      </c>
    </row>
    <row r="145" spans="1:4" ht="15" x14ac:dyDescent="0.25">
      <c r="A145" s="602" t="s">
        <v>966</v>
      </c>
      <c r="B145" s="602" t="s">
        <v>967</v>
      </c>
      <c r="C145" s="603">
        <v>41929</v>
      </c>
      <c r="D145" s="602">
        <v>632</v>
      </c>
    </row>
    <row r="146" spans="1:4" ht="15" x14ac:dyDescent="0.25">
      <c r="A146" s="602" t="s">
        <v>1022</v>
      </c>
      <c r="B146" s="602" t="s">
        <v>748</v>
      </c>
      <c r="C146" s="603">
        <v>41929</v>
      </c>
      <c r="D146" s="602">
        <v>10596</v>
      </c>
    </row>
    <row r="147" spans="1:4" ht="15" x14ac:dyDescent="0.25">
      <c r="A147" s="602" t="s">
        <v>970</v>
      </c>
      <c r="B147" s="602" t="s">
        <v>749</v>
      </c>
      <c r="C147" s="603">
        <v>41929</v>
      </c>
      <c r="D147" s="602">
        <v>606</v>
      </c>
    </row>
    <row r="148" spans="1:4" ht="15" x14ac:dyDescent="0.25">
      <c r="A148" s="602" t="s">
        <v>1023</v>
      </c>
      <c r="B148" s="602" t="s">
        <v>1024</v>
      </c>
      <c r="C148" s="603">
        <v>41930</v>
      </c>
      <c r="D148" s="602">
        <v>731</v>
      </c>
    </row>
    <row r="149" spans="1:4" ht="15" x14ac:dyDescent="0.25">
      <c r="A149" s="602" t="s">
        <v>1020</v>
      </c>
      <c r="B149" s="602" t="s">
        <v>1021</v>
      </c>
      <c r="C149" s="603">
        <v>41930</v>
      </c>
      <c r="D149" s="602">
        <v>6354</v>
      </c>
    </row>
    <row r="150" spans="1:4" ht="15" x14ac:dyDescent="0.25">
      <c r="A150" s="602" t="s">
        <v>1025</v>
      </c>
      <c r="B150" s="602" t="s">
        <v>1026</v>
      </c>
      <c r="C150" s="603">
        <v>41930</v>
      </c>
      <c r="D150" s="602">
        <v>1177</v>
      </c>
    </row>
    <row r="151" spans="1:4" ht="15" x14ac:dyDescent="0.25">
      <c r="A151" s="602" t="s">
        <v>968</v>
      </c>
      <c r="B151" s="602" t="s">
        <v>969</v>
      </c>
      <c r="C151" s="603">
        <v>41930</v>
      </c>
      <c r="D151" s="602">
        <v>1152</v>
      </c>
    </row>
    <row r="152" spans="1:4" ht="15" x14ac:dyDescent="0.25">
      <c r="A152" s="602" t="s">
        <v>447</v>
      </c>
      <c r="B152" s="602" t="s">
        <v>448</v>
      </c>
      <c r="C152" s="603">
        <v>41930</v>
      </c>
      <c r="D152" s="602">
        <v>16209.8125</v>
      </c>
    </row>
    <row r="153" spans="1:4" ht="15" x14ac:dyDescent="0.25">
      <c r="A153" s="602" t="s">
        <v>881</v>
      </c>
      <c r="B153" s="602" t="s">
        <v>882</v>
      </c>
      <c r="C153" s="603">
        <v>41930</v>
      </c>
      <c r="D153" s="602">
        <v>17486</v>
      </c>
    </row>
    <row r="154" spans="1:4" ht="15" x14ac:dyDescent="0.25">
      <c r="A154" s="602" t="s">
        <v>966</v>
      </c>
      <c r="B154" s="602" t="s">
        <v>967</v>
      </c>
      <c r="C154" s="603">
        <v>41930</v>
      </c>
      <c r="D154" s="602">
        <v>1061</v>
      </c>
    </row>
    <row r="155" spans="1:4" ht="15" x14ac:dyDescent="0.25">
      <c r="A155" s="602" t="s">
        <v>1022</v>
      </c>
      <c r="B155" s="602" t="s">
        <v>748</v>
      </c>
      <c r="C155" s="603">
        <v>41930</v>
      </c>
      <c r="D155" s="602">
        <v>8262</v>
      </c>
    </row>
    <row r="156" spans="1:4" ht="15" x14ac:dyDescent="0.25">
      <c r="A156" s="602" t="s">
        <v>970</v>
      </c>
      <c r="B156" s="602" t="s">
        <v>749</v>
      </c>
      <c r="C156" s="603">
        <v>41930</v>
      </c>
      <c r="D156" s="602">
        <v>1152</v>
      </c>
    </row>
    <row r="157" spans="1:4" ht="15" x14ac:dyDescent="0.25">
      <c r="A157" s="602" t="s">
        <v>1023</v>
      </c>
      <c r="B157" s="602" t="s">
        <v>1024</v>
      </c>
      <c r="C157" s="603">
        <v>41931</v>
      </c>
      <c r="D157" s="602">
        <v>1132</v>
      </c>
    </row>
    <row r="158" spans="1:4" ht="15" x14ac:dyDescent="0.25">
      <c r="A158" s="602" t="s">
        <v>1020</v>
      </c>
      <c r="B158" s="602" t="s">
        <v>1021</v>
      </c>
      <c r="C158" s="603">
        <v>41931</v>
      </c>
      <c r="D158" s="602">
        <v>7591</v>
      </c>
    </row>
    <row r="159" spans="1:4" ht="15" x14ac:dyDescent="0.25">
      <c r="A159" s="602" t="s">
        <v>1025</v>
      </c>
      <c r="B159" s="602" t="s">
        <v>1026</v>
      </c>
      <c r="C159" s="603">
        <v>41931</v>
      </c>
      <c r="D159" s="602">
        <v>2066</v>
      </c>
    </row>
    <row r="160" spans="1:4" ht="15" x14ac:dyDescent="0.25">
      <c r="A160" s="602" t="s">
        <v>968</v>
      </c>
      <c r="B160" s="602" t="s">
        <v>969</v>
      </c>
      <c r="C160" s="603">
        <v>41931</v>
      </c>
      <c r="D160" s="602">
        <v>759</v>
      </c>
    </row>
    <row r="161" spans="1:4" ht="15" x14ac:dyDescent="0.25">
      <c r="A161" s="602" t="s">
        <v>447</v>
      </c>
      <c r="B161" s="602" t="s">
        <v>448</v>
      </c>
      <c r="C161" s="603">
        <v>41931</v>
      </c>
      <c r="D161" s="602">
        <v>15751.672500000001</v>
      </c>
    </row>
    <row r="162" spans="1:4" ht="15" x14ac:dyDescent="0.25">
      <c r="A162" s="602" t="s">
        <v>881</v>
      </c>
      <c r="B162" s="602" t="s">
        <v>882</v>
      </c>
      <c r="C162" s="603">
        <v>41931</v>
      </c>
      <c r="D162" s="602">
        <v>16433</v>
      </c>
    </row>
    <row r="163" spans="1:4" ht="15" x14ac:dyDescent="0.25">
      <c r="A163" s="602" t="s">
        <v>966</v>
      </c>
      <c r="B163" s="602" t="s">
        <v>967</v>
      </c>
      <c r="C163" s="603">
        <v>41931</v>
      </c>
      <c r="D163" s="602">
        <v>897</v>
      </c>
    </row>
    <row r="164" spans="1:4" ht="15" x14ac:dyDescent="0.25">
      <c r="A164" s="602" t="s">
        <v>1022</v>
      </c>
      <c r="B164" s="602" t="s">
        <v>748</v>
      </c>
      <c r="C164" s="603">
        <v>41931</v>
      </c>
      <c r="D164" s="602">
        <v>10789</v>
      </c>
    </row>
    <row r="165" spans="1:4" ht="15" x14ac:dyDescent="0.25">
      <c r="A165" s="602" t="s">
        <v>970</v>
      </c>
      <c r="B165" s="602" t="s">
        <v>749</v>
      </c>
      <c r="C165" s="603">
        <v>41931</v>
      </c>
      <c r="D165" s="602">
        <v>759</v>
      </c>
    </row>
    <row r="166" spans="1:4" ht="15" x14ac:dyDescent="0.25">
      <c r="A166" s="602" t="s">
        <v>1023</v>
      </c>
      <c r="B166" s="602" t="s">
        <v>1024</v>
      </c>
      <c r="C166" s="603">
        <v>41932</v>
      </c>
      <c r="D166" s="602">
        <v>445</v>
      </c>
    </row>
    <row r="167" spans="1:4" ht="15" x14ac:dyDescent="0.25">
      <c r="A167" s="602" t="s">
        <v>1020</v>
      </c>
      <c r="B167" s="602" t="s">
        <v>1021</v>
      </c>
      <c r="C167" s="603">
        <v>41932</v>
      </c>
      <c r="D167" s="602">
        <v>6765</v>
      </c>
    </row>
    <row r="168" spans="1:4" ht="15" x14ac:dyDescent="0.25">
      <c r="A168" s="602" t="s">
        <v>1025</v>
      </c>
      <c r="B168" s="602" t="s">
        <v>1026</v>
      </c>
      <c r="C168" s="603">
        <v>41932</v>
      </c>
      <c r="D168" s="602">
        <v>1098</v>
      </c>
    </row>
    <row r="169" spans="1:4" ht="15" x14ac:dyDescent="0.25">
      <c r="A169" s="602" t="s">
        <v>968</v>
      </c>
      <c r="B169" s="602" t="s">
        <v>969</v>
      </c>
      <c r="C169" s="603">
        <v>41932</v>
      </c>
      <c r="D169" s="602">
        <v>671</v>
      </c>
    </row>
    <row r="170" spans="1:4" ht="15" x14ac:dyDescent="0.25">
      <c r="A170" s="602" t="s">
        <v>447</v>
      </c>
      <c r="B170" s="602" t="s">
        <v>448</v>
      </c>
      <c r="C170" s="603">
        <v>41932</v>
      </c>
      <c r="D170" s="602">
        <v>18344.775000000001</v>
      </c>
    </row>
    <row r="171" spans="1:4" ht="15" x14ac:dyDescent="0.25">
      <c r="A171" s="602" t="s">
        <v>881</v>
      </c>
      <c r="B171" s="602" t="s">
        <v>882</v>
      </c>
      <c r="C171" s="603">
        <v>41932</v>
      </c>
      <c r="D171" s="602">
        <v>19232</v>
      </c>
    </row>
    <row r="172" spans="1:4" ht="15" x14ac:dyDescent="0.25">
      <c r="A172" s="602" t="s">
        <v>966</v>
      </c>
      <c r="B172" s="602" t="s">
        <v>967</v>
      </c>
      <c r="C172" s="603">
        <v>41932</v>
      </c>
      <c r="D172" s="602">
        <v>823</v>
      </c>
    </row>
    <row r="173" spans="1:4" ht="15" x14ac:dyDescent="0.25">
      <c r="A173" s="602" t="s">
        <v>1022</v>
      </c>
      <c r="B173" s="602" t="s">
        <v>748</v>
      </c>
      <c r="C173" s="603">
        <v>41932</v>
      </c>
      <c r="D173" s="602">
        <v>8308</v>
      </c>
    </row>
    <row r="174" spans="1:4" ht="15" x14ac:dyDescent="0.25">
      <c r="A174" s="602" t="s">
        <v>970</v>
      </c>
      <c r="B174" s="602" t="s">
        <v>749</v>
      </c>
      <c r="C174" s="603">
        <v>41932</v>
      </c>
      <c r="D174" s="602">
        <v>671</v>
      </c>
    </row>
    <row r="175" spans="1:4" ht="15" x14ac:dyDescent="0.25">
      <c r="A175" s="602" t="s">
        <v>1023</v>
      </c>
      <c r="B175" s="602" t="s">
        <v>1024</v>
      </c>
      <c r="C175" s="603">
        <v>41933</v>
      </c>
      <c r="D175" s="602">
        <v>990</v>
      </c>
    </row>
    <row r="176" spans="1:4" ht="15" x14ac:dyDescent="0.25">
      <c r="A176" s="602" t="s">
        <v>1020</v>
      </c>
      <c r="B176" s="602" t="s">
        <v>1021</v>
      </c>
      <c r="C176" s="603">
        <v>41933</v>
      </c>
      <c r="D176" s="602">
        <v>7720</v>
      </c>
    </row>
    <row r="177" spans="1:4" ht="15" x14ac:dyDescent="0.25">
      <c r="A177" s="602" t="s">
        <v>1025</v>
      </c>
      <c r="B177" s="602" t="s">
        <v>1026</v>
      </c>
      <c r="C177" s="603">
        <v>41933</v>
      </c>
      <c r="D177" s="602">
        <v>1606</v>
      </c>
    </row>
    <row r="178" spans="1:4" ht="15" x14ac:dyDescent="0.25">
      <c r="A178" s="602" t="s">
        <v>968</v>
      </c>
      <c r="B178" s="602" t="s">
        <v>969</v>
      </c>
      <c r="C178" s="603">
        <v>41933</v>
      </c>
      <c r="D178" s="602">
        <v>1868</v>
      </c>
    </row>
    <row r="179" spans="1:4" ht="15" x14ac:dyDescent="0.25">
      <c r="A179" s="602" t="s">
        <v>447</v>
      </c>
      <c r="B179" s="602" t="s">
        <v>448</v>
      </c>
      <c r="C179" s="603">
        <v>41933</v>
      </c>
      <c r="D179" s="602">
        <v>19395.8325</v>
      </c>
    </row>
    <row r="180" spans="1:4" ht="15" x14ac:dyDescent="0.25">
      <c r="A180" s="602" t="s">
        <v>881</v>
      </c>
      <c r="B180" s="602" t="s">
        <v>882</v>
      </c>
      <c r="C180" s="603">
        <v>41933</v>
      </c>
      <c r="D180" s="602">
        <v>21551</v>
      </c>
    </row>
    <row r="181" spans="1:4" ht="15" x14ac:dyDescent="0.25">
      <c r="A181" s="602" t="s">
        <v>966</v>
      </c>
      <c r="B181" s="602" t="s">
        <v>967</v>
      </c>
      <c r="C181" s="603">
        <v>41933</v>
      </c>
      <c r="D181" s="602">
        <v>2009</v>
      </c>
    </row>
    <row r="182" spans="1:4" ht="15" x14ac:dyDescent="0.25">
      <c r="A182" s="602" t="s">
        <v>1022</v>
      </c>
      <c r="B182" s="602" t="s">
        <v>748</v>
      </c>
      <c r="C182" s="603">
        <v>41933</v>
      </c>
      <c r="D182" s="602">
        <v>10316</v>
      </c>
    </row>
    <row r="183" spans="1:4" ht="15" x14ac:dyDescent="0.25">
      <c r="A183" s="602" t="s">
        <v>970</v>
      </c>
      <c r="B183" s="602" t="s">
        <v>749</v>
      </c>
      <c r="C183" s="603">
        <v>41933</v>
      </c>
      <c r="D183" s="602">
        <v>1868</v>
      </c>
    </row>
    <row r="184" spans="1:4" ht="15" x14ac:dyDescent="0.25">
      <c r="A184" s="602" t="s">
        <v>1023</v>
      </c>
      <c r="B184" s="602" t="s">
        <v>1024</v>
      </c>
      <c r="C184" s="603">
        <v>41934</v>
      </c>
      <c r="D184" s="602">
        <v>801</v>
      </c>
    </row>
    <row r="185" spans="1:4" ht="15" x14ac:dyDescent="0.25">
      <c r="A185" s="602" t="s">
        <v>1020</v>
      </c>
      <c r="B185" s="602" t="s">
        <v>1021</v>
      </c>
      <c r="C185" s="603">
        <v>41934</v>
      </c>
      <c r="D185" s="602">
        <v>7170</v>
      </c>
    </row>
    <row r="186" spans="1:4" ht="15" x14ac:dyDescent="0.25">
      <c r="A186" s="602" t="s">
        <v>1025</v>
      </c>
      <c r="B186" s="602" t="s">
        <v>1026</v>
      </c>
      <c r="C186" s="603">
        <v>41934</v>
      </c>
      <c r="D186" s="602">
        <v>1838</v>
      </c>
    </row>
    <row r="187" spans="1:4" ht="15" x14ac:dyDescent="0.25">
      <c r="A187" s="602" t="s">
        <v>968</v>
      </c>
      <c r="B187" s="602" t="s">
        <v>969</v>
      </c>
      <c r="C187" s="603">
        <v>41934</v>
      </c>
      <c r="D187" s="602">
        <v>1135</v>
      </c>
    </row>
    <row r="188" spans="1:4" ht="15" x14ac:dyDescent="0.25">
      <c r="A188" s="602" t="s">
        <v>447</v>
      </c>
      <c r="B188" s="602" t="s">
        <v>448</v>
      </c>
      <c r="C188" s="603">
        <v>41934</v>
      </c>
      <c r="D188" s="602">
        <v>17768.447499999998</v>
      </c>
    </row>
    <row r="189" spans="1:4" ht="15" x14ac:dyDescent="0.25">
      <c r="A189" s="602" t="s">
        <v>881</v>
      </c>
      <c r="B189" s="602" t="s">
        <v>882</v>
      </c>
      <c r="C189" s="603">
        <v>41934</v>
      </c>
      <c r="D189" s="602">
        <v>18712</v>
      </c>
    </row>
    <row r="190" spans="1:4" ht="15" x14ac:dyDescent="0.25">
      <c r="A190" s="602" t="s">
        <v>966</v>
      </c>
      <c r="B190" s="602" t="s">
        <v>967</v>
      </c>
      <c r="C190" s="603">
        <v>41934</v>
      </c>
      <c r="D190" s="602">
        <v>1047</v>
      </c>
    </row>
    <row r="191" spans="1:4" ht="15" x14ac:dyDescent="0.25">
      <c r="A191" s="602" t="s">
        <v>1022</v>
      </c>
      <c r="B191" s="602" t="s">
        <v>748</v>
      </c>
      <c r="C191" s="603">
        <v>41934</v>
      </c>
      <c r="D191" s="602">
        <v>9809</v>
      </c>
    </row>
    <row r="192" spans="1:4" ht="15" x14ac:dyDescent="0.25">
      <c r="A192" s="602" t="s">
        <v>970</v>
      </c>
      <c r="B192" s="602" t="s">
        <v>749</v>
      </c>
      <c r="C192" s="603">
        <v>41934</v>
      </c>
      <c r="D192" s="602">
        <v>1135</v>
      </c>
    </row>
    <row r="193" spans="1:4" ht="15" x14ac:dyDescent="0.25">
      <c r="A193" s="602" t="s">
        <v>1023</v>
      </c>
      <c r="B193" s="602" t="s">
        <v>1024</v>
      </c>
      <c r="C193" s="603">
        <v>41935</v>
      </c>
      <c r="D193" s="602">
        <v>578</v>
      </c>
    </row>
    <row r="194" spans="1:4" ht="15" x14ac:dyDescent="0.25">
      <c r="A194" s="602" t="s">
        <v>1020</v>
      </c>
      <c r="B194" s="602" t="s">
        <v>1021</v>
      </c>
      <c r="C194" s="603">
        <v>41935</v>
      </c>
      <c r="D194" s="602">
        <v>6056</v>
      </c>
    </row>
    <row r="195" spans="1:4" ht="15" x14ac:dyDescent="0.25">
      <c r="A195" s="602" t="s">
        <v>1025</v>
      </c>
      <c r="B195" s="602" t="s">
        <v>1026</v>
      </c>
      <c r="C195" s="603">
        <v>41935</v>
      </c>
      <c r="D195" s="602">
        <v>734</v>
      </c>
    </row>
    <row r="196" spans="1:4" ht="15" x14ac:dyDescent="0.25">
      <c r="A196" s="602" t="s">
        <v>968</v>
      </c>
      <c r="B196" s="602" t="s">
        <v>969</v>
      </c>
      <c r="C196" s="603">
        <v>41935</v>
      </c>
      <c r="D196" s="602">
        <v>1105</v>
      </c>
    </row>
    <row r="197" spans="1:4" ht="15" x14ac:dyDescent="0.25">
      <c r="A197" s="602" t="s">
        <v>447</v>
      </c>
      <c r="B197" s="602" t="s">
        <v>448</v>
      </c>
      <c r="C197" s="603">
        <v>41935</v>
      </c>
      <c r="D197" s="602">
        <v>19409.397499999999</v>
      </c>
    </row>
    <row r="198" spans="1:4" ht="15" x14ac:dyDescent="0.25">
      <c r="A198" s="602" t="s">
        <v>881</v>
      </c>
      <c r="B198" s="602" t="s">
        <v>882</v>
      </c>
      <c r="C198" s="603">
        <v>41935</v>
      </c>
      <c r="D198" s="602">
        <v>20510</v>
      </c>
    </row>
    <row r="199" spans="1:4" ht="15" x14ac:dyDescent="0.25">
      <c r="A199" s="602" t="s">
        <v>966</v>
      </c>
      <c r="B199" s="602" t="s">
        <v>967</v>
      </c>
      <c r="C199" s="603">
        <v>41935</v>
      </c>
      <c r="D199" s="602">
        <v>982</v>
      </c>
    </row>
    <row r="200" spans="1:4" ht="15" x14ac:dyDescent="0.25">
      <c r="A200" s="602" t="s">
        <v>1022</v>
      </c>
      <c r="B200" s="602" t="s">
        <v>748</v>
      </c>
      <c r="C200" s="603">
        <v>41935</v>
      </c>
      <c r="D200" s="602">
        <v>7368</v>
      </c>
    </row>
    <row r="201" spans="1:4" ht="15" x14ac:dyDescent="0.25">
      <c r="A201" s="602" t="s">
        <v>970</v>
      </c>
      <c r="B201" s="602" t="s">
        <v>749</v>
      </c>
      <c r="C201" s="603">
        <v>41935</v>
      </c>
      <c r="D201" s="602">
        <v>1105</v>
      </c>
    </row>
    <row r="202" spans="1:4" ht="15" x14ac:dyDescent="0.25">
      <c r="A202" s="602" t="s">
        <v>1023</v>
      </c>
      <c r="B202" s="602" t="s">
        <v>1024</v>
      </c>
      <c r="C202" s="603">
        <v>41936</v>
      </c>
      <c r="D202" s="602">
        <v>372</v>
      </c>
    </row>
    <row r="203" spans="1:4" ht="15" x14ac:dyDescent="0.25">
      <c r="A203" s="602" t="s">
        <v>1020</v>
      </c>
      <c r="B203" s="602" t="s">
        <v>1021</v>
      </c>
      <c r="C203" s="603">
        <v>41936</v>
      </c>
      <c r="D203" s="602">
        <v>6347</v>
      </c>
    </row>
    <row r="204" spans="1:4" ht="15" x14ac:dyDescent="0.25">
      <c r="A204" s="602" t="s">
        <v>1025</v>
      </c>
      <c r="B204" s="602" t="s">
        <v>1026</v>
      </c>
      <c r="C204" s="603">
        <v>41936</v>
      </c>
      <c r="D204" s="602">
        <v>807</v>
      </c>
    </row>
    <row r="205" spans="1:4" ht="15" x14ac:dyDescent="0.25">
      <c r="A205" s="602" t="s">
        <v>968</v>
      </c>
      <c r="B205" s="602" t="s">
        <v>969</v>
      </c>
      <c r="C205" s="603">
        <v>41936</v>
      </c>
      <c r="D205" s="602">
        <v>459</v>
      </c>
    </row>
    <row r="206" spans="1:4" ht="15" x14ac:dyDescent="0.25">
      <c r="A206" s="602" t="s">
        <v>447</v>
      </c>
      <c r="B206" s="602" t="s">
        <v>448</v>
      </c>
      <c r="C206" s="603">
        <v>41936</v>
      </c>
      <c r="D206" s="602">
        <v>19839.785</v>
      </c>
    </row>
    <row r="207" spans="1:4" ht="15" x14ac:dyDescent="0.25">
      <c r="A207" s="602" t="s">
        <v>881</v>
      </c>
      <c r="B207" s="602" t="s">
        <v>882</v>
      </c>
      <c r="C207" s="603">
        <v>41936</v>
      </c>
      <c r="D207" s="602">
        <v>20483</v>
      </c>
    </row>
    <row r="208" spans="1:4" ht="15" x14ac:dyDescent="0.25">
      <c r="A208" s="602" t="s">
        <v>966</v>
      </c>
      <c r="B208" s="602" t="s">
        <v>967</v>
      </c>
      <c r="C208" s="603">
        <v>41936</v>
      </c>
      <c r="D208" s="602">
        <v>463</v>
      </c>
    </row>
    <row r="209" spans="1:4" ht="15" x14ac:dyDescent="0.25">
      <c r="A209" s="602" t="s">
        <v>1022</v>
      </c>
      <c r="B209" s="602" t="s">
        <v>748</v>
      </c>
      <c r="C209" s="603">
        <v>41936</v>
      </c>
      <c r="D209" s="602">
        <v>7526</v>
      </c>
    </row>
    <row r="210" spans="1:4" ht="15" x14ac:dyDescent="0.25">
      <c r="A210" s="602" t="s">
        <v>970</v>
      </c>
      <c r="B210" s="602" t="s">
        <v>749</v>
      </c>
      <c r="C210" s="603">
        <v>41936</v>
      </c>
      <c r="D210" s="602">
        <v>459</v>
      </c>
    </row>
    <row r="211" spans="1:4" ht="15" x14ac:dyDescent="0.25">
      <c r="A211" s="602" t="s">
        <v>1023</v>
      </c>
      <c r="B211" s="602" t="s">
        <v>1024</v>
      </c>
      <c r="C211" s="603">
        <v>41937</v>
      </c>
      <c r="D211" s="602">
        <v>939</v>
      </c>
    </row>
    <row r="212" spans="1:4" ht="15" x14ac:dyDescent="0.25">
      <c r="A212" s="602" t="s">
        <v>1020</v>
      </c>
      <c r="B212" s="602" t="s">
        <v>1021</v>
      </c>
      <c r="C212" s="603">
        <v>41937</v>
      </c>
      <c r="D212" s="602">
        <v>7809</v>
      </c>
    </row>
    <row r="213" spans="1:4" ht="15" x14ac:dyDescent="0.25">
      <c r="A213" s="602" t="s">
        <v>1025</v>
      </c>
      <c r="B213" s="602" t="s">
        <v>1026</v>
      </c>
      <c r="C213" s="603">
        <v>41937</v>
      </c>
      <c r="D213" s="602">
        <v>2741</v>
      </c>
    </row>
    <row r="214" spans="1:4" ht="15" x14ac:dyDescent="0.25">
      <c r="A214" s="602" t="s">
        <v>968</v>
      </c>
      <c r="B214" s="602" t="s">
        <v>969</v>
      </c>
      <c r="C214" s="603">
        <v>41937</v>
      </c>
      <c r="D214" s="602">
        <v>1852</v>
      </c>
    </row>
    <row r="215" spans="1:4" ht="15" x14ac:dyDescent="0.25">
      <c r="A215" s="602" t="s">
        <v>447</v>
      </c>
      <c r="B215" s="602" t="s">
        <v>448</v>
      </c>
      <c r="C215" s="603">
        <v>41937</v>
      </c>
      <c r="D215" s="602">
        <v>19907.974999999999</v>
      </c>
    </row>
    <row r="216" spans="1:4" ht="15" x14ac:dyDescent="0.25">
      <c r="A216" s="602" t="s">
        <v>881</v>
      </c>
      <c r="B216" s="602" t="s">
        <v>882</v>
      </c>
      <c r="C216" s="603">
        <v>41937</v>
      </c>
      <c r="D216" s="602">
        <v>21790</v>
      </c>
    </row>
    <row r="217" spans="1:4" ht="15" x14ac:dyDescent="0.25">
      <c r="A217" s="602" t="s">
        <v>966</v>
      </c>
      <c r="B217" s="602" t="s">
        <v>967</v>
      </c>
      <c r="C217" s="603">
        <v>41937</v>
      </c>
      <c r="D217" s="602">
        <v>1919</v>
      </c>
    </row>
    <row r="218" spans="1:4" ht="15" x14ac:dyDescent="0.25">
      <c r="A218" s="602" t="s">
        <v>1022</v>
      </c>
      <c r="B218" s="602" t="s">
        <v>748</v>
      </c>
      <c r="C218" s="603">
        <v>41937</v>
      </c>
      <c r="D218" s="602">
        <v>11489</v>
      </c>
    </row>
    <row r="219" spans="1:4" ht="15" x14ac:dyDescent="0.25">
      <c r="A219" s="602" t="s">
        <v>970</v>
      </c>
      <c r="B219" s="602" t="s">
        <v>749</v>
      </c>
      <c r="C219" s="603">
        <v>41937</v>
      </c>
      <c r="D219" s="602">
        <v>1852</v>
      </c>
    </row>
    <row r="220" spans="1:4" ht="15" x14ac:dyDescent="0.25">
      <c r="A220" s="602" t="s">
        <v>1023</v>
      </c>
      <c r="B220" s="602" t="s">
        <v>1024</v>
      </c>
      <c r="C220" s="603">
        <v>41938</v>
      </c>
      <c r="D220" s="602">
        <v>1797</v>
      </c>
    </row>
    <row r="221" spans="1:4" ht="15" x14ac:dyDescent="0.25">
      <c r="A221" s="602" t="s">
        <v>1020</v>
      </c>
      <c r="B221" s="602" t="s">
        <v>1021</v>
      </c>
      <c r="C221" s="603">
        <v>41938</v>
      </c>
      <c r="D221" s="602">
        <v>7795</v>
      </c>
    </row>
    <row r="222" spans="1:4" ht="15" x14ac:dyDescent="0.25">
      <c r="A222" s="602" t="s">
        <v>1025</v>
      </c>
      <c r="B222" s="602" t="s">
        <v>1026</v>
      </c>
      <c r="C222" s="603">
        <v>41938</v>
      </c>
      <c r="D222" s="602">
        <v>3230</v>
      </c>
    </row>
    <row r="223" spans="1:4" ht="15" x14ac:dyDescent="0.25">
      <c r="A223" s="602" t="s">
        <v>968</v>
      </c>
      <c r="B223" s="602" t="s">
        <v>969</v>
      </c>
      <c r="C223" s="603">
        <v>41938</v>
      </c>
      <c r="D223" s="602">
        <v>4148</v>
      </c>
    </row>
    <row r="224" spans="1:4" ht="15" x14ac:dyDescent="0.25">
      <c r="A224" s="602" t="s">
        <v>447</v>
      </c>
      <c r="B224" s="602" t="s">
        <v>448</v>
      </c>
      <c r="C224" s="603">
        <v>41938</v>
      </c>
      <c r="D224" s="602">
        <v>17494.622500000001</v>
      </c>
    </row>
    <row r="225" spans="1:4" ht="15" x14ac:dyDescent="0.25">
      <c r="A225" s="602" t="s">
        <v>881</v>
      </c>
      <c r="B225" s="602" t="s">
        <v>882</v>
      </c>
      <c r="C225" s="603">
        <v>41938</v>
      </c>
      <c r="D225" s="602">
        <v>21785</v>
      </c>
    </row>
    <row r="226" spans="1:4" ht="15" x14ac:dyDescent="0.25">
      <c r="A226" s="602" t="s">
        <v>966</v>
      </c>
      <c r="B226" s="602" t="s">
        <v>967</v>
      </c>
      <c r="C226" s="603">
        <v>41938</v>
      </c>
      <c r="D226" s="602">
        <v>3852</v>
      </c>
    </row>
    <row r="227" spans="1:4" ht="15" x14ac:dyDescent="0.25">
      <c r="A227" s="602" t="s">
        <v>1022</v>
      </c>
      <c r="B227" s="602" t="s">
        <v>748</v>
      </c>
      <c r="C227" s="603">
        <v>41938</v>
      </c>
      <c r="D227" s="602">
        <v>12822</v>
      </c>
    </row>
    <row r="228" spans="1:4" ht="15" x14ac:dyDescent="0.25">
      <c r="A228" s="602" t="s">
        <v>970</v>
      </c>
      <c r="B228" s="602" t="s">
        <v>749</v>
      </c>
      <c r="C228" s="603">
        <v>41938</v>
      </c>
      <c r="D228" s="602">
        <v>4148</v>
      </c>
    </row>
    <row r="229" spans="1:4" ht="15" x14ac:dyDescent="0.25">
      <c r="A229" s="602" t="s">
        <v>1047</v>
      </c>
      <c r="B229" s="602" t="s">
        <v>1048</v>
      </c>
      <c r="C229" s="603">
        <v>41939</v>
      </c>
      <c r="D229" s="602">
        <v>267.92</v>
      </c>
    </row>
    <row r="230" spans="1:4" ht="15" x14ac:dyDescent="0.25">
      <c r="A230" s="602" t="s">
        <v>1023</v>
      </c>
      <c r="B230" s="602" t="s">
        <v>1024</v>
      </c>
      <c r="C230" s="603">
        <v>41939</v>
      </c>
      <c r="D230" s="602">
        <v>828</v>
      </c>
    </row>
    <row r="231" spans="1:4" ht="15" x14ac:dyDescent="0.25">
      <c r="A231" s="602" t="s">
        <v>1020</v>
      </c>
      <c r="B231" s="602" t="s">
        <v>1021</v>
      </c>
      <c r="C231" s="603">
        <v>41939</v>
      </c>
      <c r="D231" s="602">
        <v>7518</v>
      </c>
    </row>
    <row r="232" spans="1:4" ht="15" x14ac:dyDescent="0.25">
      <c r="A232" s="602" t="s">
        <v>1025</v>
      </c>
      <c r="B232" s="602" t="s">
        <v>1026</v>
      </c>
      <c r="C232" s="603">
        <v>41939</v>
      </c>
      <c r="D232" s="602">
        <v>2210</v>
      </c>
    </row>
    <row r="233" spans="1:4" ht="15" x14ac:dyDescent="0.25">
      <c r="A233" s="602" t="s">
        <v>968</v>
      </c>
      <c r="B233" s="602" t="s">
        <v>969</v>
      </c>
      <c r="C233" s="603">
        <v>41939</v>
      </c>
      <c r="D233" s="602">
        <v>2903</v>
      </c>
    </row>
    <row r="234" spans="1:4" ht="15" x14ac:dyDescent="0.25">
      <c r="A234" s="602" t="s">
        <v>1049</v>
      </c>
      <c r="B234" s="602" t="s">
        <v>1050</v>
      </c>
      <c r="C234" s="603">
        <v>41939</v>
      </c>
      <c r="D234" s="602">
        <v>331.1</v>
      </c>
    </row>
    <row r="235" spans="1:4" ht="15" x14ac:dyDescent="0.25">
      <c r="A235" s="602" t="s">
        <v>1051</v>
      </c>
      <c r="B235" s="602" t="s">
        <v>1052</v>
      </c>
      <c r="C235" s="603">
        <v>41939</v>
      </c>
      <c r="D235" s="602">
        <v>510.94</v>
      </c>
    </row>
    <row r="236" spans="1:4" ht="15" x14ac:dyDescent="0.25">
      <c r="A236" s="602" t="s">
        <v>447</v>
      </c>
      <c r="B236" s="602" t="s">
        <v>448</v>
      </c>
      <c r="C236" s="603">
        <v>41939</v>
      </c>
      <c r="D236" s="602">
        <v>18851.900000000001</v>
      </c>
    </row>
    <row r="237" spans="1:4" ht="15" x14ac:dyDescent="0.25">
      <c r="A237" s="602" t="s">
        <v>881</v>
      </c>
      <c r="B237" s="602" t="s">
        <v>882</v>
      </c>
      <c r="C237" s="603">
        <v>41939</v>
      </c>
      <c r="D237" s="602">
        <v>21969</v>
      </c>
    </row>
    <row r="238" spans="1:4" ht="15" x14ac:dyDescent="0.25">
      <c r="A238" s="602" t="s">
        <v>966</v>
      </c>
      <c r="B238" s="602" t="s">
        <v>967</v>
      </c>
      <c r="C238" s="603">
        <v>41939</v>
      </c>
      <c r="D238" s="602">
        <v>2824</v>
      </c>
    </row>
    <row r="239" spans="1:4" ht="15" x14ac:dyDescent="0.25">
      <c r="A239" s="602" t="s">
        <v>1053</v>
      </c>
      <c r="B239" s="602" t="s">
        <v>1054</v>
      </c>
      <c r="C239" s="603">
        <v>41939</v>
      </c>
      <c r="D239" s="602">
        <v>1109.96</v>
      </c>
    </row>
    <row r="240" spans="1:4" ht="15" x14ac:dyDescent="0.25">
      <c r="A240" s="602" t="s">
        <v>1022</v>
      </c>
      <c r="B240" s="602" t="s">
        <v>748</v>
      </c>
      <c r="C240" s="603">
        <v>41939</v>
      </c>
      <c r="D240" s="602">
        <v>10556</v>
      </c>
    </row>
    <row r="241" spans="1:4" ht="15" x14ac:dyDescent="0.25">
      <c r="A241" s="602" t="s">
        <v>970</v>
      </c>
      <c r="B241" s="602" t="s">
        <v>749</v>
      </c>
      <c r="C241" s="603">
        <v>41939</v>
      </c>
      <c r="D241" s="602">
        <v>2903</v>
      </c>
    </row>
    <row r="242" spans="1:4" ht="15" x14ac:dyDescent="0.25">
      <c r="A242" s="602" t="s">
        <v>1023</v>
      </c>
      <c r="B242" s="602" t="s">
        <v>1024</v>
      </c>
      <c r="C242" s="603">
        <v>41940</v>
      </c>
      <c r="D242" s="602">
        <v>542</v>
      </c>
    </row>
    <row r="243" spans="1:4" ht="15" x14ac:dyDescent="0.25">
      <c r="A243" s="602" t="s">
        <v>1020</v>
      </c>
      <c r="B243" s="602" t="s">
        <v>1021</v>
      </c>
      <c r="C243" s="603">
        <v>41940</v>
      </c>
      <c r="D243" s="602">
        <v>7265</v>
      </c>
    </row>
    <row r="244" spans="1:4" ht="15" x14ac:dyDescent="0.25">
      <c r="A244" s="602" t="s">
        <v>1025</v>
      </c>
      <c r="B244" s="602" t="s">
        <v>1026</v>
      </c>
      <c r="C244" s="603">
        <v>41940</v>
      </c>
      <c r="D244" s="602">
        <v>1620</v>
      </c>
    </row>
    <row r="245" spans="1:4" ht="15" x14ac:dyDescent="0.25">
      <c r="A245" s="602" t="s">
        <v>968</v>
      </c>
      <c r="B245" s="602" t="s">
        <v>969</v>
      </c>
      <c r="C245" s="603">
        <v>41940</v>
      </c>
      <c r="D245" s="602">
        <v>432</v>
      </c>
    </row>
    <row r="246" spans="1:4" ht="15" x14ac:dyDescent="0.25">
      <c r="A246" s="602" t="s">
        <v>447</v>
      </c>
      <c r="B246" s="602" t="s">
        <v>448</v>
      </c>
      <c r="C246" s="603">
        <v>41940</v>
      </c>
      <c r="D246" s="602">
        <v>21130.47</v>
      </c>
    </row>
    <row r="247" spans="1:4" ht="15" x14ac:dyDescent="0.25">
      <c r="A247" s="602" t="s">
        <v>881</v>
      </c>
      <c r="B247" s="602" t="s">
        <v>882</v>
      </c>
      <c r="C247" s="603">
        <v>41940</v>
      </c>
      <c r="D247" s="602">
        <v>21699</v>
      </c>
    </row>
    <row r="248" spans="1:4" ht="15" x14ac:dyDescent="0.25">
      <c r="A248" s="602" t="s">
        <v>966</v>
      </c>
      <c r="B248" s="602" t="s">
        <v>967</v>
      </c>
      <c r="C248" s="603">
        <v>41940</v>
      </c>
      <c r="D248" s="602">
        <v>455</v>
      </c>
    </row>
    <row r="249" spans="1:4" ht="15" x14ac:dyDescent="0.25">
      <c r="A249" s="602" t="s">
        <v>1022</v>
      </c>
      <c r="B249" s="602" t="s">
        <v>748</v>
      </c>
      <c r="C249" s="603">
        <v>41940</v>
      </c>
      <c r="D249" s="602">
        <v>9427</v>
      </c>
    </row>
    <row r="250" spans="1:4" ht="15" x14ac:dyDescent="0.25">
      <c r="A250" s="602" t="s">
        <v>970</v>
      </c>
      <c r="B250" s="602" t="s">
        <v>749</v>
      </c>
      <c r="C250" s="603">
        <v>41940</v>
      </c>
      <c r="D250" s="602">
        <v>432</v>
      </c>
    </row>
    <row r="251" spans="1:4" ht="15" x14ac:dyDescent="0.25">
      <c r="A251" s="602" t="s">
        <v>1023</v>
      </c>
      <c r="B251" s="602" t="s">
        <v>1024</v>
      </c>
      <c r="C251" s="603">
        <v>41941</v>
      </c>
      <c r="D251" s="602">
        <v>716</v>
      </c>
    </row>
    <row r="252" spans="1:4" ht="15" x14ac:dyDescent="0.25">
      <c r="A252" s="602" t="s">
        <v>1020</v>
      </c>
      <c r="B252" s="602" t="s">
        <v>1021</v>
      </c>
      <c r="C252" s="603">
        <v>41941</v>
      </c>
      <c r="D252" s="602">
        <v>7388</v>
      </c>
    </row>
    <row r="253" spans="1:4" ht="15" x14ac:dyDescent="0.25">
      <c r="A253" s="602" t="s">
        <v>1025</v>
      </c>
      <c r="B253" s="602" t="s">
        <v>1026</v>
      </c>
      <c r="C253" s="603">
        <v>41941</v>
      </c>
      <c r="D253" s="602">
        <v>1973</v>
      </c>
    </row>
    <row r="254" spans="1:4" ht="15" x14ac:dyDescent="0.25">
      <c r="A254" s="602" t="s">
        <v>968</v>
      </c>
      <c r="B254" s="602" t="s">
        <v>969</v>
      </c>
      <c r="C254" s="603">
        <v>41941</v>
      </c>
      <c r="D254" s="602">
        <v>1513</v>
      </c>
    </row>
    <row r="255" spans="1:4" ht="15" x14ac:dyDescent="0.25">
      <c r="A255" s="602" t="s">
        <v>447</v>
      </c>
      <c r="B255" s="602" t="s">
        <v>448</v>
      </c>
      <c r="C255" s="603">
        <v>41941</v>
      </c>
      <c r="D255" s="602">
        <v>18524.0425</v>
      </c>
    </row>
    <row r="256" spans="1:4" ht="15" x14ac:dyDescent="0.25">
      <c r="A256" s="602" t="s">
        <v>881</v>
      </c>
      <c r="B256" s="602" t="s">
        <v>882</v>
      </c>
      <c r="C256" s="603">
        <v>41941</v>
      </c>
      <c r="D256" s="602">
        <v>20342</v>
      </c>
    </row>
    <row r="257" spans="1:4" ht="15" x14ac:dyDescent="0.25">
      <c r="A257" s="602" t="s">
        <v>966</v>
      </c>
      <c r="B257" s="602" t="s">
        <v>967</v>
      </c>
      <c r="C257" s="603">
        <v>41941</v>
      </c>
      <c r="D257" s="602">
        <v>1716</v>
      </c>
    </row>
    <row r="258" spans="1:4" ht="15" x14ac:dyDescent="0.25">
      <c r="A258" s="602" t="s">
        <v>1022</v>
      </c>
      <c r="B258" s="602" t="s">
        <v>748</v>
      </c>
      <c r="C258" s="603">
        <v>41941</v>
      </c>
      <c r="D258" s="602">
        <v>10077</v>
      </c>
    </row>
    <row r="259" spans="1:4" ht="15" x14ac:dyDescent="0.25">
      <c r="A259" s="602" t="s">
        <v>970</v>
      </c>
      <c r="B259" s="602" t="s">
        <v>749</v>
      </c>
      <c r="C259" s="603">
        <v>41941</v>
      </c>
      <c r="D259" s="602">
        <v>1513</v>
      </c>
    </row>
    <row r="260" spans="1:4" ht="15" x14ac:dyDescent="0.25">
      <c r="A260" s="602" t="s">
        <v>1023</v>
      </c>
      <c r="B260" s="602" t="s">
        <v>1024</v>
      </c>
      <c r="C260" s="603">
        <v>41942</v>
      </c>
      <c r="D260" s="602">
        <v>418</v>
      </c>
    </row>
    <row r="261" spans="1:4" ht="15" x14ac:dyDescent="0.25">
      <c r="A261" s="602" t="s">
        <v>1020</v>
      </c>
      <c r="B261" s="602" t="s">
        <v>1021</v>
      </c>
      <c r="C261" s="603">
        <v>41942</v>
      </c>
      <c r="D261" s="602">
        <v>6497</v>
      </c>
    </row>
    <row r="262" spans="1:4" ht="15" x14ac:dyDescent="0.25">
      <c r="A262" s="602" t="s">
        <v>1025</v>
      </c>
      <c r="B262" s="602" t="s">
        <v>1026</v>
      </c>
      <c r="C262" s="603">
        <v>41942</v>
      </c>
      <c r="D262" s="602">
        <v>1284</v>
      </c>
    </row>
    <row r="263" spans="1:4" ht="15" x14ac:dyDescent="0.25">
      <c r="A263" s="602" t="s">
        <v>968</v>
      </c>
      <c r="B263" s="602" t="s">
        <v>969</v>
      </c>
      <c r="C263" s="603">
        <v>41942</v>
      </c>
      <c r="D263" s="602">
        <v>212</v>
      </c>
    </row>
    <row r="264" spans="1:4" ht="15" x14ac:dyDescent="0.25">
      <c r="A264" s="602" t="s">
        <v>447</v>
      </c>
      <c r="B264" s="602" t="s">
        <v>448</v>
      </c>
      <c r="C264" s="603">
        <v>41942</v>
      </c>
      <c r="D264" s="602">
        <v>17719.752499999999</v>
      </c>
    </row>
    <row r="265" spans="1:4" ht="15" x14ac:dyDescent="0.25">
      <c r="A265" s="602" t="s">
        <v>881</v>
      </c>
      <c r="B265" s="602" t="s">
        <v>882</v>
      </c>
      <c r="C265" s="603">
        <v>41942</v>
      </c>
      <c r="D265" s="602">
        <v>18573</v>
      </c>
    </row>
    <row r="266" spans="1:4" ht="15" x14ac:dyDescent="0.25">
      <c r="A266" s="602" t="s">
        <v>966</v>
      </c>
      <c r="B266" s="602" t="s">
        <v>967</v>
      </c>
      <c r="C266" s="603">
        <v>41942</v>
      </c>
      <c r="D266" s="602">
        <v>516</v>
      </c>
    </row>
    <row r="267" spans="1:4" ht="15" x14ac:dyDescent="0.25">
      <c r="A267" s="602" t="s">
        <v>1022</v>
      </c>
      <c r="B267" s="602" t="s">
        <v>748</v>
      </c>
      <c r="C267" s="603">
        <v>41942</v>
      </c>
      <c r="D267" s="602">
        <v>8199</v>
      </c>
    </row>
    <row r="268" spans="1:4" ht="15" x14ac:dyDescent="0.25">
      <c r="A268" s="602" t="s">
        <v>970</v>
      </c>
      <c r="B268" s="602" t="s">
        <v>749</v>
      </c>
      <c r="C268" s="603">
        <v>41942</v>
      </c>
      <c r="D268" s="602">
        <v>212</v>
      </c>
    </row>
    <row r="269" spans="1:4" ht="15" x14ac:dyDescent="0.25">
      <c r="A269" s="602" t="s">
        <v>1023</v>
      </c>
      <c r="B269" s="602" t="s">
        <v>1024</v>
      </c>
      <c r="C269" s="603">
        <v>41943</v>
      </c>
      <c r="D269" s="602">
        <v>349</v>
      </c>
    </row>
    <row r="270" spans="1:4" ht="15" x14ac:dyDescent="0.25">
      <c r="A270" s="602" t="s">
        <v>1020</v>
      </c>
      <c r="B270" s="602" t="s">
        <v>1021</v>
      </c>
      <c r="C270" s="603">
        <v>41943</v>
      </c>
      <c r="D270" s="602">
        <v>7329</v>
      </c>
    </row>
    <row r="271" spans="1:4" ht="15" x14ac:dyDescent="0.25">
      <c r="A271" s="602" t="s">
        <v>1025</v>
      </c>
      <c r="B271" s="602" t="s">
        <v>1026</v>
      </c>
      <c r="C271" s="603">
        <v>41943</v>
      </c>
      <c r="D271" s="602">
        <v>1756</v>
      </c>
    </row>
    <row r="272" spans="1:4" ht="15" x14ac:dyDescent="0.25">
      <c r="A272" s="602" t="s">
        <v>968</v>
      </c>
      <c r="B272" s="602" t="s">
        <v>969</v>
      </c>
      <c r="C272" s="603">
        <v>41943</v>
      </c>
      <c r="D272" s="602">
        <v>132</v>
      </c>
    </row>
    <row r="273" spans="1:4" ht="15" x14ac:dyDescent="0.25">
      <c r="A273" s="602" t="s">
        <v>447</v>
      </c>
      <c r="B273" s="602" t="s">
        <v>448</v>
      </c>
      <c r="C273" s="603">
        <v>41943</v>
      </c>
      <c r="D273" s="602">
        <v>17747.0275</v>
      </c>
    </row>
    <row r="274" spans="1:4" ht="15" x14ac:dyDescent="0.25">
      <c r="A274" s="602" t="s">
        <v>881</v>
      </c>
      <c r="B274" s="602" t="s">
        <v>882</v>
      </c>
      <c r="C274" s="603">
        <v>41943</v>
      </c>
      <c r="D274" s="602">
        <v>18049</v>
      </c>
    </row>
    <row r="275" spans="1:4" ht="15" x14ac:dyDescent="0.25">
      <c r="A275" s="602" t="s">
        <v>966</v>
      </c>
      <c r="B275" s="602" t="s">
        <v>967</v>
      </c>
      <c r="C275" s="603">
        <v>41943</v>
      </c>
      <c r="D275" s="602">
        <v>126</v>
      </c>
    </row>
    <row r="276" spans="1:4" ht="15" x14ac:dyDescent="0.25">
      <c r="A276" s="602" t="s">
        <v>1022</v>
      </c>
      <c r="B276" s="602" t="s">
        <v>748</v>
      </c>
      <c r="C276" s="603">
        <v>41943</v>
      </c>
      <c r="D276" s="602">
        <v>9434</v>
      </c>
    </row>
    <row r="277" spans="1:4" ht="15" x14ac:dyDescent="0.25">
      <c r="A277" s="602" t="s">
        <v>970</v>
      </c>
      <c r="B277" s="602" t="s">
        <v>749</v>
      </c>
      <c r="C277" s="603">
        <v>41943</v>
      </c>
      <c r="D277" s="602">
        <v>132</v>
      </c>
    </row>
    <row r="278" spans="1:4" ht="15" x14ac:dyDescent="0.25">
      <c r="A278" s="592"/>
      <c r="B278" s="592"/>
      <c r="C278" s="593"/>
      <c r="D278" s="592"/>
    </row>
    <row r="279" spans="1:4" ht="15" x14ac:dyDescent="0.25">
      <c r="A279" s="592"/>
      <c r="B279" s="592"/>
      <c r="C279" s="593"/>
      <c r="D279" s="592"/>
    </row>
    <row r="280" spans="1:4" ht="15" x14ac:dyDescent="0.25">
      <c r="A280" s="592"/>
      <c r="B280" s="592"/>
      <c r="C280" s="593"/>
      <c r="D280" s="592"/>
    </row>
    <row r="281" spans="1:4" ht="15" x14ac:dyDescent="0.25">
      <c r="A281" s="592"/>
      <c r="B281" s="592"/>
      <c r="C281" s="593"/>
      <c r="D281" s="592"/>
    </row>
    <row r="282" spans="1:4" ht="15" x14ac:dyDescent="0.25">
      <c r="A282" s="592"/>
      <c r="B282" s="592"/>
      <c r="C282" s="593"/>
      <c r="D282" s="592"/>
    </row>
    <row r="283" spans="1:4" ht="15" x14ac:dyDescent="0.25">
      <c r="A283" s="592"/>
      <c r="B283" s="592"/>
      <c r="C283" s="593"/>
      <c r="D283" s="592"/>
    </row>
    <row r="284" spans="1:4" ht="15" x14ac:dyDescent="0.25">
      <c r="A284" s="592"/>
      <c r="B284" s="592"/>
      <c r="C284" s="593"/>
      <c r="D284" s="592"/>
    </row>
    <row r="285" spans="1:4" ht="15" x14ac:dyDescent="0.25">
      <c r="A285" s="592"/>
      <c r="B285" s="592"/>
      <c r="C285" s="593"/>
      <c r="D285" s="592"/>
    </row>
    <row r="286" spans="1:4" ht="15" x14ac:dyDescent="0.25">
      <c r="A286" s="592"/>
      <c r="B286" s="592"/>
      <c r="C286" s="593"/>
      <c r="D286" s="592"/>
    </row>
    <row r="287" spans="1:4" ht="15" x14ac:dyDescent="0.25">
      <c r="A287" s="592"/>
      <c r="B287" s="592"/>
      <c r="C287" s="593"/>
      <c r="D287" s="592"/>
    </row>
    <row r="288" spans="1:4" ht="15" x14ac:dyDescent="0.25">
      <c r="A288" s="592"/>
      <c r="B288" s="592"/>
      <c r="C288" s="593"/>
      <c r="D288" s="592"/>
    </row>
    <row r="289" spans="1:4" ht="15" x14ac:dyDescent="0.25">
      <c r="A289" s="592"/>
      <c r="B289" s="592"/>
      <c r="C289" s="593"/>
      <c r="D289" s="592"/>
    </row>
    <row r="290" spans="1:4" ht="15" x14ac:dyDescent="0.25">
      <c r="A290" s="592"/>
      <c r="B290" s="592"/>
      <c r="C290" s="593"/>
      <c r="D290" s="592"/>
    </row>
    <row r="291" spans="1:4" ht="15" x14ac:dyDescent="0.25">
      <c r="A291" s="592"/>
      <c r="B291" s="592"/>
      <c r="C291" s="593"/>
      <c r="D291" s="592"/>
    </row>
    <row r="292" spans="1:4" ht="15" x14ac:dyDescent="0.25">
      <c r="A292" s="592"/>
      <c r="B292" s="592"/>
      <c r="C292" s="593"/>
      <c r="D292" s="592"/>
    </row>
    <row r="293" spans="1:4" ht="15" x14ac:dyDescent="0.25">
      <c r="A293" s="592"/>
      <c r="B293" s="592"/>
      <c r="C293" s="593"/>
      <c r="D293" s="592"/>
    </row>
    <row r="294" spans="1:4" ht="15" x14ac:dyDescent="0.25">
      <c r="A294" s="592"/>
      <c r="B294" s="592"/>
      <c r="C294" s="593"/>
      <c r="D294" s="592"/>
    </row>
    <row r="295" spans="1:4" ht="15" x14ac:dyDescent="0.25">
      <c r="A295" s="592"/>
      <c r="B295" s="592"/>
      <c r="C295" s="593"/>
      <c r="D295" s="592"/>
    </row>
    <row r="296" spans="1:4" ht="15" x14ac:dyDescent="0.25">
      <c r="A296" s="592"/>
      <c r="B296" s="592"/>
      <c r="C296" s="593"/>
      <c r="D296" s="592"/>
    </row>
    <row r="297" spans="1:4" ht="15" x14ac:dyDescent="0.25">
      <c r="A297" s="592"/>
      <c r="B297" s="592"/>
      <c r="C297" s="593"/>
      <c r="D297" s="592"/>
    </row>
    <row r="298" spans="1:4" ht="15" x14ac:dyDescent="0.25">
      <c r="A298" s="592"/>
      <c r="B298" s="592"/>
      <c r="C298" s="593"/>
      <c r="D298" s="592"/>
    </row>
    <row r="299" spans="1:4" ht="15" x14ac:dyDescent="0.25">
      <c r="A299" s="592"/>
      <c r="B299" s="592"/>
      <c r="C299" s="593"/>
      <c r="D299" s="592"/>
    </row>
    <row r="300" spans="1:4" ht="15" x14ac:dyDescent="0.25">
      <c r="A300" s="592"/>
      <c r="B300" s="592"/>
      <c r="C300" s="593"/>
      <c r="D300" s="592"/>
    </row>
    <row r="301" spans="1:4" ht="15" x14ac:dyDescent="0.25">
      <c r="A301" s="592"/>
      <c r="B301" s="592"/>
      <c r="C301" s="593"/>
      <c r="D301" s="592"/>
    </row>
    <row r="302" spans="1:4" ht="15" x14ac:dyDescent="0.25">
      <c r="A302" s="592"/>
      <c r="B302" s="592"/>
      <c r="C302" s="593"/>
      <c r="D302" s="592"/>
    </row>
    <row r="303" spans="1:4" ht="15" x14ac:dyDescent="0.25">
      <c r="A303" s="592"/>
      <c r="B303" s="592"/>
      <c r="C303" s="593"/>
      <c r="D303" s="592"/>
    </row>
    <row r="304" spans="1:4" ht="15" x14ac:dyDescent="0.25">
      <c r="A304" s="592"/>
      <c r="B304" s="592"/>
      <c r="C304" s="593"/>
      <c r="D304" s="592"/>
    </row>
    <row r="305" spans="1:4" ht="15" x14ac:dyDescent="0.25">
      <c r="A305" s="592"/>
      <c r="B305" s="592"/>
      <c r="C305" s="593"/>
      <c r="D305" s="592"/>
    </row>
    <row r="306" spans="1:4" ht="15" x14ac:dyDescent="0.25">
      <c r="A306" s="592"/>
      <c r="B306" s="592"/>
      <c r="C306" s="593"/>
      <c r="D306" s="592"/>
    </row>
    <row r="307" spans="1:4" ht="15" x14ac:dyDescent="0.25">
      <c r="A307" s="592"/>
      <c r="B307" s="592"/>
      <c r="C307" s="593"/>
      <c r="D307" s="592"/>
    </row>
    <row r="308" spans="1:4" ht="15" x14ac:dyDescent="0.25">
      <c r="A308" s="592"/>
      <c r="B308" s="592"/>
      <c r="C308" s="593"/>
      <c r="D308" s="592"/>
    </row>
    <row r="309" spans="1:4" ht="15" x14ac:dyDescent="0.25">
      <c r="A309" s="592"/>
      <c r="B309" s="592"/>
      <c r="C309" s="593"/>
      <c r="D309" s="592"/>
    </row>
    <row r="310" spans="1:4" ht="15" x14ac:dyDescent="0.25">
      <c r="A310" s="592"/>
      <c r="B310" s="592"/>
      <c r="C310" s="593"/>
      <c r="D310" s="592"/>
    </row>
    <row r="311" spans="1:4" ht="15" x14ac:dyDescent="0.25">
      <c r="A311" s="592"/>
      <c r="B311" s="592"/>
      <c r="C311" s="593"/>
      <c r="D311" s="592"/>
    </row>
    <row r="312" spans="1:4" ht="15" x14ac:dyDescent="0.25">
      <c r="A312" s="592"/>
      <c r="B312" s="592"/>
      <c r="C312" s="593"/>
      <c r="D312" s="592"/>
    </row>
    <row r="313" spans="1:4" ht="15" x14ac:dyDescent="0.25">
      <c r="A313" s="592"/>
      <c r="B313" s="592"/>
      <c r="C313" s="593"/>
      <c r="D313" s="592"/>
    </row>
    <row r="314" spans="1:4" ht="15" x14ac:dyDescent="0.25">
      <c r="A314" s="592"/>
      <c r="B314" s="592"/>
      <c r="C314" s="593"/>
      <c r="D314" s="592"/>
    </row>
    <row r="315" spans="1:4" ht="15" x14ac:dyDescent="0.25">
      <c r="A315" s="592"/>
      <c r="B315" s="592"/>
      <c r="C315" s="593"/>
      <c r="D315" s="592"/>
    </row>
    <row r="316" spans="1:4" ht="15" x14ac:dyDescent="0.25">
      <c r="A316" s="592"/>
      <c r="B316" s="592"/>
      <c r="C316" s="593"/>
      <c r="D316" s="592"/>
    </row>
    <row r="317" spans="1:4" ht="15" x14ac:dyDescent="0.25">
      <c r="A317" s="592"/>
      <c r="B317" s="592"/>
      <c r="C317" s="593"/>
      <c r="D317" s="592"/>
    </row>
    <row r="318" spans="1:4" ht="15" x14ac:dyDescent="0.25">
      <c r="A318" s="592"/>
      <c r="B318" s="592"/>
      <c r="C318" s="593"/>
      <c r="D318" s="592"/>
    </row>
    <row r="319" spans="1:4" ht="15" x14ac:dyDescent="0.25">
      <c r="A319" s="592"/>
      <c r="B319" s="592"/>
      <c r="C319" s="593"/>
      <c r="D319" s="592"/>
    </row>
    <row r="320" spans="1:4" ht="15" x14ac:dyDescent="0.25">
      <c r="A320" s="592"/>
      <c r="B320" s="592"/>
      <c r="C320" s="593"/>
      <c r="D320" s="592"/>
    </row>
    <row r="321" spans="1:4" ht="15" x14ac:dyDescent="0.25">
      <c r="A321" s="592"/>
      <c r="B321" s="592"/>
      <c r="C321" s="593"/>
      <c r="D321" s="592"/>
    </row>
    <row r="322" spans="1:4" ht="15" x14ac:dyDescent="0.25">
      <c r="A322" s="592"/>
      <c r="B322" s="592"/>
      <c r="C322" s="593"/>
      <c r="D322" s="592"/>
    </row>
    <row r="323" spans="1:4" ht="15" x14ac:dyDescent="0.25">
      <c r="A323" s="592"/>
      <c r="B323" s="592"/>
      <c r="C323" s="593"/>
      <c r="D323" s="592"/>
    </row>
    <row r="324" spans="1:4" ht="15" x14ac:dyDescent="0.25">
      <c r="A324" s="592"/>
      <c r="B324" s="592"/>
      <c r="C324" s="593"/>
      <c r="D324" s="592"/>
    </row>
    <row r="325" spans="1:4" ht="15" x14ac:dyDescent="0.25">
      <c r="A325" s="592"/>
      <c r="B325" s="592"/>
      <c r="C325" s="593"/>
      <c r="D325" s="592"/>
    </row>
    <row r="326" spans="1:4" ht="15" x14ac:dyDescent="0.25">
      <c r="A326" s="592"/>
      <c r="B326" s="592"/>
      <c r="C326" s="593"/>
      <c r="D326" s="592"/>
    </row>
    <row r="327" spans="1:4" ht="15" x14ac:dyDescent="0.25">
      <c r="A327" s="592"/>
      <c r="B327" s="592"/>
      <c r="C327" s="593"/>
      <c r="D327" s="592"/>
    </row>
    <row r="328" spans="1:4" ht="15" x14ac:dyDescent="0.25">
      <c r="A328" s="592"/>
      <c r="B328" s="592"/>
      <c r="C328" s="593"/>
      <c r="D328" s="592"/>
    </row>
    <row r="329" spans="1:4" ht="15" x14ac:dyDescent="0.25">
      <c r="A329" s="592"/>
      <c r="B329" s="592"/>
      <c r="C329" s="593"/>
      <c r="D329" s="592"/>
    </row>
    <row r="330" spans="1:4" ht="15" x14ac:dyDescent="0.25">
      <c r="A330" s="592"/>
      <c r="B330" s="592"/>
      <c r="C330" s="593"/>
      <c r="D330" s="592"/>
    </row>
    <row r="331" spans="1:4" ht="15" x14ac:dyDescent="0.25">
      <c r="A331" s="592"/>
      <c r="B331" s="592"/>
      <c r="C331" s="593"/>
      <c r="D331" s="592"/>
    </row>
    <row r="332" spans="1:4" ht="15" x14ac:dyDescent="0.25">
      <c r="A332" s="592"/>
      <c r="B332" s="592"/>
      <c r="C332" s="593"/>
      <c r="D332" s="592"/>
    </row>
    <row r="333" spans="1:4" ht="15" x14ac:dyDescent="0.25">
      <c r="A333" s="592"/>
      <c r="B333" s="592"/>
      <c r="C333" s="593"/>
      <c r="D333" s="592"/>
    </row>
    <row r="334" spans="1:4" ht="15" x14ac:dyDescent="0.25">
      <c r="A334" s="592"/>
      <c r="B334" s="592"/>
      <c r="C334" s="593"/>
      <c r="D334" s="592"/>
    </row>
    <row r="335" spans="1:4" ht="15" x14ac:dyDescent="0.25">
      <c r="A335" s="592"/>
      <c r="B335" s="592"/>
      <c r="C335" s="593"/>
      <c r="D335" s="592"/>
    </row>
    <row r="336" spans="1:4" ht="15" x14ac:dyDescent="0.25">
      <c r="A336" s="592"/>
      <c r="B336" s="592"/>
      <c r="C336" s="593"/>
      <c r="D336" s="592"/>
    </row>
    <row r="337" spans="1:4" ht="15" x14ac:dyDescent="0.25">
      <c r="A337" s="592"/>
      <c r="B337" s="592"/>
      <c r="C337" s="593"/>
      <c r="D337" s="592"/>
    </row>
    <row r="338" spans="1:4" ht="15" x14ac:dyDescent="0.25">
      <c r="A338" s="592"/>
      <c r="B338" s="592"/>
      <c r="C338" s="593"/>
      <c r="D338" s="592"/>
    </row>
    <row r="339" spans="1:4" ht="15" x14ac:dyDescent="0.25">
      <c r="A339" s="592"/>
      <c r="B339" s="592"/>
      <c r="C339" s="593"/>
      <c r="D339" s="592"/>
    </row>
    <row r="340" spans="1:4" ht="15" x14ac:dyDescent="0.25">
      <c r="A340" s="592"/>
      <c r="B340" s="592"/>
      <c r="C340" s="593"/>
      <c r="D340" s="592"/>
    </row>
    <row r="341" spans="1:4" ht="15" x14ac:dyDescent="0.25">
      <c r="A341" s="592"/>
      <c r="B341" s="592"/>
      <c r="C341" s="593"/>
      <c r="D341" s="592"/>
    </row>
    <row r="342" spans="1:4" ht="15" x14ac:dyDescent="0.25">
      <c r="A342" s="592"/>
      <c r="B342" s="592"/>
      <c r="C342" s="593"/>
      <c r="D342" s="592"/>
    </row>
    <row r="343" spans="1:4" ht="15" x14ac:dyDescent="0.25">
      <c r="A343" s="592"/>
      <c r="B343" s="592"/>
      <c r="C343" s="593"/>
      <c r="D343" s="592"/>
    </row>
    <row r="344" spans="1:4" ht="15" x14ac:dyDescent="0.25">
      <c r="A344" s="592"/>
      <c r="B344" s="592"/>
      <c r="C344" s="593"/>
      <c r="D344" s="592"/>
    </row>
    <row r="345" spans="1:4" ht="15" x14ac:dyDescent="0.25">
      <c r="A345" s="592"/>
      <c r="B345" s="592"/>
      <c r="C345" s="593"/>
      <c r="D345" s="592"/>
    </row>
    <row r="346" spans="1:4" ht="15" x14ac:dyDescent="0.25">
      <c r="A346" s="592"/>
      <c r="B346" s="592"/>
      <c r="C346" s="593"/>
      <c r="D346" s="592"/>
    </row>
    <row r="347" spans="1:4" ht="15" x14ac:dyDescent="0.25">
      <c r="A347" s="592"/>
      <c r="B347" s="592"/>
      <c r="C347" s="593"/>
      <c r="D347" s="592"/>
    </row>
    <row r="348" spans="1:4" ht="15" x14ac:dyDescent="0.25">
      <c r="A348" s="592"/>
      <c r="B348" s="592"/>
      <c r="C348" s="593"/>
      <c r="D348" s="592"/>
    </row>
    <row r="349" spans="1:4" ht="15" x14ac:dyDescent="0.25">
      <c r="A349" s="592"/>
      <c r="B349" s="592"/>
      <c r="C349" s="593"/>
      <c r="D349" s="592"/>
    </row>
    <row r="350" spans="1:4" ht="15" x14ac:dyDescent="0.25">
      <c r="A350" s="592"/>
      <c r="B350" s="592"/>
      <c r="C350" s="593"/>
      <c r="D350" s="592"/>
    </row>
    <row r="351" spans="1:4" ht="15" x14ac:dyDescent="0.25">
      <c r="A351" s="592"/>
      <c r="B351" s="592"/>
      <c r="C351" s="593"/>
      <c r="D351" s="592"/>
    </row>
    <row r="352" spans="1:4" ht="15" x14ac:dyDescent="0.25">
      <c r="A352" s="592"/>
      <c r="B352" s="592"/>
      <c r="C352" s="593"/>
      <c r="D352" s="592"/>
    </row>
    <row r="353" spans="1:4" ht="15" x14ac:dyDescent="0.25">
      <c r="A353" s="592"/>
      <c r="B353" s="592"/>
      <c r="C353" s="593"/>
      <c r="D353" s="592"/>
    </row>
    <row r="354" spans="1:4" ht="15" x14ac:dyDescent="0.25">
      <c r="A354" s="592"/>
      <c r="B354" s="592"/>
      <c r="C354" s="593"/>
      <c r="D354" s="592"/>
    </row>
    <row r="355" spans="1:4" ht="15" x14ac:dyDescent="0.25">
      <c r="A355" s="592"/>
      <c r="B355" s="592"/>
      <c r="C355" s="593"/>
      <c r="D355" s="592"/>
    </row>
    <row r="356" spans="1:4" ht="15" x14ac:dyDescent="0.25">
      <c r="A356" s="592"/>
      <c r="B356" s="592"/>
      <c r="C356" s="593"/>
      <c r="D356" s="592"/>
    </row>
    <row r="357" spans="1:4" ht="15" x14ac:dyDescent="0.25">
      <c r="A357" s="592"/>
      <c r="B357" s="592"/>
      <c r="C357" s="593"/>
      <c r="D357" s="592"/>
    </row>
    <row r="358" spans="1:4" ht="15" x14ac:dyDescent="0.25">
      <c r="A358" s="592"/>
      <c r="B358" s="592"/>
      <c r="C358" s="593"/>
      <c r="D358" s="592"/>
    </row>
    <row r="359" spans="1:4" ht="15" x14ac:dyDescent="0.25">
      <c r="A359" s="592"/>
      <c r="B359" s="592"/>
      <c r="C359" s="593"/>
      <c r="D359" s="592"/>
    </row>
    <row r="360" spans="1:4" ht="15" x14ac:dyDescent="0.25">
      <c r="A360" s="592"/>
      <c r="B360" s="592"/>
      <c r="C360" s="593"/>
      <c r="D360" s="592"/>
    </row>
    <row r="361" spans="1:4" ht="15" x14ac:dyDescent="0.25">
      <c r="A361" s="592"/>
      <c r="B361" s="592"/>
      <c r="C361" s="593"/>
      <c r="D361" s="592"/>
    </row>
    <row r="362" spans="1:4" ht="15" x14ac:dyDescent="0.25">
      <c r="A362" s="592"/>
      <c r="B362" s="592"/>
      <c r="C362" s="593"/>
      <c r="D362" s="592"/>
    </row>
    <row r="363" spans="1:4" ht="15" x14ac:dyDescent="0.25">
      <c r="A363" s="592"/>
      <c r="B363" s="592"/>
      <c r="C363" s="593"/>
      <c r="D363" s="592"/>
    </row>
    <row r="364" spans="1:4" ht="15" x14ac:dyDescent="0.25">
      <c r="A364" s="592"/>
      <c r="B364" s="592"/>
      <c r="C364" s="593"/>
      <c r="D364" s="592"/>
    </row>
    <row r="365" spans="1:4" ht="15" x14ac:dyDescent="0.25">
      <c r="A365" s="592"/>
      <c r="B365" s="592"/>
      <c r="C365" s="593"/>
      <c r="D365" s="592"/>
    </row>
    <row r="366" spans="1:4" ht="15" x14ac:dyDescent="0.25">
      <c r="A366" s="592"/>
      <c r="B366" s="592"/>
      <c r="C366" s="593"/>
      <c r="D366" s="592"/>
    </row>
    <row r="367" spans="1:4" ht="15" x14ac:dyDescent="0.25">
      <c r="A367" s="592"/>
      <c r="B367" s="592"/>
      <c r="C367" s="593"/>
      <c r="D367" s="592"/>
    </row>
    <row r="368" spans="1:4" ht="15" x14ac:dyDescent="0.25">
      <c r="A368" s="592"/>
      <c r="B368" s="592"/>
      <c r="C368" s="593"/>
      <c r="D368" s="592"/>
    </row>
    <row r="369" spans="1:4" ht="15" x14ac:dyDescent="0.25">
      <c r="A369" s="592"/>
      <c r="B369" s="592"/>
      <c r="C369" s="593"/>
      <c r="D369" s="592"/>
    </row>
    <row r="370" spans="1:4" ht="15" x14ac:dyDescent="0.25">
      <c r="A370" s="592"/>
      <c r="B370" s="592"/>
      <c r="C370" s="593"/>
      <c r="D370" s="592"/>
    </row>
    <row r="371" spans="1:4" ht="15" x14ac:dyDescent="0.25">
      <c r="A371" s="592"/>
      <c r="B371" s="592"/>
      <c r="C371" s="593"/>
      <c r="D371" s="592"/>
    </row>
    <row r="372" spans="1:4" ht="15" x14ac:dyDescent="0.25">
      <c r="A372" s="592"/>
      <c r="B372" s="592"/>
      <c r="C372" s="593"/>
      <c r="D372" s="592"/>
    </row>
    <row r="373" spans="1:4" ht="15" x14ac:dyDescent="0.25">
      <c r="A373" s="592"/>
      <c r="B373" s="592"/>
      <c r="C373" s="593"/>
      <c r="D373" s="592"/>
    </row>
    <row r="374" spans="1:4" ht="15" x14ac:dyDescent="0.25">
      <c r="A374" s="592"/>
      <c r="B374" s="592"/>
      <c r="C374" s="593"/>
      <c r="D374" s="592"/>
    </row>
    <row r="375" spans="1:4" ht="15" x14ac:dyDescent="0.25">
      <c r="A375" s="592"/>
      <c r="B375" s="592"/>
      <c r="C375" s="593"/>
      <c r="D375" s="592"/>
    </row>
    <row r="376" spans="1:4" ht="15" x14ac:dyDescent="0.25">
      <c r="A376" s="592"/>
      <c r="B376" s="592"/>
      <c r="C376" s="593"/>
      <c r="D376" s="592"/>
    </row>
    <row r="377" spans="1:4" ht="15" x14ac:dyDescent="0.25">
      <c r="A377" s="592"/>
      <c r="B377" s="592"/>
      <c r="C377" s="593"/>
      <c r="D377" s="592"/>
    </row>
    <row r="378" spans="1:4" ht="15" x14ac:dyDescent="0.25">
      <c r="A378" s="592"/>
      <c r="B378" s="592"/>
      <c r="C378" s="593"/>
      <c r="D378" s="592"/>
    </row>
    <row r="379" spans="1:4" ht="15" x14ac:dyDescent="0.25">
      <c r="A379" s="592"/>
      <c r="B379" s="592"/>
      <c r="C379" s="593"/>
      <c r="D379" s="592"/>
    </row>
    <row r="380" spans="1:4" ht="15" x14ac:dyDescent="0.25">
      <c r="A380" s="592"/>
      <c r="B380" s="592"/>
      <c r="C380" s="593"/>
      <c r="D380" s="592"/>
    </row>
    <row r="381" spans="1:4" ht="15" x14ac:dyDescent="0.25">
      <c r="A381" s="592"/>
      <c r="B381" s="592"/>
      <c r="C381" s="593"/>
      <c r="D381" s="592"/>
    </row>
    <row r="382" spans="1:4" ht="15" x14ac:dyDescent="0.25">
      <c r="A382" s="592"/>
      <c r="B382" s="592"/>
      <c r="C382" s="593"/>
      <c r="D382" s="592"/>
    </row>
    <row r="383" spans="1:4" ht="15" x14ac:dyDescent="0.25">
      <c r="A383" s="592"/>
      <c r="B383" s="592"/>
      <c r="C383" s="593"/>
      <c r="D383" s="592"/>
    </row>
    <row r="384" spans="1:4" ht="15" x14ac:dyDescent="0.25">
      <c r="A384" s="592"/>
      <c r="B384" s="592"/>
      <c r="C384" s="593"/>
      <c r="D384" s="592"/>
    </row>
    <row r="385" spans="1:4" ht="15" x14ac:dyDescent="0.25">
      <c r="A385" s="592"/>
      <c r="B385" s="592"/>
      <c r="C385" s="593"/>
      <c r="D385" s="592"/>
    </row>
    <row r="386" spans="1:4" ht="15" x14ac:dyDescent="0.25">
      <c r="A386" s="592"/>
      <c r="B386" s="592"/>
      <c r="C386" s="593"/>
      <c r="D386" s="592"/>
    </row>
    <row r="387" spans="1:4" ht="15" x14ac:dyDescent="0.25">
      <c r="A387" s="592"/>
      <c r="B387" s="592"/>
      <c r="C387" s="593"/>
      <c r="D387" s="592"/>
    </row>
    <row r="388" spans="1:4" ht="15" x14ac:dyDescent="0.25">
      <c r="A388" s="592"/>
      <c r="B388" s="592"/>
      <c r="C388" s="593"/>
      <c r="D388" s="592"/>
    </row>
    <row r="389" spans="1:4" ht="15" x14ac:dyDescent="0.25">
      <c r="A389" s="592"/>
      <c r="B389" s="592"/>
      <c r="C389" s="593"/>
      <c r="D389" s="592"/>
    </row>
    <row r="390" spans="1:4" ht="15" x14ac:dyDescent="0.25">
      <c r="A390" s="592"/>
      <c r="B390" s="592"/>
      <c r="C390" s="593"/>
      <c r="D390" s="592"/>
    </row>
    <row r="391" spans="1:4" ht="15" x14ac:dyDescent="0.25">
      <c r="A391" s="592"/>
      <c r="B391" s="592"/>
      <c r="C391" s="593"/>
      <c r="D391" s="592"/>
    </row>
  </sheetData>
  <autoFilter ref="B1:B266"/>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S175"/>
  <sheetViews>
    <sheetView zoomScale="85" zoomScaleNormal="85" zoomScaleSheetLayoutView="85" zoomScalePageLayoutView="70" workbookViewId="0">
      <selection activeCell="H68" sqref="H68"/>
    </sheetView>
  </sheetViews>
  <sheetFormatPr baseColWidth="10" defaultRowHeight="14.1" customHeight="1" x14ac:dyDescent="0.2"/>
  <cols>
    <col min="1" max="1" width="15.7109375" style="271" customWidth="1"/>
    <col min="2" max="2" width="3.7109375" style="271" customWidth="1"/>
    <col min="3" max="13" width="17.7109375" style="271" customWidth="1"/>
    <col min="14" max="14" width="3.7109375" style="271" customWidth="1"/>
    <col min="15" max="15" width="12.28515625" style="271" customWidth="1"/>
    <col min="16" max="16" width="19" style="271" bestFit="1" customWidth="1"/>
    <col min="17" max="16384" width="11.42578125" style="271"/>
  </cols>
  <sheetData>
    <row r="1" spans="2:17" ht="13.5" customHeight="1" x14ac:dyDescent="0.2">
      <c r="B1" s="693" t="s">
        <v>705</v>
      </c>
      <c r="C1" s="694"/>
      <c r="D1" s="694"/>
      <c r="E1" s="694"/>
      <c r="F1" s="694"/>
      <c r="G1" s="694"/>
      <c r="H1" s="694"/>
      <c r="I1" s="694"/>
      <c r="J1" s="694"/>
      <c r="K1" s="694"/>
      <c r="L1" s="694"/>
      <c r="M1" s="694"/>
      <c r="N1" s="695"/>
    </row>
    <row r="2" spans="2:17" ht="13.5" customHeight="1" x14ac:dyDescent="0.2">
      <c r="B2" s="696"/>
      <c r="C2" s="697"/>
      <c r="D2" s="697"/>
      <c r="E2" s="697"/>
      <c r="F2" s="697"/>
      <c r="G2" s="697"/>
      <c r="H2" s="697"/>
      <c r="I2" s="697"/>
      <c r="J2" s="697"/>
      <c r="K2" s="697"/>
      <c r="L2" s="697"/>
      <c r="M2" s="697"/>
      <c r="N2" s="698"/>
    </row>
    <row r="3" spans="2:17" ht="13.5" customHeight="1" x14ac:dyDescent="0.2">
      <c r="B3" s="696"/>
      <c r="C3" s="697"/>
      <c r="D3" s="697"/>
      <c r="E3" s="697"/>
      <c r="F3" s="697"/>
      <c r="G3" s="697"/>
      <c r="H3" s="697"/>
      <c r="I3" s="697"/>
      <c r="J3" s="697"/>
      <c r="K3" s="697"/>
      <c r="L3" s="697"/>
      <c r="M3" s="697"/>
      <c r="N3" s="698"/>
    </row>
    <row r="4" spans="2:17" ht="13.5" customHeight="1" thickBot="1" x14ac:dyDescent="0.25">
      <c r="B4" s="699"/>
      <c r="C4" s="700"/>
      <c r="D4" s="700"/>
      <c r="E4" s="700"/>
      <c r="F4" s="700"/>
      <c r="G4" s="700"/>
      <c r="H4" s="700"/>
      <c r="I4" s="700"/>
      <c r="J4" s="700"/>
      <c r="K4" s="700"/>
      <c r="L4" s="700"/>
      <c r="M4" s="700"/>
      <c r="N4" s="701"/>
    </row>
    <row r="5" spans="2:17" ht="13.5" customHeight="1" x14ac:dyDescent="0.2">
      <c r="B5" s="707" t="s">
        <v>704</v>
      </c>
      <c r="C5" s="708"/>
      <c r="D5" s="708"/>
      <c r="E5" s="709"/>
      <c r="F5" s="709"/>
      <c r="G5" s="709"/>
      <c r="H5" s="420"/>
      <c r="I5" s="420"/>
      <c r="J5" s="420"/>
      <c r="K5" s="705">
        <v>41913</v>
      </c>
      <c r="L5" s="705"/>
      <c r="M5" s="705"/>
      <c r="N5" s="706"/>
      <c r="O5" s="505">
        <f>+K5</f>
        <v>41913</v>
      </c>
      <c r="P5" s="674" t="s">
        <v>920</v>
      </c>
      <c r="Q5" s="675"/>
    </row>
    <row r="6" spans="2:17" ht="13.5" customHeight="1" thickBot="1" x14ac:dyDescent="0.25">
      <c r="B6" s="299"/>
      <c r="C6" s="300"/>
      <c r="D6" s="300"/>
      <c r="E6" s="300"/>
      <c r="F6" s="300"/>
      <c r="G6" s="300"/>
      <c r="H6" s="300"/>
      <c r="I6" s="300"/>
      <c r="J6" s="300"/>
      <c r="K6" s="300"/>
      <c r="L6" s="300"/>
      <c r="M6" s="300"/>
      <c r="N6" s="301"/>
      <c r="O6" s="504" t="str">
        <f>TEXT(O5,"mmmm")</f>
        <v>octubre</v>
      </c>
      <c r="P6" s="676"/>
      <c r="Q6" s="677"/>
    </row>
    <row r="7" spans="2:17" ht="13.5" customHeight="1" thickBot="1" x14ac:dyDescent="0.25">
      <c r="B7" s="302"/>
      <c r="C7" s="298"/>
      <c r="D7" s="298"/>
      <c r="E7" s="298"/>
      <c r="F7" s="298"/>
      <c r="G7" s="298"/>
      <c r="H7" s="373" t="s">
        <v>703</v>
      </c>
      <c r="I7" s="383"/>
      <c r="J7" s="298"/>
      <c r="K7" s="298"/>
      <c r="L7" s="298"/>
      <c r="M7" s="304"/>
      <c r="N7" s="305"/>
    </row>
    <row r="8" spans="2:17" ht="13.5" customHeight="1" thickBot="1" x14ac:dyDescent="0.3">
      <c r="B8" s="302"/>
      <c r="C8" s="298"/>
      <c r="D8" s="298"/>
      <c r="E8" s="298"/>
      <c r="F8" s="298"/>
      <c r="G8" s="298"/>
      <c r="H8" s="372">
        <f>DNC!FE42</f>
        <v>830111.89589999989</v>
      </c>
      <c r="I8" s="384" t="s">
        <v>650</v>
      </c>
      <c r="J8" s="306"/>
      <c r="K8" s="298"/>
      <c r="L8" s="298"/>
      <c r="M8" s="298"/>
      <c r="N8" s="305"/>
    </row>
    <row r="9" spans="2:17" ht="13.5" customHeight="1" x14ac:dyDescent="0.2">
      <c r="B9" s="302"/>
      <c r="C9" s="298"/>
      <c r="D9" s="298"/>
      <c r="E9" s="298"/>
      <c r="F9" s="298"/>
      <c r="G9" s="298"/>
      <c r="H9" s="298"/>
      <c r="I9" s="307"/>
      <c r="J9" s="298"/>
      <c r="K9" s="298"/>
      <c r="L9" s="298"/>
      <c r="M9" s="298"/>
      <c r="N9" s="305"/>
    </row>
    <row r="10" spans="2:17" ht="13.5" customHeight="1" x14ac:dyDescent="0.2">
      <c r="B10" s="302"/>
      <c r="C10" s="298"/>
      <c r="D10" s="298"/>
      <c r="E10" s="298"/>
      <c r="F10" s="298"/>
      <c r="G10" s="298"/>
      <c r="H10" s="298"/>
      <c r="I10" s="298"/>
      <c r="J10" s="298"/>
      <c r="K10" s="298"/>
      <c r="L10" s="298"/>
      <c r="M10" s="298"/>
      <c r="N10" s="305"/>
    </row>
    <row r="11" spans="2:17" ht="13.5" customHeight="1" x14ac:dyDescent="0.25">
      <c r="B11" s="302"/>
      <c r="C11" s="298"/>
      <c r="D11" s="298"/>
      <c r="E11" s="298"/>
      <c r="F11" s="298"/>
      <c r="G11" s="298"/>
      <c r="H11" s="298"/>
      <c r="I11" s="298"/>
      <c r="J11" s="303"/>
      <c r="K11" s="298"/>
      <c r="L11" s="298"/>
      <c r="M11" s="306"/>
      <c r="N11" s="305"/>
    </row>
    <row r="12" spans="2:17" ht="13.5" customHeight="1" x14ac:dyDescent="0.25">
      <c r="B12" s="302"/>
      <c r="C12" s="298"/>
      <c r="D12" s="298"/>
      <c r="E12" s="298"/>
      <c r="F12" s="298"/>
      <c r="G12" s="298"/>
      <c r="H12" s="298"/>
      <c r="I12" s="298"/>
      <c r="J12" s="303"/>
      <c r="K12" s="298"/>
      <c r="L12" s="298"/>
      <c r="M12" s="306"/>
      <c r="N12" s="305"/>
    </row>
    <row r="13" spans="2:17" ht="13.5" customHeight="1" x14ac:dyDescent="0.25">
      <c r="B13" s="302"/>
      <c r="C13" s="298"/>
      <c r="D13" s="298"/>
      <c r="E13" s="298"/>
      <c r="F13" s="298"/>
      <c r="G13" s="298"/>
      <c r="H13" s="262" t="s">
        <v>702</v>
      </c>
      <c r="I13" s="307"/>
      <c r="J13" s="303"/>
      <c r="K13" s="298"/>
      <c r="L13" s="298"/>
      <c r="M13" s="306"/>
      <c r="N13" s="305"/>
    </row>
    <row r="14" spans="2:17" ht="13.5" customHeight="1" x14ac:dyDescent="0.2">
      <c r="B14" s="302"/>
      <c r="C14" s="298"/>
      <c r="D14" s="298"/>
      <c r="E14" s="298"/>
      <c r="F14" s="298"/>
      <c r="G14" s="298"/>
      <c r="H14" s="262" t="s">
        <v>701</v>
      </c>
      <c r="I14" s="308"/>
      <c r="J14" s="298"/>
      <c r="K14" s="298"/>
      <c r="L14" s="298"/>
      <c r="M14" s="298"/>
      <c r="N14" s="305"/>
    </row>
    <row r="15" spans="2:17" ht="13.5" customHeight="1" x14ac:dyDescent="0.25">
      <c r="B15" s="302"/>
      <c r="C15" s="298"/>
      <c r="D15" s="298"/>
      <c r="E15" s="298"/>
      <c r="F15" s="298"/>
      <c r="G15" s="298"/>
      <c r="H15" s="308"/>
      <c r="I15" s="308"/>
      <c r="J15" s="308"/>
      <c r="K15" s="702" t="s">
        <v>954</v>
      </c>
      <c r="L15" s="703"/>
      <c r="M15" s="704"/>
      <c r="N15" s="305"/>
    </row>
    <row r="16" spans="2:17" ht="13.5" customHeight="1" thickBot="1" x14ac:dyDescent="0.25">
      <c r="B16" s="302"/>
      <c r="C16" s="298"/>
      <c r="D16" s="298"/>
      <c r="E16" s="298"/>
      <c r="F16" s="298"/>
      <c r="G16" s="298"/>
      <c r="H16" s="373" t="s">
        <v>700</v>
      </c>
      <c r="I16" s="373"/>
      <c r="J16" s="308"/>
      <c r="K16" s="375" t="s">
        <v>924</v>
      </c>
      <c r="L16" s="376"/>
      <c r="M16" s="377">
        <f ca="1">+energia!BF95</f>
        <v>3.2433525137650632E-2</v>
      </c>
      <c r="N16" s="305"/>
    </row>
    <row r="17" spans="1:15" ht="13.5" customHeight="1" thickBot="1" x14ac:dyDescent="0.25">
      <c r="B17" s="302" t="s">
        <v>649</v>
      </c>
      <c r="C17" s="298"/>
      <c r="D17" s="298"/>
      <c r="E17" s="298"/>
      <c r="F17" s="298"/>
      <c r="G17" s="298"/>
      <c r="H17" s="372">
        <f>+Pmax!B36</f>
        <v>1596.48</v>
      </c>
      <c r="I17" s="308" t="s">
        <v>1056</v>
      </c>
      <c r="J17" s="308"/>
      <c r="K17" s="378" t="s">
        <v>699</v>
      </c>
      <c r="L17" s="379"/>
      <c r="M17" s="377">
        <f ca="1">energia!BF97</f>
        <v>1.2348356453865783E-2</v>
      </c>
      <c r="N17" s="305"/>
    </row>
    <row r="18" spans="1:15" ht="13.5" customHeight="1" thickBot="1" x14ac:dyDescent="0.25">
      <c r="B18" s="302"/>
      <c r="C18" s="298"/>
      <c r="D18" s="298"/>
      <c r="E18" s="298"/>
      <c r="F18" s="298"/>
      <c r="G18" s="298"/>
      <c r="H18" s="373" t="s">
        <v>698</v>
      </c>
      <c r="I18" s="308"/>
      <c r="J18" s="308"/>
      <c r="K18" s="378" t="s">
        <v>697</v>
      </c>
      <c r="L18" s="379"/>
      <c r="M18" s="377">
        <f>+energia!BF98</f>
        <v>1.8582897454009428E-2</v>
      </c>
      <c r="N18" s="305"/>
    </row>
    <row r="19" spans="1:15" ht="13.5" customHeight="1" thickBot="1" x14ac:dyDescent="0.25">
      <c r="B19" s="302"/>
      <c r="C19" s="298"/>
      <c r="D19" s="298"/>
      <c r="E19" s="298"/>
      <c r="F19" s="298"/>
      <c r="G19" s="298"/>
      <c r="H19" s="372">
        <f>+MAX(DNC!FE10:FE40)</f>
        <v>30064.694399999997</v>
      </c>
      <c r="I19" s="308" t="s">
        <v>1055</v>
      </c>
      <c r="J19" s="308"/>
      <c r="K19" s="298"/>
      <c r="L19" s="298"/>
      <c r="M19" s="298"/>
      <c r="N19" s="305"/>
    </row>
    <row r="20" spans="1:15" ht="13.5" customHeight="1" x14ac:dyDescent="0.2">
      <c r="B20" s="678" t="s">
        <v>728</v>
      </c>
      <c r="C20" s="679"/>
      <c r="D20" s="679"/>
      <c r="E20" s="679"/>
      <c r="F20" s="679"/>
      <c r="G20" s="679"/>
      <c r="H20" s="679"/>
      <c r="I20" s="679"/>
      <c r="J20" s="679"/>
      <c r="K20" s="679"/>
      <c r="L20" s="679"/>
      <c r="M20" s="679"/>
      <c r="N20" s="680"/>
    </row>
    <row r="21" spans="1:15" ht="13.5" customHeight="1" x14ac:dyDescent="0.25">
      <c r="B21" s="549"/>
      <c r="C21" s="550"/>
      <c r="D21" s="550"/>
      <c r="E21" s="684" t="s">
        <v>696</v>
      </c>
      <c r="F21" s="685"/>
      <c r="G21" s="542" t="s">
        <v>679</v>
      </c>
      <c r="H21" s="332" t="s">
        <v>678</v>
      </c>
      <c r="I21" s="333"/>
      <c r="J21" s="334" t="s">
        <v>649</v>
      </c>
      <c r="K21" s="334"/>
      <c r="L21" s="332" t="s">
        <v>695</v>
      </c>
      <c r="M21" s="333"/>
      <c r="N21" s="551"/>
    </row>
    <row r="22" spans="1:15" ht="13.5" customHeight="1" x14ac:dyDescent="0.25">
      <c r="B22" s="302"/>
      <c r="C22" s="298"/>
      <c r="D22" s="298"/>
      <c r="E22" s="335" t="s">
        <v>0</v>
      </c>
      <c r="F22" s="335"/>
      <c r="G22" s="532">
        <f>H23+H24+H25+H26</f>
        <v>234.75530000000003</v>
      </c>
      <c r="H22" s="497"/>
      <c r="I22" s="336" t="s">
        <v>650</v>
      </c>
      <c r="J22" s="337"/>
      <c r="K22" s="337"/>
      <c r="L22" s="338"/>
      <c r="M22" s="333"/>
      <c r="N22" s="305"/>
    </row>
    <row r="23" spans="1:15" ht="13.5" customHeight="1" x14ac:dyDescent="0.25">
      <c r="B23" s="302"/>
      <c r="C23" s="298"/>
      <c r="D23" s="298"/>
      <c r="E23" s="339" t="s">
        <v>694</v>
      </c>
      <c r="F23" s="334"/>
      <c r="G23" s="498"/>
      <c r="H23" s="524">
        <f>DNC!C46</f>
        <v>-119.13469999999997</v>
      </c>
      <c r="I23" s="333" t="s">
        <v>650</v>
      </c>
      <c r="J23" s="337"/>
      <c r="K23" s="337"/>
      <c r="L23" s="338"/>
      <c r="M23" s="333"/>
      <c r="N23" s="309"/>
    </row>
    <row r="24" spans="1:15" ht="13.5" customHeight="1" x14ac:dyDescent="0.25">
      <c r="A24" s="368"/>
      <c r="B24" s="302"/>
      <c r="C24" s="298"/>
      <c r="D24" s="298"/>
      <c r="E24" s="339" t="s">
        <v>693</v>
      </c>
      <c r="F24" s="340"/>
      <c r="G24" s="498"/>
      <c r="H24" s="525">
        <f>DNC!G44-L24</f>
        <v>0</v>
      </c>
      <c r="I24" s="333" t="s">
        <v>650</v>
      </c>
      <c r="J24" s="337"/>
      <c r="K24" s="337"/>
      <c r="L24" s="338"/>
      <c r="M24" s="333"/>
      <c r="N24" s="309"/>
    </row>
    <row r="25" spans="1:15" ht="13.5" customHeight="1" x14ac:dyDescent="0.25">
      <c r="A25" s="368"/>
      <c r="B25" s="302"/>
      <c r="C25" s="298"/>
      <c r="D25" s="298"/>
      <c r="E25" s="339" t="s">
        <v>692</v>
      </c>
      <c r="F25" s="340"/>
      <c r="G25" s="527"/>
      <c r="H25" s="338">
        <f>DNC!I44-L25</f>
        <v>0</v>
      </c>
      <c r="I25" s="333" t="s">
        <v>650</v>
      </c>
      <c r="J25" s="337"/>
      <c r="K25" s="337"/>
      <c r="L25" s="338"/>
      <c r="M25" s="333"/>
      <c r="N25" s="309"/>
    </row>
    <row r="26" spans="1:15" ht="13.5" customHeight="1" x14ac:dyDescent="0.25">
      <c r="A26" s="387" t="s">
        <v>717</v>
      </c>
      <c r="B26" s="302"/>
      <c r="C26" s="298"/>
      <c r="D26" s="298"/>
      <c r="E26" s="339" t="s">
        <v>691</v>
      </c>
      <c r="F26" s="340"/>
      <c r="G26" s="527"/>
      <c r="H26" s="338">
        <f>DNC!K44-L26</f>
        <v>353.89</v>
      </c>
      <c r="I26" s="333" t="s">
        <v>650</v>
      </c>
      <c r="J26" s="337"/>
      <c r="K26" s="337"/>
      <c r="L26" s="338">
        <v>331.1</v>
      </c>
      <c r="M26" s="333"/>
      <c r="N26" s="309"/>
      <c r="O26" s="397"/>
    </row>
    <row r="27" spans="1:15" ht="13.5" customHeight="1" x14ac:dyDescent="0.25">
      <c r="A27" s="388">
        <f>A41-A37</f>
        <v>-244454.90249999997</v>
      </c>
      <c r="B27" s="302"/>
      <c r="C27" s="298"/>
      <c r="D27" s="298"/>
      <c r="E27" s="541" t="s">
        <v>690</v>
      </c>
      <c r="F27" s="541"/>
      <c r="G27" s="528">
        <f>H28+H29</f>
        <v>-404.83620000000013</v>
      </c>
      <c r="H27" s="525"/>
      <c r="I27" s="333" t="s">
        <v>650</v>
      </c>
      <c r="J27" s="337"/>
      <c r="K27" s="337"/>
      <c r="L27" s="338"/>
      <c r="M27" s="333"/>
      <c r="N27" s="305"/>
    </row>
    <row r="28" spans="1:15" ht="13.5" customHeight="1" x14ac:dyDescent="0.2">
      <c r="A28" s="368"/>
      <c r="B28" s="302"/>
      <c r="C28" s="298"/>
      <c r="D28" s="298"/>
      <c r="E28" s="341" t="s">
        <v>689</v>
      </c>
      <c r="F28" s="342"/>
      <c r="G28" s="527"/>
      <c r="H28" s="523">
        <f>DNC!M44-L28</f>
        <v>115.06140000000001</v>
      </c>
      <c r="I28" s="333" t="s">
        <v>650</v>
      </c>
      <c r="J28" s="337"/>
      <c r="K28" s="337"/>
      <c r="L28" s="338"/>
      <c r="M28" s="333"/>
      <c r="N28" s="305"/>
    </row>
    <row r="29" spans="1:15" ht="13.5" customHeight="1" x14ac:dyDescent="0.2">
      <c r="A29" s="368"/>
      <c r="B29" s="302"/>
      <c r="C29" s="298"/>
      <c r="D29" s="298"/>
      <c r="E29" s="339" t="s">
        <v>688</v>
      </c>
      <c r="F29" s="340"/>
      <c r="G29" s="529"/>
      <c r="H29" s="338">
        <f>DNC!O44-L29</f>
        <v>-519.89760000000012</v>
      </c>
      <c r="I29" s="333" t="s">
        <v>650</v>
      </c>
      <c r="J29" s="337"/>
      <c r="K29" s="337"/>
      <c r="L29" s="338"/>
      <c r="M29" s="333"/>
      <c r="N29" s="305"/>
    </row>
    <row r="30" spans="1:15" ht="13.5" customHeight="1" x14ac:dyDescent="0.25">
      <c r="A30" s="389" t="s">
        <v>718</v>
      </c>
      <c r="B30" s="302"/>
      <c r="C30" s="298"/>
      <c r="D30" s="298"/>
      <c r="E30" s="541" t="s">
        <v>687</v>
      </c>
      <c r="F30" s="541"/>
      <c r="G30" s="528">
        <f>SUM(H31:H32)</f>
        <v>259.51769999999993</v>
      </c>
      <c r="H30" s="525"/>
      <c r="I30" s="333" t="s">
        <v>650</v>
      </c>
      <c r="J30" s="334" t="s">
        <v>649</v>
      </c>
      <c r="K30" s="343"/>
      <c r="L30" s="338"/>
      <c r="M30" s="333"/>
      <c r="N30" s="305"/>
    </row>
    <row r="31" spans="1:15" ht="13.5" customHeight="1" x14ac:dyDescent="0.25">
      <c r="A31" s="368"/>
      <c r="B31" s="302"/>
      <c r="C31" s="298"/>
      <c r="D31" s="298"/>
      <c r="E31" s="341" t="s">
        <v>686</v>
      </c>
      <c r="F31" s="541"/>
      <c r="G31" s="527"/>
      <c r="H31" s="523">
        <f>+termico!DA37</f>
        <v>0</v>
      </c>
      <c r="I31" s="333" t="s">
        <v>650</v>
      </c>
      <c r="J31" s="334"/>
      <c r="K31" s="343"/>
      <c r="L31" s="338"/>
      <c r="M31" s="333"/>
      <c r="N31" s="305"/>
    </row>
    <row r="32" spans="1:15" ht="13.5" customHeight="1" x14ac:dyDescent="0.25">
      <c r="A32" s="389" t="s">
        <v>719</v>
      </c>
      <c r="B32" s="302"/>
      <c r="C32" s="298"/>
      <c r="D32" s="298"/>
      <c r="E32" s="339" t="s">
        <v>685</v>
      </c>
      <c r="F32" s="419"/>
      <c r="G32" s="530"/>
      <c r="H32" s="523">
        <f>DNC!Q46-L32-H31</f>
        <v>259.51769999999993</v>
      </c>
      <c r="I32" s="334" t="s">
        <v>650</v>
      </c>
      <c r="J32" s="334"/>
      <c r="K32" s="343"/>
      <c r="L32" s="338">
        <v>510.94</v>
      </c>
      <c r="M32" s="333"/>
      <c r="N32" s="305"/>
    </row>
    <row r="33" spans="1:17" ht="13.5" customHeight="1" x14ac:dyDescent="0.25">
      <c r="A33" s="389" t="s">
        <v>720</v>
      </c>
      <c r="B33" s="302"/>
      <c r="C33" s="298"/>
      <c r="D33" s="298"/>
      <c r="E33" s="541" t="s">
        <v>858</v>
      </c>
      <c r="F33" s="419"/>
      <c r="G33" s="531">
        <f>DNC!DO44-L33</f>
        <v>121.97599999999994</v>
      </c>
      <c r="H33" s="338"/>
      <c r="I33" s="334" t="s">
        <v>650</v>
      </c>
      <c r="J33" s="334"/>
      <c r="K33" s="343"/>
      <c r="L33" s="338">
        <v>267.92</v>
      </c>
      <c r="M33" s="333"/>
      <c r="N33" s="305"/>
    </row>
    <row r="34" spans="1:17" ht="13.5" customHeight="1" x14ac:dyDescent="0.25">
      <c r="A34" s="389"/>
      <c r="B34" s="302"/>
      <c r="C34" s="298"/>
      <c r="D34" s="298"/>
      <c r="E34" s="541" t="s">
        <v>859</v>
      </c>
      <c r="F34" s="419"/>
      <c r="G34" s="531">
        <f>DNC!DY44-L34</f>
        <v>192.01600000000002</v>
      </c>
      <c r="H34" s="524"/>
      <c r="I34" s="334" t="s">
        <v>650</v>
      </c>
      <c r="J34" s="334"/>
      <c r="K34" s="343"/>
      <c r="L34" s="338"/>
      <c r="M34" s="333"/>
      <c r="N34" s="305"/>
    </row>
    <row r="35" spans="1:17" ht="13.5" customHeight="1" x14ac:dyDescent="0.25">
      <c r="A35" s="389"/>
      <c r="B35" s="302"/>
      <c r="C35" s="298"/>
      <c r="D35" s="298"/>
      <c r="E35" s="541" t="s">
        <v>860</v>
      </c>
      <c r="F35" s="419"/>
      <c r="G35" s="531">
        <f>DNC!ED42-DNC!EC42+DNC!EB42-DNC!EA42-L35</f>
        <v>-3.0999999999999999E-3</v>
      </c>
      <c r="H35" s="524"/>
      <c r="I35" s="334" t="s">
        <v>650</v>
      </c>
      <c r="J35" s="334"/>
      <c r="K35" s="343"/>
      <c r="L35" s="338"/>
      <c r="M35" s="333"/>
      <c r="N35" s="305"/>
    </row>
    <row r="36" spans="1:17" ht="13.5" customHeight="1" x14ac:dyDescent="0.25">
      <c r="A36" s="389"/>
      <c r="B36" s="302"/>
      <c r="C36" s="298"/>
      <c r="D36" s="298"/>
      <c r="E36" s="541" t="s">
        <v>873</v>
      </c>
      <c r="F36" s="419"/>
      <c r="G36" s="531">
        <f>DNC!DQ46-L36</f>
        <v>1.4619999999999935</v>
      </c>
      <c r="H36" s="524"/>
      <c r="I36" s="334" t="s">
        <v>650</v>
      </c>
      <c r="J36" s="334"/>
      <c r="K36" s="343"/>
      <c r="L36" s="338"/>
      <c r="M36" s="333"/>
      <c r="N36" s="305"/>
    </row>
    <row r="37" spans="1:17" ht="13.5" customHeight="1" x14ac:dyDescent="0.25">
      <c r="A37" s="390">
        <f>G48+H55+G46-G52-G51+L46</f>
        <v>253975.65499999997</v>
      </c>
      <c r="B37" s="302"/>
      <c r="C37" s="503"/>
      <c r="D37" s="298"/>
      <c r="E37" s="541" t="s">
        <v>874</v>
      </c>
      <c r="F37" s="419"/>
      <c r="G37" s="531">
        <f>DNC!DU46-L37</f>
        <v>10.535</v>
      </c>
      <c r="H37" s="524"/>
      <c r="I37" s="334" t="s">
        <v>650</v>
      </c>
      <c r="J37" s="334"/>
      <c r="K37" s="343"/>
      <c r="L37" s="338"/>
      <c r="M37" s="333"/>
      <c r="N37" s="305"/>
    </row>
    <row r="38" spans="1:17" ht="13.5" customHeight="1" x14ac:dyDescent="0.25">
      <c r="A38" s="391"/>
      <c r="B38" s="302"/>
      <c r="C38" s="298"/>
      <c r="D38" s="298"/>
      <c r="E38" s="541" t="s">
        <v>684</v>
      </c>
      <c r="F38" s="419"/>
      <c r="G38" s="531">
        <f>DNC!AW46</f>
        <v>0</v>
      </c>
      <c r="H38" s="524"/>
      <c r="I38" s="334" t="s">
        <v>650</v>
      </c>
      <c r="J38" s="334"/>
      <c r="K38" s="343"/>
      <c r="L38" s="338"/>
      <c r="M38" s="333"/>
      <c r="N38" s="305"/>
    </row>
    <row r="39" spans="1:17" ht="13.5" customHeight="1" x14ac:dyDescent="0.25">
      <c r="A39" s="392" t="s">
        <v>721</v>
      </c>
      <c r="B39" s="302"/>
      <c r="C39" s="298"/>
      <c r="D39" s="298"/>
      <c r="E39" s="541" t="s">
        <v>683</v>
      </c>
      <c r="F39" s="419"/>
      <c r="G39" s="528">
        <f>H40+H41</f>
        <v>6.0000000000000001E-3</v>
      </c>
      <c r="H39" s="525"/>
      <c r="I39" s="333" t="s">
        <v>650</v>
      </c>
      <c r="J39" s="334"/>
      <c r="K39" s="343"/>
      <c r="L39" s="338"/>
      <c r="M39" s="333"/>
      <c r="N39" s="305"/>
    </row>
    <row r="40" spans="1:17" ht="13.5" customHeight="1" x14ac:dyDescent="0.2">
      <c r="A40" s="392" t="s">
        <v>722</v>
      </c>
      <c r="B40" s="302"/>
      <c r="C40" s="298"/>
      <c r="D40" s="298"/>
      <c r="E40" s="341" t="s">
        <v>682</v>
      </c>
      <c r="F40" s="342"/>
      <c r="G40" s="498"/>
      <c r="H40" s="338">
        <f>DNC!AY44</f>
        <v>0</v>
      </c>
      <c r="I40" s="344" t="s">
        <v>650</v>
      </c>
      <c r="J40" s="334"/>
      <c r="K40" s="343"/>
      <c r="L40" s="338"/>
      <c r="M40" s="333"/>
      <c r="N40" s="305"/>
    </row>
    <row r="41" spans="1:17" ht="13.5" customHeight="1" x14ac:dyDescent="0.2">
      <c r="A41" s="393">
        <f>+DNC!CH76</f>
        <v>9520.7525000000005</v>
      </c>
      <c r="B41" s="302"/>
      <c r="C41" s="421"/>
      <c r="D41" s="298"/>
      <c r="E41" s="345" t="s">
        <v>681</v>
      </c>
      <c r="F41" s="346"/>
      <c r="G41" s="498"/>
      <c r="H41" s="526">
        <f>DNC!AZ44</f>
        <v>6.0000000000000001E-3</v>
      </c>
      <c r="I41" s="333" t="s">
        <v>650</v>
      </c>
      <c r="J41" s="334"/>
      <c r="K41" s="343"/>
      <c r="L41" s="338"/>
      <c r="M41" s="333"/>
      <c r="N41" s="305"/>
      <c r="P41" s="271" t="s">
        <v>922</v>
      </c>
      <c r="Q41" s="271" t="s">
        <v>923</v>
      </c>
    </row>
    <row r="42" spans="1:17" ht="13.5" customHeight="1" x14ac:dyDescent="0.25">
      <c r="A42" s="368"/>
      <c r="B42" s="302"/>
      <c r="C42" s="298"/>
      <c r="D42" s="298"/>
      <c r="E42" s="545" t="s">
        <v>680</v>
      </c>
      <c r="F42" s="545"/>
      <c r="G42" s="542" t="s">
        <v>679</v>
      </c>
      <c r="H42" s="332" t="s">
        <v>678</v>
      </c>
      <c r="I42" s="333"/>
      <c r="J42" s="337"/>
      <c r="K42" s="337"/>
      <c r="L42" s="591"/>
      <c r="M42" s="333"/>
      <c r="N42" s="305"/>
      <c r="P42" s="397">
        <f>+SUM(L32:L35,L28)</f>
        <v>778.86</v>
      </c>
      <c r="Q42" s="397">
        <f>+L45</f>
        <v>208940</v>
      </c>
    </row>
    <row r="43" spans="1:17" ht="13.5" customHeight="1" x14ac:dyDescent="0.25">
      <c r="A43" s="392" t="s">
        <v>723</v>
      </c>
      <c r="B43" s="302"/>
      <c r="C43" s="298"/>
      <c r="D43" s="298"/>
      <c r="E43" s="347" t="s">
        <v>677</v>
      </c>
      <c r="F43" s="347"/>
      <c r="G43" s="348">
        <f>DNC!AI46-L43</f>
        <v>44422.728400000022</v>
      </c>
      <c r="H43" s="349"/>
      <c r="I43" s="344" t="s">
        <v>650</v>
      </c>
      <c r="J43" s="337"/>
      <c r="K43" s="337"/>
      <c r="L43" s="338">
        <v>47864</v>
      </c>
      <c r="M43" s="344" t="s">
        <v>650</v>
      </c>
      <c r="N43" s="305"/>
      <c r="P43" s="397"/>
    </row>
    <row r="44" spans="1:17" ht="13.5" customHeight="1" x14ac:dyDescent="0.25">
      <c r="A44" s="393">
        <f>+DNC!DJ76</f>
        <v>-4.6623000000000001</v>
      </c>
      <c r="B44" s="302"/>
      <c r="C44" s="298"/>
      <c r="D44" s="298"/>
      <c r="E44" s="334" t="s">
        <v>676</v>
      </c>
      <c r="F44" s="334"/>
      <c r="G44" s="350">
        <f>DNC!AQ46-L44</f>
        <v>44093.168399999995</v>
      </c>
      <c r="H44" s="351"/>
      <c r="I44" s="333" t="s">
        <v>650</v>
      </c>
      <c r="J44" s="337"/>
      <c r="K44" s="337"/>
      <c r="L44" s="338">
        <v>19469</v>
      </c>
      <c r="M44" s="344" t="s">
        <v>650</v>
      </c>
      <c r="N44" s="305"/>
      <c r="P44" s="397"/>
    </row>
    <row r="45" spans="1:17" ht="13.5" customHeight="1" x14ac:dyDescent="0.25">
      <c r="A45" s="393"/>
      <c r="B45" s="302"/>
      <c r="C45" s="298"/>
      <c r="D45" s="298"/>
      <c r="E45" s="334" t="s">
        <v>675</v>
      </c>
      <c r="F45" s="334"/>
      <c r="G45" s="350">
        <f>DNC!AC46-L45</f>
        <v>34386.137500000012</v>
      </c>
      <c r="H45" s="351"/>
      <c r="I45" s="333" t="s">
        <v>650</v>
      </c>
      <c r="J45" s="337"/>
      <c r="K45" s="343"/>
      <c r="L45" s="338">
        <v>208940</v>
      </c>
      <c r="M45" s="344" t="s">
        <v>650</v>
      </c>
      <c r="N45" s="305"/>
      <c r="P45" s="397"/>
    </row>
    <row r="46" spans="1:17" ht="13.5" customHeight="1" x14ac:dyDescent="0.25">
      <c r="A46" s="389" t="s">
        <v>719</v>
      </c>
      <c r="B46" s="302"/>
      <c r="C46" s="298"/>
      <c r="D46" s="298"/>
      <c r="E46" s="352" t="s">
        <v>674</v>
      </c>
      <c r="F46" s="352"/>
      <c r="G46" s="350">
        <f>+'Intercambios VeoMedidas'!H69</f>
        <v>531358.61499999999</v>
      </c>
      <c r="H46" s="353"/>
      <c r="I46" s="333" t="s">
        <v>650</v>
      </c>
      <c r="J46" s="337"/>
      <c r="K46" s="343"/>
      <c r="L46" s="338">
        <v>26028</v>
      </c>
      <c r="M46" s="344" t="s">
        <v>650</v>
      </c>
      <c r="N46" s="305"/>
      <c r="P46" s="397"/>
    </row>
    <row r="47" spans="1:17" ht="13.5" customHeight="1" x14ac:dyDescent="0.25">
      <c r="A47" s="389" t="s">
        <v>724</v>
      </c>
      <c r="B47" s="302"/>
      <c r="C47" s="298"/>
      <c r="D47" s="298"/>
      <c r="E47" s="545" t="s">
        <v>673</v>
      </c>
      <c r="F47" s="545"/>
      <c r="G47" s="332" t="s">
        <v>672</v>
      </c>
      <c r="H47" s="544"/>
      <c r="I47" s="333"/>
      <c r="J47" s="354" t="s">
        <v>649</v>
      </c>
      <c r="K47" s="343"/>
      <c r="L47" s="338"/>
      <c r="M47" s="354"/>
      <c r="N47" s="305"/>
    </row>
    <row r="48" spans="1:17" ht="13.5" customHeight="1" x14ac:dyDescent="0.25">
      <c r="A48" s="390">
        <f>H54-G56</f>
        <v>0</v>
      </c>
      <c r="B48" s="302"/>
      <c r="C48" s="298"/>
      <c r="D48" s="298"/>
      <c r="E48" s="335" t="s">
        <v>671</v>
      </c>
      <c r="F48" s="347"/>
      <c r="G48" s="348">
        <f>SUM(H49:H50)-SUM(H51:H52)</f>
        <v>-303410.96000000002</v>
      </c>
      <c r="H48" s="349"/>
      <c r="I48" s="333" t="s">
        <v>650</v>
      </c>
      <c r="J48" s="337" t="s">
        <v>649</v>
      </c>
      <c r="K48" s="343"/>
      <c r="L48" s="338"/>
      <c r="M48" s="333"/>
      <c r="N48" s="305"/>
    </row>
    <row r="49" spans="1:19" ht="13.5" customHeight="1" x14ac:dyDescent="0.2">
      <c r="A49" s="392"/>
      <c r="B49" s="302"/>
      <c r="C49" s="298"/>
      <c r="D49" s="298"/>
      <c r="E49" s="341" t="s">
        <v>670</v>
      </c>
      <c r="F49" s="334"/>
      <c r="G49" s="596" t="s">
        <v>649</v>
      </c>
      <c r="H49" s="597">
        <v>0</v>
      </c>
      <c r="I49" s="333" t="s">
        <v>650</v>
      </c>
      <c r="J49" s="337" t="s">
        <v>649</v>
      </c>
      <c r="K49" s="343"/>
      <c r="L49" s="338"/>
      <c r="M49" s="333"/>
      <c r="N49" s="305"/>
    </row>
    <row r="50" spans="1:19" ht="13.5" customHeight="1" x14ac:dyDescent="0.2">
      <c r="A50" s="392"/>
      <c r="B50" s="302"/>
      <c r="C50" s="298"/>
      <c r="D50" s="298"/>
      <c r="E50" s="341" t="s">
        <v>669</v>
      </c>
      <c r="F50" s="334"/>
      <c r="G50" s="596" t="s">
        <v>649</v>
      </c>
      <c r="H50" s="597">
        <f>'Intercambios VeoMedidas'!I69</f>
        <v>0</v>
      </c>
      <c r="I50" s="333" t="s">
        <v>650</v>
      </c>
      <c r="J50" s="337" t="s">
        <v>649</v>
      </c>
      <c r="K50" s="343"/>
      <c r="L50" s="338"/>
      <c r="M50" s="333"/>
      <c r="N50" s="305"/>
    </row>
    <row r="51" spans="1:19" ht="13.5" customHeight="1" x14ac:dyDescent="0.2">
      <c r="A51" s="387" t="s">
        <v>725</v>
      </c>
      <c r="B51" s="302"/>
      <c r="C51" s="298"/>
      <c r="D51" s="298"/>
      <c r="E51" s="341" t="s">
        <v>668</v>
      </c>
      <c r="F51" s="334"/>
      <c r="G51" s="594"/>
      <c r="H51" s="597">
        <f>+SUM(L43:L46)</f>
        <v>302301</v>
      </c>
      <c r="I51" s="333" t="s">
        <v>650</v>
      </c>
      <c r="J51" s="337"/>
      <c r="K51" s="343"/>
      <c r="L51" s="338"/>
      <c r="M51" s="333"/>
      <c r="N51" s="305"/>
    </row>
    <row r="52" spans="1:19" ht="13.5" customHeight="1" x14ac:dyDescent="0.2">
      <c r="A52" s="388">
        <f>A44-A48</f>
        <v>-4.6623000000000001</v>
      </c>
      <c r="B52" s="302"/>
      <c r="C52" s="421"/>
      <c r="D52" s="298"/>
      <c r="E52" s="341" t="s">
        <v>667</v>
      </c>
      <c r="F52" s="334"/>
      <c r="G52" s="594"/>
      <c r="H52" s="338">
        <f>+SUM(L22:L41)</f>
        <v>1109.96</v>
      </c>
      <c r="I52" s="333" t="s">
        <v>650</v>
      </c>
      <c r="J52" s="337" t="s">
        <v>649</v>
      </c>
      <c r="K52" s="343"/>
      <c r="L52" s="338"/>
      <c r="M52" s="333"/>
      <c r="N52" s="305"/>
    </row>
    <row r="53" spans="1:19" ht="13.5" customHeight="1" x14ac:dyDescent="0.25">
      <c r="A53" s="368" t="s">
        <v>726</v>
      </c>
      <c r="B53" s="302"/>
      <c r="C53" s="298"/>
      <c r="D53" s="298"/>
      <c r="E53" s="541" t="s">
        <v>666</v>
      </c>
      <c r="F53" s="419"/>
      <c r="G53" s="350">
        <f>SUM(H54:H55)</f>
        <v>0</v>
      </c>
      <c r="H53" s="598"/>
      <c r="I53" s="333" t="s">
        <v>650</v>
      </c>
      <c r="J53" s="337" t="s">
        <v>649</v>
      </c>
      <c r="K53" s="343"/>
      <c r="L53" s="338"/>
      <c r="M53" s="333"/>
      <c r="N53" s="305"/>
    </row>
    <row r="54" spans="1:19" ht="13.5" customHeight="1" x14ac:dyDescent="0.25">
      <c r="A54" s="368"/>
      <c r="B54" s="302"/>
      <c r="C54" s="298"/>
      <c r="D54" s="298"/>
      <c r="E54" s="341" t="s">
        <v>665</v>
      </c>
      <c r="F54" s="334"/>
      <c r="G54" s="350"/>
      <c r="H54" s="338">
        <f>'Intercambios VeoMedidas'!J69</f>
        <v>0</v>
      </c>
      <c r="I54" s="333" t="s">
        <v>650</v>
      </c>
      <c r="J54" s="337" t="s">
        <v>649</v>
      </c>
      <c r="K54" s="343"/>
      <c r="L54" s="338"/>
      <c r="M54" s="333"/>
      <c r="N54" s="305"/>
    </row>
    <row r="55" spans="1:19" ht="13.5" customHeight="1" x14ac:dyDescent="0.2">
      <c r="A55" s="368"/>
      <c r="B55" s="302"/>
      <c r="C55" s="298"/>
      <c r="D55" s="298"/>
      <c r="E55" s="341" t="s">
        <v>664</v>
      </c>
      <c r="F55" s="334"/>
      <c r="G55" s="599"/>
      <c r="H55" s="338">
        <v>0</v>
      </c>
      <c r="I55" s="333" t="s">
        <v>650</v>
      </c>
      <c r="J55" s="337" t="s">
        <v>649</v>
      </c>
      <c r="K55" s="343"/>
      <c r="L55" s="338"/>
      <c r="M55" s="333"/>
      <c r="N55" s="305"/>
    </row>
    <row r="56" spans="1:19" ht="13.5" customHeight="1" x14ac:dyDescent="0.25">
      <c r="A56" s="368"/>
      <c r="B56" s="302"/>
      <c r="C56" s="298"/>
      <c r="D56" s="298"/>
      <c r="E56" s="341" t="s">
        <v>663</v>
      </c>
      <c r="F56" s="354"/>
      <c r="G56" s="600">
        <v>0</v>
      </c>
      <c r="H56" s="601"/>
      <c r="I56" s="333" t="s">
        <v>650</v>
      </c>
      <c r="J56" s="337" t="s">
        <v>649</v>
      </c>
      <c r="K56" s="343"/>
      <c r="L56" s="338"/>
      <c r="M56" s="333"/>
      <c r="N56" s="305"/>
    </row>
    <row r="57" spans="1:19" ht="13.5" customHeight="1" x14ac:dyDescent="0.25">
      <c r="A57" s="368"/>
      <c r="B57" s="302"/>
      <c r="C57" s="298"/>
      <c r="D57" s="298"/>
      <c r="E57" s="545" t="s">
        <v>662</v>
      </c>
      <c r="F57" s="543"/>
      <c r="G57" s="542"/>
      <c r="H57" s="356"/>
      <c r="I57" s="333"/>
      <c r="J57" s="337" t="s">
        <v>649</v>
      </c>
      <c r="K57" s="343"/>
      <c r="L57" s="338"/>
      <c r="M57" s="333"/>
      <c r="N57" s="305"/>
    </row>
    <row r="58" spans="1:19" ht="13.5" customHeight="1" x14ac:dyDescent="0.25">
      <c r="A58" s="368"/>
      <c r="B58" s="302"/>
      <c r="C58" s="298"/>
      <c r="D58" s="298"/>
      <c r="E58" s="347" t="s">
        <v>988</v>
      </c>
      <c r="F58" s="347"/>
      <c r="G58" s="348">
        <f>DNC!CF44</f>
        <v>10228.2492</v>
      </c>
      <c r="H58" s="348"/>
      <c r="I58" s="333" t="s">
        <v>650</v>
      </c>
      <c r="J58" s="337" t="s">
        <v>649</v>
      </c>
      <c r="K58" s="343"/>
      <c r="L58" s="338"/>
      <c r="M58" s="333"/>
      <c r="N58" s="305"/>
    </row>
    <row r="59" spans="1:19" ht="13.5" customHeight="1" x14ac:dyDescent="0.25">
      <c r="A59" s="368"/>
      <c r="B59" s="302"/>
      <c r="C59" s="298"/>
      <c r="D59" s="298"/>
      <c r="E59" s="334" t="s">
        <v>661</v>
      </c>
      <c r="F59" s="334"/>
      <c r="G59" s="350">
        <f>DNC!CD44</f>
        <v>-18.562000000000001</v>
      </c>
      <c r="H59" s="350"/>
      <c r="I59" s="333" t="s">
        <v>650</v>
      </c>
      <c r="J59" s="337"/>
      <c r="K59" s="343"/>
      <c r="L59" s="338"/>
      <c r="M59" s="333"/>
      <c r="N59" s="305"/>
    </row>
    <row r="60" spans="1:19" ht="13.5" customHeight="1" x14ac:dyDescent="0.25">
      <c r="A60" s="368"/>
      <c r="B60" s="302"/>
      <c r="C60" s="298"/>
      <c r="D60" s="298"/>
      <c r="E60" s="334" t="s">
        <v>660</v>
      </c>
      <c r="F60" s="334"/>
      <c r="G60" s="350">
        <f>DNC!BT44+DNC!BD44</f>
        <v>750.96910000000003</v>
      </c>
      <c r="H60" s="350"/>
      <c r="I60" s="333" t="s">
        <v>650</v>
      </c>
      <c r="J60" s="337" t="s">
        <v>649</v>
      </c>
      <c r="K60" s="343" t="s">
        <v>649</v>
      </c>
      <c r="L60" s="338"/>
      <c r="M60" s="333"/>
      <c r="N60" s="305"/>
    </row>
    <row r="61" spans="1:19" ht="13.5" customHeight="1" x14ac:dyDescent="0.25">
      <c r="A61" s="368"/>
      <c r="B61" s="302"/>
      <c r="C61" s="421"/>
      <c r="D61" s="298"/>
      <c r="E61" s="334" t="s">
        <v>875</v>
      </c>
      <c r="F61" s="334"/>
      <c r="G61" s="357">
        <f>DNC!BP44</f>
        <v>3028.8870000000006</v>
      </c>
      <c r="H61" s="357"/>
      <c r="I61" s="333" t="s">
        <v>650</v>
      </c>
      <c r="J61" s="337" t="s">
        <v>649</v>
      </c>
      <c r="K61" s="343" t="s">
        <v>649</v>
      </c>
      <c r="L61" s="338"/>
      <c r="M61" s="333"/>
      <c r="N61" s="305"/>
      <c r="S61" s="311"/>
    </row>
    <row r="62" spans="1:19" ht="13.5" customHeight="1" x14ac:dyDescent="0.25">
      <c r="A62" s="368"/>
      <c r="B62" s="302"/>
      <c r="C62" s="298"/>
      <c r="D62" s="298"/>
      <c r="E62" s="334" t="s">
        <v>876</v>
      </c>
      <c r="F62" s="334"/>
      <c r="G62" s="357">
        <f>DNC!BR44</f>
        <v>2560.0024000000003</v>
      </c>
      <c r="H62" s="357"/>
      <c r="I62" s="333" t="s">
        <v>650</v>
      </c>
      <c r="J62" s="337"/>
      <c r="K62" s="343"/>
      <c r="L62" s="338"/>
      <c r="M62" s="333"/>
      <c r="N62" s="305"/>
    </row>
    <row r="63" spans="1:19" ht="13.5" customHeight="1" x14ac:dyDescent="0.25">
      <c r="A63" s="368"/>
      <c r="B63" s="302"/>
      <c r="C63" s="298"/>
      <c r="D63" s="298"/>
      <c r="E63" s="334" t="s">
        <v>659</v>
      </c>
      <c r="F63" s="334"/>
      <c r="G63" s="350">
        <f>DNC!BB44</f>
        <v>-141.70300000000003</v>
      </c>
      <c r="H63" s="350"/>
      <c r="I63" s="333" t="s">
        <v>650</v>
      </c>
      <c r="J63" s="337" t="s">
        <v>649</v>
      </c>
      <c r="K63" s="343" t="s">
        <v>649</v>
      </c>
      <c r="L63" s="338"/>
      <c r="M63" s="333"/>
      <c r="N63" s="305"/>
    </row>
    <row r="64" spans="1:19" ht="13.5" customHeight="1" x14ac:dyDescent="0.25">
      <c r="A64" s="368"/>
      <c r="B64" s="302"/>
      <c r="C64" s="298"/>
      <c r="D64" s="298"/>
      <c r="E64" s="334" t="s">
        <v>919</v>
      </c>
      <c r="F64" s="358"/>
      <c r="G64" s="357">
        <f>+DNC!EG44</f>
        <v>101.07200000000003</v>
      </c>
      <c r="H64" s="357"/>
      <c r="I64" s="333" t="s">
        <v>650</v>
      </c>
      <c r="J64" s="337"/>
      <c r="K64" s="343"/>
      <c r="L64" s="338"/>
      <c r="M64" s="333"/>
      <c r="N64" s="305"/>
    </row>
    <row r="65" spans="1:14" ht="13.5" customHeight="1" x14ac:dyDescent="0.25">
      <c r="A65" s="368"/>
      <c r="B65" s="302"/>
      <c r="C65" s="298"/>
      <c r="D65" s="298"/>
      <c r="E65" s="334" t="s">
        <v>658</v>
      </c>
      <c r="F65" s="358"/>
      <c r="G65" s="357">
        <f>DNC!BA44</f>
        <v>92.275999999999982</v>
      </c>
      <c r="H65" s="357"/>
      <c r="I65" s="333" t="s">
        <v>650</v>
      </c>
      <c r="J65" s="337" t="s">
        <v>649</v>
      </c>
      <c r="K65" s="343"/>
      <c r="L65" s="338"/>
      <c r="M65" s="333"/>
      <c r="N65" s="305"/>
    </row>
    <row r="66" spans="1:14" ht="13.5" customHeight="1" x14ac:dyDescent="0.25">
      <c r="A66" s="368"/>
      <c r="B66" s="302"/>
      <c r="C66" s="298"/>
      <c r="D66" s="298"/>
      <c r="E66" s="354" t="s">
        <v>802</v>
      </c>
      <c r="F66" s="358"/>
      <c r="G66" s="357">
        <f>DNC!BN44</f>
        <v>344.85799999999995</v>
      </c>
      <c r="H66" s="357"/>
      <c r="I66" s="333" t="s">
        <v>650</v>
      </c>
      <c r="J66" s="337"/>
      <c r="K66" s="343"/>
      <c r="L66" s="338"/>
      <c r="M66" s="333"/>
      <c r="N66" s="305"/>
    </row>
    <row r="67" spans="1:14" ht="13.5" customHeight="1" x14ac:dyDescent="0.25">
      <c r="A67" s="368"/>
      <c r="B67" s="302"/>
      <c r="C67" s="298"/>
      <c r="D67" s="298"/>
      <c r="E67" s="334" t="s">
        <v>657</v>
      </c>
      <c r="F67" s="358"/>
      <c r="G67" s="357">
        <f>DNC!BV44</f>
        <v>6216.7160000000003</v>
      </c>
      <c r="H67" s="357"/>
      <c r="I67" s="333" t="s">
        <v>650</v>
      </c>
      <c r="J67" s="337"/>
      <c r="K67" s="343"/>
      <c r="L67" s="338"/>
      <c r="M67" s="333"/>
      <c r="N67" s="305"/>
    </row>
    <row r="68" spans="1:14" ht="13.5" customHeight="1" x14ac:dyDescent="0.25">
      <c r="A68" s="368"/>
      <c r="B68" s="302"/>
      <c r="C68" s="298"/>
      <c r="D68" s="298"/>
      <c r="E68" s="334" t="s">
        <v>918</v>
      </c>
      <c r="F68" s="358"/>
      <c r="G68" s="357">
        <f>+DNC!EI44</f>
        <v>32486.153599999998</v>
      </c>
      <c r="H68" s="357"/>
      <c r="I68" s="333" t="s">
        <v>650</v>
      </c>
      <c r="J68" s="337"/>
      <c r="K68" s="343"/>
      <c r="L68" s="338"/>
      <c r="M68" s="333"/>
      <c r="N68" s="305"/>
    </row>
    <row r="69" spans="1:14" ht="13.5" customHeight="1" x14ac:dyDescent="0.25">
      <c r="A69" s="368"/>
      <c r="B69" s="302"/>
      <c r="C69" s="298"/>
      <c r="D69" s="298"/>
      <c r="E69" s="334" t="s">
        <v>656</v>
      </c>
      <c r="F69" s="358"/>
      <c r="G69" s="357">
        <f>DNC!BX44</f>
        <v>3465.4120000000003</v>
      </c>
      <c r="H69" s="357"/>
      <c r="I69" s="333" t="s">
        <v>650</v>
      </c>
      <c r="J69" s="337" t="s">
        <v>649</v>
      </c>
      <c r="K69" s="343" t="s">
        <v>649</v>
      </c>
      <c r="L69" s="338"/>
      <c r="M69" s="333"/>
      <c r="N69" s="305"/>
    </row>
    <row r="70" spans="1:14" ht="13.5" customHeight="1" x14ac:dyDescent="0.25">
      <c r="A70" s="368"/>
      <c r="B70" s="302"/>
      <c r="C70" s="298"/>
      <c r="D70" s="298"/>
      <c r="E70" s="358" t="s">
        <v>655</v>
      </c>
      <c r="F70" s="358"/>
      <c r="G70" s="357">
        <f>DNC!BF44</f>
        <v>1017.3920000000001</v>
      </c>
      <c r="H70" s="357"/>
      <c r="I70" s="333" t="s">
        <v>650</v>
      </c>
      <c r="J70" s="337" t="s">
        <v>649</v>
      </c>
      <c r="K70" s="343" t="s">
        <v>649</v>
      </c>
      <c r="L70" s="338"/>
      <c r="M70" s="333"/>
      <c r="N70" s="305"/>
    </row>
    <row r="71" spans="1:14" ht="13.5" customHeight="1" x14ac:dyDescent="0.25">
      <c r="A71" s="368"/>
      <c r="B71" s="302"/>
      <c r="C71" s="298"/>
      <c r="D71" s="298"/>
      <c r="E71" s="358" t="s">
        <v>654</v>
      </c>
      <c r="F71" s="358"/>
      <c r="G71" s="357">
        <f>DNC!BH44</f>
        <v>-10.845000000000002</v>
      </c>
      <c r="H71" s="357"/>
      <c r="I71" s="333" t="s">
        <v>650</v>
      </c>
      <c r="J71" s="337" t="s">
        <v>649</v>
      </c>
      <c r="K71" s="343" t="s">
        <v>649</v>
      </c>
      <c r="L71" s="338"/>
      <c r="M71" s="333"/>
      <c r="N71" s="305"/>
    </row>
    <row r="72" spans="1:14" ht="13.5" customHeight="1" x14ac:dyDescent="0.25">
      <c r="A72" s="368"/>
      <c r="B72" s="302"/>
      <c r="C72" s="298"/>
      <c r="D72" s="298"/>
      <c r="E72" s="358" t="s">
        <v>653</v>
      </c>
      <c r="F72" s="358"/>
      <c r="G72" s="357">
        <f>DNC!BZ44</f>
        <v>5317.764000000001</v>
      </c>
      <c r="H72" s="357"/>
      <c r="I72" s="333" t="s">
        <v>650</v>
      </c>
      <c r="J72" s="337" t="s">
        <v>649</v>
      </c>
      <c r="K72" s="343" t="s">
        <v>649</v>
      </c>
      <c r="L72" s="338"/>
      <c r="M72" s="333"/>
      <c r="N72" s="305"/>
    </row>
    <row r="73" spans="1:14" ht="13.5" customHeight="1" x14ac:dyDescent="0.25">
      <c r="A73" s="368"/>
      <c r="B73" s="302"/>
      <c r="C73" s="421"/>
      <c r="D73" s="298"/>
      <c r="E73" s="334" t="s">
        <v>652</v>
      </c>
      <c r="F73" s="334"/>
      <c r="G73" s="350">
        <f>DNC!BJ44</f>
        <v>1604.3360000000005</v>
      </c>
      <c r="H73" s="350"/>
      <c r="I73" s="333" t="s">
        <v>650</v>
      </c>
      <c r="J73" s="337" t="s">
        <v>649</v>
      </c>
      <c r="K73" s="343" t="s">
        <v>649</v>
      </c>
      <c r="L73" s="338"/>
      <c r="M73" s="333"/>
      <c r="N73" s="305"/>
    </row>
    <row r="74" spans="1:14" ht="13.5" customHeight="1" x14ac:dyDescent="0.25">
      <c r="A74" s="368"/>
      <c r="B74" s="302"/>
      <c r="C74" s="298"/>
      <c r="D74" s="298"/>
      <c r="E74" s="334" t="s">
        <v>716</v>
      </c>
      <c r="F74" s="334"/>
      <c r="G74" s="350">
        <f>DNC!BL44</f>
        <v>2656.5189999999993</v>
      </c>
      <c r="H74" s="350"/>
      <c r="I74" s="333" t="s">
        <v>650</v>
      </c>
      <c r="J74" s="337"/>
      <c r="K74" s="343"/>
      <c r="L74" s="338"/>
      <c r="M74" s="333"/>
      <c r="N74" s="305"/>
    </row>
    <row r="75" spans="1:14" ht="13.5" customHeight="1" x14ac:dyDescent="0.25">
      <c r="A75" s="368"/>
      <c r="B75" s="302"/>
      <c r="C75" s="298"/>
      <c r="D75" s="298"/>
      <c r="E75" s="334" t="s">
        <v>917</v>
      </c>
      <c r="F75" s="358"/>
      <c r="G75" s="357">
        <f>+DNC!EE44</f>
        <v>63.265999999999998</v>
      </c>
      <c r="H75" s="350"/>
      <c r="I75" s="333" t="s">
        <v>650</v>
      </c>
      <c r="J75" s="337"/>
      <c r="K75" s="343"/>
      <c r="L75" s="338"/>
      <c r="M75" s="333"/>
      <c r="N75" s="305"/>
    </row>
    <row r="76" spans="1:14" ht="13.5" customHeight="1" x14ac:dyDescent="0.25">
      <c r="A76" s="368"/>
      <c r="B76" s="302"/>
      <c r="C76" s="298"/>
      <c r="D76" s="298"/>
      <c r="E76" s="334" t="s">
        <v>651</v>
      </c>
      <c r="F76" s="334"/>
      <c r="G76" s="350">
        <f>DNC!CB44</f>
        <v>5052.3759999999993</v>
      </c>
      <c r="H76" s="350"/>
      <c r="I76" s="333" t="s">
        <v>650</v>
      </c>
      <c r="J76" s="337"/>
      <c r="K76" s="343"/>
      <c r="L76" s="338"/>
      <c r="M76" s="333"/>
      <c r="N76" s="305"/>
    </row>
    <row r="77" spans="1:14" ht="13.5" customHeight="1" x14ac:dyDescent="0.25">
      <c r="B77" s="302"/>
      <c r="C77" s="298"/>
      <c r="D77" s="298"/>
      <c r="E77" s="334" t="s">
        <v>961</v>
      </c>
      <c r="F77" s="334"/>
      <c r="G77" s="350">
        <f>+DNC!EK44</f>
        <v>15154.22</v>
      </c>
      <c r="H77" s="350"/>
      <c r="I77" s="333" t="s">
        <v>650</v>
      </c>
      <c r="J77" s="337"/>
      <c r="K77" s="343"/>
      <c r="L77" s="338"/>
      <c r="M77" s="333"/>
      <c r="N77" s="305"/>
    </row>
    <row r="78" spans="1:14" ht="14.25" customHeight="1" x14ac:dyDescent="0.25">
      <c r="B78" s="302"/>
      <c r="C78" s="298"/>
      <c r="D78" s="298"/>
      <c r="E78" s="334" t="s">
        <v>981</v>
      </c>
      <c r="F78" s="334"/>
      <c r="G78" s="350">
        <f>+DNC!EM44</f>
        <v>14930.682000000001</v>
      </c>
      <c r="H78" s="350"/>
      <c r="I78" s="333" t="s">
        <v>650</v>
      </c>
      <c r="J78" s="337"/>
      <c r="K78" s="343"/>
      <c r="L78" s="338"/>
      <c r="M78" s="333"/>
      <c r="N78" s="305"/>
    </row>
    <row r="79" spans="1:14" ht="14.25" customHeight="1" x14ac:dyDescent="0.25">
      <c r="B79" s="302"/>
      <c r="C79" s="298"/>
      <c r="D79" s="298"/>
      <c r="E79" s="334" t="s">
        <v>980</v>
      </c>
      <c r="F79" s="334"/>
      <c r="G79" s="350">
        <f>+DNC!EO44</f>
        <v>188.941</v>
      </c>
      <c r="H79" s="350"/>
      <c r="I79" s="333" t="s">
        <v>650</v>
      </c>
      <c r="J79" s="337"/>
      <c r="K79" s="343"/>
      <c r="L79" s="338"/>
      <c r="M79" s="333"/>
      <c r="N79" s="305"/>
    </row>
    <row r="80" spans="1:14" ht="14.25" customHeight="1" x14ac:dyDescent="0.25">
      <c r="B80" s="302"/>
      <c r="C80" s="298"/>
      <c r="D80" s="298"/>
      <c r="E80" s="334" t="s">
        <v>987</v>
      </c>
      <c r="F80" s="334"/>
      <c r="G80" s="350">
        <f>+DNC!EQ44</f>
        <v>13519.600999999995</v>
      </c>
      <c r="H80" s="350"/>
      <c r="I80" s="333" t="s">
        <v>650</v>
      </c>
      <c r="J80" s="337"/>
      <c r="K80" s="343"/>
      <c r="L80" s="338"/>
      <c r="M80" s="333"/>
      <c r="N80" s="305"/>
    </row>
    <row r="81" spans="2:15" ht="13.5" customHeight="1" x14ac:dyDescent="0.25">
      <c r="B81" s="302"/>
      <c r="C81" s="298"/>
      <c r="D81" s="298"/>
      <c r="E81" s="334" t="s">
        <v>995</v>
      </c>
      <c r="F81" s="334"/>
      <c r="G81" s="350">
        <f>+DNC!ES44</f>
        <v>14974.099999999999</v>
      </c>
      <c r="H81" s="350"/>
      <c r="I81" s="333" t="s">
        <v>650</v>
      </c>
      <c r="J81" s="394" t="s">
        <v>648</v>
      </c>
      <c r="K81" s="262" t="s">
        <v>740</v>
      </c>
      <c r="L81" s="354"/>
      <c r="M81" s="355"/>
      <c r="N81" s="305"/>
    </row>
    <row r="82" spans="2:15" ht="13.5" customHeight="1" x14ac:dyDescent="0.25">
      <c r="B82" s="302"/>
      <c r="C82" s="298"/>
      <c r="D82" s="298"/>
      <c r="E82" s="334" t="s">
        <v>996</v>
      </c>
      <c r="F82" s="334"/>
      <c r="G82" s="350">
        <f>+DNC!EU44</f>
        <v>2053.6830000000009</v>
      </c>
      <c r="H82" s="350"/>
      <c r="I82" s="333" t="s">
        <v>650</v>
      </c>
      <c r="J82" s="354"/>
      <c r="K82" s="262" t="s">
        <v>741</v>
      </c>
      <c r="L82" s="262"/>
      <c r="M82" s="262"/>
      <c r="N82" s="305"/>
    </row>
    <row r="83" spans="2:15" ht="13.5" customHeight="1" x14ac:dyDescent="0.25">
      <c r="B83" s="302"/>
      <c r="C83" s="298"/>
      <c r="D83" s="298"/>
      <c r="E83" s="334" t="s">
        <v>1033</v>
      </c>
      <c r="F83" s="334"/>
      <c r="G83" s="350">
        <f>+DNC!EW44</f>
        <v>14308.808000000003</v>
      </c>
      <c r="H83" s="350"/>
      <c r="I83" s="333" t="s">
        <v>650</v>
      </c>
      <c r="J83" s="354"/>
      <c r="K83" s="262"/>
      <c r="L83" s="262"/>
      <c r="M83" s="262"/>
      <c r="N83" s="305"/>
    </row>
    <row r="84" spans="2:15" ht="13.5" customHeight="1" x14ac:dyDescent="0.25">
      <c r="B84" s="302"/>
      <c r="C84" s="298"/>
      <c r="D84" s="298"/>
      <c r="E84" s="334" t="s">
        <v>1034</v>
      </c>
      <c r="F84" s="334"/>
      <c r="G84" s="350">
        <f>+DNC!EY44</f>
        <v>6273.1560000000018</v>
      </c>
      <c r="H84" s="350"/>
      <c r="I84" s="333" t="s">
        <v>650</v>
      </c>
      <c r="J84" s="354"/>
      <c r="K84" s="262"/>
      <c r="L84" s="262"/>
      <c r="M84" s="262"/>
      <c r="N84" s="305"/>
    </row>
    <row r="85" spans="2:15" ht="13.5" customHeight="1" x14ac:dyDescent="0.25">
      <c r="B85" s="302"/>
      <c r="C85" s="298"/>
      <c r="D85" s="298"/>
      <c r="E85" s="334" t="s">
        <v>1035</v>
      </c>
      <c r="F85" s="334"/>
      <c r="G85" s="350">
        <f>+DNC!FA44</f>
        <v>4370.7239999999993</v>
      </c>
      <c r="H85" s="350"/>
      <c r="I85" s="333" t="s">
        <v>650</v>
      </c>
      <c r="J85" s="354"/>
      <c r="K85" s="262"/>
      <c r="L85" s="262"/>
      <c r="M85" s="262"/>
      <c r="N85" s="305"/>
    </row>
    <row r="86" spans="2:15" ht="13.5" customHeight="1" x14ac:dyDescent="0.25">
      <c r="B86" s="302"/>
      <c r="C86" s="298"/>
      <c r="D86" s="298"/>
      <c r="E86" s="334" t="s">
        <v>1041</v>
      </c>
      <c r="F86" s="334"/>
      <c r="G86" s="350">
        <f>DNC!FC44</f>
        <v>15065.988000000001</v>
      </c>
      <c r="H86" s="350"/>
      <c r="I86" s="333" t="s">
        <v>650</v>
      </c>
      <c r="J86" s="354"/>
      <c r="K86" s="262"/>
      <c r="L86" s="262"/>
      <c r="M86" s="262"/>
      <c r="N86" s="305"/>
    </row>
    <row r="87" spans="2:15" ht="13.5" customHeight="1" x14ac:dyDescent="0.2">
      <c r="B87" s="681" t="s">
        <v>646</v>
      </c>
      <c r="C87" s="682"/>
      <c r="D87" s="682"/>
      <c r="E87" s="682"/>
      <c r="F87" s="682"/>
      <c r="G87" s="682"/>
      <c r="H87" s="682"/>
      <c r="I87" s="682"/>
      <c r="J87" s="682"/>
      <c r="K87" s="682"/>
      <c r="L87" s="682"/>
      <c r="M87" s="682"/>
      <c r="N87" s="683"/>
    </row>
    <row r="88" spans="2:15" ht="13.5" customHeight="1" x14ac:dyDescent="0.2">
      <c r="B88" s="681" t="s">
        <v>645</v>
      </c>
      <c r="C88" s="682"/>
      <c r="D88" s="682"/>
      <c r="E88" s="682"/>
      <c r="F88" s="682"/>
      <c r="G88" s="682"/>
      <c r="H88" s="682"/>
      <c r="I88" s="682"/>
      <c r="J88" s="682"/>
      <c r="K88" s="682"/>
      <c r="L88" s="682"/>
      <c r="M88" s="682"/>
      <c r="N88" s="683"/>
    </row>
    <row r="89" spans="2:15" ht="13.5" customHeight="1" x14ac:dyDescent="0.25">
      <c r="B89" s="710" t="s">
        <v>644</v>
      </c>
      <c r="C89" s="711"/>
      <c r="D89" s="711"/>
      <c r="E89" s="711"/>
      <c r="F89" s="711"/>
      <c r="G89" s="711"/>
      <c r="H89" s="711"/>
      <c r="I89" s="712"/>
      <c r="J89" s="312"/>
      <c r="K89" s="312"/>
      <c r="L89" s="312"/>
      <c r="M89" s="312"/>
      <c r="N89" s="313"/>
    </row>
    <row r="90" spans="2:15" ht="13.5" customHeight="1" x14ac:dyDescent="0.25">
      <c r="B90" s="314"/>
      <c r="C90" s="315"/>
      <c r="D90" s="315"/>
      <c r="E90" s="315"/>
      <c r="F90" s="315"/>
      <c r="G90" s="315"/>
      <c r="H90" s="315"/>
      <c r="I90" s="315"/>
      <c r="J90" s="316"/>
      <c r="K90" s="316"/>
      <c r="L90" s="316"/>
      <c r="M90" s="316"/>
      <c r="N90" s="317"/>
      <c r="O90" s="320"/>
    </row>
    <row r="91" spans="2:15" ht="13.5" customHeight="1" x14ac:dyDescent="0.2">
      <c r="B91" s="318"/>
      <c r="C91" s="319"/>
      <c r="D91" s="319"/>
      <c r="E91" s="319"/>
      <c r="F91" s="319"/>
      <c r="G91" s="319"/>
      <c r="H91" s="319"/>
      <c r="I91" s="319"/>
      <c r="J91" s="361" t="s">
        <v>635</v>
      </c>
      <c r="K91" s="362" t="s">
        <v>643</v>
      </c>
      <c r="L91" s="362" t="s">
        <v>642</v>
      </c>
      <c r="M91" s="316"/>
      <c r="N91" s="317"/>
    </row>
    <row r="92" spans="2:15" ht="13.5" customHeight="1" x14ac:dyDescent="0.2">
      <c r="B92" s="318"/>
      <c r="C92" s="319"/>
      <c r="D92" s="319"/>
      <c r="E92" s="319"/>
      <c r="F92" s="319"/>
      <c r="G92" s="319"/>
      <c r="H92" s="319"/>
      <c r="I92" s="319"/>
      <c r="J92" s="361" t="s">
        <v>138</v>
      </c>
      <c r="K92" s="363">
        <f>'Datos Hidro'!C6</f>
        <v>81.13</v>
      </c>
      <c r="L92" s="363">
        <f>'Datos Hidro'!AH6</f>
        <v>81.38</v>
      </c>
      <c r="M92" s="316"/>
      <c r="N92" s="317"/>
    </row>
    <row r="93" spans="2:15" ht="13.5" customHeight="1" x14ac:dyDescent="0.2">
      <c r="B93" s="318"/>
      <c r="C93" s="319"/>
      <c r="D93" s="319"/>
      <c r="E93" s="319"/>
      <c r="F93" s="319"/>
      <c r="G93" s="319"/>
      <c r="H93" s="319"/>
      <c r="I93" s="319"/>
      <c r="J93" s="361" t="s">
        <v>139</v>
      </c>
      <c r="K93" s="363">
        <f>'Datos Hidro'!C7</f>
        <v>54.26</v>
      </c>
      <c r="L93" s="363">
        <f>'Datos Hidro'!AH7</f>
        <v>54.3</v>
      </c>
      <c r="M93" s="316"/>
      <c r="N93" s="317"/>
    </row>
    <row r="94" spans="2:15" ht="13.5" customHeight="1" x14ac:dyDescent="0.25">
      <c r="B94" s="314"/>
      <c r="C94" s="315"/>
      <c r="D94" s="315"/>
      <c r="E94" s="315"/>
      <c r="F94" s="315"/>
      <c r="G94" s="315"/>
      <c r="H94" s="315"/>
      <c r="I94" s="315"/>
      <c r="J94" s="361" t="s">
        <v>140</v>
      </c>
      <c r="K94" s="363">
        <f>'Datos Hidro'!C8</f>
        <v>40.06</v>
      </c>
      <c r="L94" s="363">
        <f>'Datos Hidro'!AH8</f>
        <v>40.1</v>
      </c>
      <c r="M94" s="316"/>
      <c r="N94" s="317"/>
    </row>
    <row r="95" spans="2:15" ht="13.5" customHeight="1" x14ac:dyDescent="0.25">
      <c r="B95" s="314"/>
      <c r="C95" s="315"/>
      <c r="D95" s="315"/>
      <c r="E95" s="315"/>
      <c r="F95" s="315"/>
      <c r="G95" s="315"/>
      <c r="H95" s="315"/>
      <c r="I95" s="315"/>
      <c r="J95" s="361" t="s">
        <v>141</v>
      </c>
      <c r="K95" s="363">
        <f>'Datos Hidro'!C9</f>
        <v>34.200000000000003</v>
      </c>
      <c r="L95" s="363">
        <f>'Datos Hidro'!AH9</f>
        <v>35.130000000000003</v>
      </c>
      <c r="M95" s="316"/>
      <c r="N95" s="317"/>
    </row>
    <row r="96" spans="2:15" ht="13.5" customHeight="1" x14ac:dyDescent="0.25">
      <c r="B96" s="314"/>
      <c r="C96" s="315"/>
      <c r="D96" s="315"/>
      <c r="E96" s="315"/>
      <c r="F96" s="315"/>
      <c r="G96" s="315"/>
      <c r="H96" s="315"/>
      <c r="I96" s="315"/>
      <c r="J96" s="364"/>
      <c r="K96" s="364"/>
      <c r="L96" s="364"/>
      <c r="M96" s="316"/>
      <c r="N96" s="317"/>
    </row>
    <row r="97" spans="2:14" ht="13.5" customHeight="1" x14ac:dyDescent="0.25">
      <c r="B97" s="314"/>
      <c r="C97" s="315"/>
      <c r="D97" s="315"/>
      <c r="E97" s="315"/>
      <c r="F97" s="315"/>
      <c r="G97" s="315"/>
      <c r="H97" s="315"/>
      <c r="I97" s="315"/>
      <c r="J97" s="689" t="s">
        <v>641</v>
      </c>
      <c r="K97" s="689"/>
      <c r="L97" s="689"/>
      <c r="M97" s="316"/>
      <c r="N97" s="317"/>
    </row>
    <row r="98" spans="2:14" ht="13.5" customHeight="1" x14ac:dyDescent="0.25">
      <c r="B98" s="314"/>
      <c r="C98" s="315"/>
      <c r="D98" s="315"/>
      <c r="E98" s="315"/>
      <c r="F98" s="315"/>
      <c r="G98" s="315"/>
      <c r="H98" s="315"/>
      <c r="I98" s="315"/>
      <c r="J98" s="361" t="s">
        <v>635</v>
      </c>
      <c r="K98" s="362" t="s">
        <v>640</v>
      </c>
      <c r="L98" s="362" t="s">
        <v>639</v>
      </c>
      <c r="M98" s="316"/>
      <c r="N98" s="317"/>
    </row>
    <row r="99" spans="2:14" ht="13.5" customHeight="1" x14ac:dyDescent="0.25">
      <c r="B99" s="321"/>
      <c r="C99" s="322"/>
      <c r="D99" s="322"/>
      <c r="E99" s="323"/>
      <c r="F99" s="322"/>
      <c r="G99" s="322"/>
      <c r="H99" s="322"/>
      <c r="I99" s="315"/>
      <c r="J99" s="361" t="s">
        <v>138</v>
      </c>
      <c r="K99" s="363">
        <v>70</v>
      </c>
      <c r="L99" s="363">
        <v>80.7</v>
      </c>
      <c r="M99" s="316"/>
      <c r="N99" s="317"/>
    </row>
    <row r="100" spans="2:14" ht="13.5" customHeight="1" x14ac:dyDescent="0.25">
      <c r="B100" s="321"/>
      <c r="C100" s="322"/>
      <c r="D100" s="322"/>
      <c r="E100" s="322"/>
      <c r="F100" s="322"/>
      <c r="G100" s="322"/>
      <c r="H100" s="322"/>
      <c r="I100" s="315"/>
      <c r="J100" s="361" t="s">
        <v>139</v>
      </c>
      <c r="K100" s="363">
        <v>53</v>
      </c>
      <c r="L100" s="363">
        <v>54.5</v>
      </c>
      <c r="M100" s="316"/>
      <c r="N100" s="324"/>
    </row>
    <row r="101" spans="2:14" ht="13.5" customHeight="1" x14ac:dyDescent="0.2">
      <c r="B101" s="321"/>
      <c r="C101" s="322"/>
      <c r="D101" s="322"/>
      <c r="E101" s="322"/>
      <c r="F101" s="322"/>
      <c r="G101" s="322"/>
      <c r="H101" s="322"/>
      <c r="I101" s="322"/>
      <c r="J101" s="361" t="s">
        <v>140</v>
      </c>
      <c r="K101" s="363">
        <v>36</v>
      </c>
      <c r="L101" s="363">
        <v>40</v>
      </c>
      <c r="M101" s="316"/>
      <c r="N101" s="317"/>
    </row>
    <row r="102" spans="2:14" ht="13.5" customHeight="1" x14ac:dyDescent="0.2">
      <c r="B102" s="321"/>
      <c r="C102" s="322"/>
      <c r="D102" s="322"/>
      <c r="E102" s="322"/>
      <c r="F102" s="322"/>
      <c r="G102" s="322"/>
      <c r="H102" s="322"/>
      <c r="I102" s="322"/>
      <c r="J102" s="361" t="s">
        <v>141</v>
      </c>
      <c r="K102" s="363">
        <v>30</v>
      </c>
      <c r="L102" s="363">
        <v>35</v>
      </c>
      <c r="M102" s="316"/>
      <c r="N102" s="317"/>
    </row>
    <row r="103" spans="2:14" ht="13.5" customHeight="1" x14ac:dyDescent="0.2">
      <c r="B103" s="686" t="s">
        <v>638</v>
      </c>
      <c r="C103" s="687"/>
      <c r="D103" s="687"/>
      <c r="E103" s="687"/>
      <c r="F103" s="687"/>
      <c r="G103" s="687"/>
      <c r="H103" s="687"/>
      <c r="I103" s="688"/>
      <c r="J103" s="364"/>
      <c r="K103" s="364"/>
      <c r="L103" s="364"/>
      <c r="M103" s="316"/>
      <c r="N103" s="317"/>
    </row>
    <row r="104" spans="2:14" ht="13.5" customHeight="1" x14ac:dyDescent="0.2">
      <c r="B104" s="321"/>
      <c r="C104" s="322"/>
      <c r="D104" s="322"/>
      <c r="E104" s="322"/>
      <c r="F104" s="322"/>
      <c r="G104" s="322"/>
      <c r="H104" s="325"/>
      <c r="I104" s="322"/>
      <c r="J104" s="365"/>
      <c r="K104" s="365"/>
      <c r="L104" s="365"/>
      <c r="M104" s="316"/>
      <c r="N104" s="317"/>
    </row>
    <row r="105" spans="2:14" ht="13.5" customHeight="1" x14ac:dyDescent="0.2">
      <c r="B105" s="321"/>
      <c r="C105" s="322"/>
      <c r="D105" s="322"/>
      <c r="E105" s="322"/>
      <c r="F105" s="322"/>
      <c r="G105" s="322"/>
      <c r="H105" s="325"/>
      <c r="I105" s="322"/>
      <c r="J105" s="365"/>
      <c r="K105" s="365"/>
      <c r="L105" s="365"/>
      <c r="M105" s="316"/>
      <c r="N105" s="317"/>
    </row>
    <row r="106" spans="2:14" ht="13.5" customHeight="1" x14ac:dyDescent="0.2">
      <c r="B106" s="321"/>
      <c r="C106" s="322"/>
      <c r="D106" s="322"/>
      <c r="E106" s="322"/>
      <c r="F106" s="322"/>
      <c r="G106" s="322"/>
      <c r="H106" s="325"/>
      <c r="I106" s="609"/>
      <c r="J106" s="361" t="s">
        <v>635</v>
      </c>
      <c r="K106" s="362" t="s">
        <v>637</v>
      </c>
      <c r="L106" s="365"/>
      <c r="M106" s="316"/>
      <c r="N106" s="317"/>
    </row>
    <row r="107" spans="2:14" ht="13.5" customHeight="1" x14ac:dyDescent="0.2">
      <c r="B107" s="321"/>
      <c r="C107" s="322"/>
      <c r="D107" s="322"/>
      <c r="E107" s="322"/>
      <c r="F107" s="322"/>
      <c r="G107" s="322"/>
      <c r="H107" s="325"/>
      <c r="I107" s="609"/>
      <c r="J107" s="361" t="s">
        <v>138</v>
      </c>
      <c r="K107" s="363">
        <f>'Datos Hidro'!C37</f>
        <v>2.9357752320000001</v>
      </c>
      <c r="L107" s="365"/>
      <c r="M107" s="316"/>
      <c r="N107" s="317"/>
    </row>
    <row r="108" spans="2:14" ht="13.5" customHeight="1" x14ac:dyDescent="0.2">
      <c r="B108" s="321"/>
      <c r="C108" s="322"/>
      <c r="D108" s="322"/>
      <c r="E108" s="322"/>
      <c r="F108" s="322"/>
      <c r="G108" s="322"/>
      <c r="H108" s="325"/>
      <c r="I108" s="609"/>
      <c r="J108" s="361" t="s">
        <v>139</v>
      </c>
      <c r="K108" s="363">
        <f>'Datos Hidro'!C38</f>
        <v>2.8860321599999996</v>
      </c>
      <c r="L108" s="365"/>
      <c r="M108" s="316"/>
      <c r="N108" s="317"/>
    </row>
    <row r="109" spans="2:14" ht="13.5" customHeight="1" x14ac:dyDescent="0.2">
      <c r="B109" s="321"/>
      <c r="C109" s="322"/>
      <c r="D109" s="322"/>
      <c r="E109" s="322"/>
      <c r="F109" s="322"/>
      <c r="G109" s="322"/>
      <c r="H109" s="325"/>
      <c r="I109" s="609"/>
      <c r="J109" s="361" t="s">
        <v>140</v>
      </c>
      <c r="K109" s="363">
        <f>'Datos Hidro'!C39</f>
        <v>2.4432243840000005</v>
      </c>
      <c r="L109" s="365"/>
      <c r="M109" s="316"/>
      <c r="N109" s="317"/>
    </row>
    <row r="110" spans="2:14" ht="13.5" customHeight="1" x14ac:dyDescent="0.2">
      <c r="B110" s="321"/>
      <c r="C110" s="322"/>
      <c r="D110" s="322"/>
      <c r="E110" s="322"/>
      <c r="F110" s="322"/>
      <c r="G110" s="322"/>
      <c r="H110" s="325"/>
      <c r="I110" s="609"/>
      <c r="J110" s="361" t="s">
        <v>141</v>
      </c>
      <c r="K110" s="363">
        <f>'Datos Hidro'!C40</f>
        <v>11.716704</v>
      </c>
      <c r="L110" s="365"/>
      <c r="M110" s="316"/>
      <c r="N110" s="317"/>
    </row>
    <row r="111" spans="2:14" ht="13.5" customHeight="1" x14ac:dyDescent="0.2">
      <c r="B111" s="321"/>
      <c r="C111" s="322"/>
      <c r="D111" s="322"/>
      <c r="E111" s="322"/>
      <c r="F111" s="322"/>
      <c r="G111" s="322"/>
      <c r="H111" s="325"/>
      <c r="I111" s="322"/>
      <c r="J111" s="322"/>
      <c r="K111" s="322"/>
      <c r="L111" s="322"/>
      <c r="M111" s="316"/>
      <c r="N111" s="317"/>
    </row>
    <row r="112" spans="2:14" ht="13.5" customHeight="1" x14ac:dyDescent="0.2">
      <c r="B112" s="321"/>
      <c r="C112" s="322"/>
      <c r="D112" s="322"/>
      <c r="E112" s="322"/>
      <c r="F112" s="322"/>
      <c r="G112" s="322"/>
      <c r="H112" s="325"/>
      <c r="I112" s="322"/>
      <c r="J112" s="322"/>
      <c r="K112" s="322"/>
      <c r="L112" s="322"/>
      <c r="M112" s="316"/>
      <c r="N112" s="317"/>
    </row>
    <row r="113" spans="1:14" ht="13.5" customHeight="1" x14ac:dyDescent="0.2">
      <c r="B113" s="321"/>
      <c r="C113" s="322"/>
      <c r="D113" s="322"/>
      <c r="E113" s="322"/>
      <c r="F113" s="322"/>
      <c r="G113" s="322"/>
      <c r="H113" s="325"/>
      <c r="I113" s="322"/>
      <c r="J113" s="322"/>
      <c r="K113" s="322"/>
      <c r="L113" s="322"/>
      <c r="M113" s="316"/>
      <c r="N113" s="317"/>
    </row>
    <row r="114" spans="1:14" ht="13.5" customHeight="1" x14ac:dyDescent="0.2">
      <c r="B114" s="321"/>
      <c r="C114" s="322"/>
      <c r="D114" s="322"/>
      <c r="E114" s="322"/>
      <c r="F114" s="322"/>
      <c r="G114" s="322"/>
      <c r="H114" s="325"/>
      <c r="I114" s="322"/>
      <c r="J114" s="322"/>
      <c r="K114" s="322"/>
      <c r="L114" s="322"/>
      <c r="M114" s="316"/>
      <c r="N114" s="317"/>
    </row>
    <row r="115" spans="1:14" ht="13.5" customHeight="1" x14ac:dyDescent="0.2">
      <c r="B115" s="321"/>
      <c r="C115" s="322"/>
      <c r="D115" s="322"/>
      <c r="E115" s="322"/>
      <c r="F115" s="322"/>
      <c r="G115" s="322"/>
      <c r="H115" s="325"/>
      <c r="I115" s="322"/>
      <c r="J115" s="322"/>
      <c r="K115" s="322"/>
      <c r="L115" s="322"/>
      <c r="M115" s="316"/>
      <c r="N115" s="317"/>
    </row>
    <row r="116" spans="1:14" ht="13.5" customHeight="1" x14ac:dyDescent="0.2">
      <c r="B116" s="321"/>
      <c r="C116" s="322"/>
      <c r="D116" s="322"/>
      <c r="E116" s="322"/>
      <c r="F116" s="322"/>
      <c r="G116" s="322"/>
      <c r="H116" s="325"/>
      <c r="I116" s="322"/>
      <c r="J116" s="316"/>
      <c r="K116" s="316"/>
      <c r="L116" s="316"/>
      <c r="M116" s="316"/>
      <c r="N116" s="317"/>
    </row>
    <row r="117" spans="1:14" ht="13.5" customHeight="1" x14ac:dyDescent="0.2">
      <c r="B117" s="321"/>
      <c r="C117" s="322"/>
      <c r="D117" s="322"/>
      <c r="E117" s="322"/>
      <c r="F117" s="322"/>
      <c r="G117" s="322"/>
      <c r="H117" s="325"/>
      <c r="I117" s="322"/>
      <c r="J117" s="326"/>
      <c r="K117" s="322"/>
      <c r="L117" s="322"/>
      <c r="M117" s="322"/>
      <c r="N117" s="317"/>
    </row>
    <row r="118" spans="1:14" ht="13.5" customHeight="1" x14ac:dyDescent="0.2">
      <c r="B118" s="690" t="s">
        <v>636</v>
      </c>
      <c r="C118" s="691"/>
      <c r="D118" s="691"/>
      <c r="E118" s="691"/>
      <c r="F118" s="691"/>
      <c r="G118" s="691"/>
      <c r="H118" s="691"/>
      <c r="I118" s="691"/>
      <c r="J118" s="691"/>
      <c r="K118" s="691"/>
      <c r="L118" s="691"/>
      <c r="M118" s="691"/>
      <c r="N118" s="692"/>
    </row>
    <row r="119" spans="1:14" ht="13.5" customHeight="1" x14ac:dyDescent="0.2">
      <c r="B119" s="321"/>
      <c r="C119" s="322"/>
      <c r="D119" s="322"/>
      <c r="E119" s="322"/>
      <c r="F119" s="322"/>
      <c r="G119" s="322"/>
      <c r="H119" s="325"/>
      <c r="I119" s="322"/>
      <c r="J119" s="316"/>
      <c r="K119" s="316"/>
      <c r="L119" s="316"/>
      <c r="M119" s="316"/>
      <c r="N119" s="317"/>
    </row>
    <row r="120" spans="1:14" ht="13.5" customHeight="1" x14ac:dyDescent="0.2">
      <c r="B120" s="321"/>
      <c r="C120" s="322"/>
      <c r="D120" s="322"/>
      <c r="E120" s="322"/>
      <c r="F120" s="322"/>
      <c r="G120" s="322"/>
      <c r="H120" s="325"/>
      <c r="I120" s="322"/>
      <c r="J120" s="326"/>
      <c r="K120" s="322"/>
      <c r="L120" s="322"/>
      <c r="M120" s="322"/>
      <c r="N120" s="317"/>
    </row>
    <row r="121" spans="1:14" ht="13.5" customHeight="1" x14ac:dyDescent="0.2">
      <c r="B121" s="321"/>
      <c r="C121" s="322"/>
      <c r="D121" s="322"/>
      <c r="E121" s="322"/>
      <c r="F121" s="322"/>
      <c r="G121" s="322"/>
      <c r="H121" s="325"/>
      <c r="I121" s="322"/>
      <c r="J121" s="316"/>
      <c r="K121" s="316"/>
      <c r="L121" s="316"/>
      <c r="M121" s="316"/>
      <c r="N121" s="317"/>
    </row>
    <row r="122" spans="1:14" ht="13.5" customHeight="1" x14ac:dyDescent="0.2">
      <c r="B122" s="321"/>
      <c r="C122" s="322"/>
      <c r="D122" s="322"/>
      <c r="E122" s="322"/>
      <c r="F122" s="322"/>
      <c r="G122" s="322"/>
      <c r="H122" s="325"/>
      <c r="I122" s="322"/>
      <c r="J122" s="326"/>
      <c r="K122" s="322"/>
      <c r="L122" s="322"/>
      <c r="M122" s="322"/>
      <c r="N122" s="317"/>
    </row>
    <row r="123" spans="1:14" ht="13.5" customHeight="1" x14ac:dyDescent="0.2">
      <c r="B123" s="321"/>
      <c r="C123" s="322"/>
      <c r="D123" s="322"/>
      <c r="E123" s="322"/>
      <c r="F123" s="322"/>
      <c r="G123" s="322"/>
      <c r="H123" s="325"/>
      <c r="I123" s="322"/>
      <c r="J123" s="316"/>
      <c r="K123" s="316"/>
      <c r="L123" s="316"/>
      <c r="M123" s="316"/>
      <c r="N123" s="317"/>
    </row>
    <row r="124" spans="1:14" ht="13.5" customHeight="1" x14ac:dyDescent="0.2">
      <c r="B124" s="321"/>
      <c r="C124" s="322"/>
      <c r="D124" s="322"/>
      <c r="E124" s="322"/>
      <c r="F124" s="322"/>
      <c r="G124" s="322"/>
      <c r="H124" s="325"/>
      <c r="I124" s="322"/>
      <c r="J124" s="326"/>
      <c r="K124" s="322"/>
      <c r="L124" s="322"/>
      <c r="M124" s="322"/>
      <c r="N124" s="317"/>
    </row>
    <row r="125" spans="1:14" ht="13.5" customHeight="1" x14ac:dyDescent="0.2">
      <c r="A125" s="310"/>
      <c r="B125" s="321"/>
      <c r="C125" s="322"/>
      <c r="D125" s="322"/>
      <c r="E125" s="322"/>
      <c r="F125" s="322"/>
      <c r="G125" s="322"/>
      <c r="H125" s="325"/>
      <c r="I125" s="322"/>
      <c r="J125" s="316"/>
      <c r="K125" s="316"/>
      <c r="L125" s="316"/>
      <c r="M125" s="316"/>
      <c r="N125" s="317"/>
    </row>
    <row r="126" spans="1:14" ht="13.5" customHeight="1" x14ac:dyDescent="0.2">
      <c r="B126" s="321"/>
      <c r="C126" s="322"/>
      <c r="D126" s="322"/>
      <c r="E126" s="322"/>
      <c r="F126" s="322"/>
      <c r="G126" s="322"/>
      <c r="H126" s="325"/>
      <c r="I126" s="322"/>
      <c r="J126" s="326"/>
      <c r="K126" s="322"/>
      <c r="L126" s="322"/>
      <c r="M126" s="322"/>
      <c r="N126" s="317"/>
    </row>
    <row r="127" spans="1:14" ht="13.5" customHeight="1" x14ac:dyDescent="0.2">
      <c r="B127" s="321"/>
      <c r="C127" s="322"/>
      <c r="D127" s="322"/>
      <c r="E127" s="322"/>
      <c r="F127" s="322"/>
      <c r="G127" s="322"/>
      <c r="H127" s="325"/>
      <c r="I127" s="322"/>
      <c r="J127" s="316"/>
      <c r="K127" s="316"/>
      <c r="L127" s="316"/>
      <c r="M127" s="316"/>
      <c r="N127" s="317"/>
    </row>
    <row r="128" spans="1:14" ht="13.5" customHeight="1" x14ac:dyDescent="0.2">
      <c r="B128" s="321"/>
      <c r="C128" s="322"/>
      <c r="D128" s="322"/>
      <c r="E128" s="322"/>
      <c r="F128" s="322"/>
      <c r="G128" s="322"/>
      <c r="H128" s="325"/>
      <c r="I128" s="322"/>
      <c r="J128" s="326"/>
      <c r="K128" s="322"/>
      <c r="L128" s="322"/>
      <c r="M128" s="322"/>
      <c r="N128" s="317"/>
    </row>
    <row r="129" spans="2:16" ht="13.5" customHeight="1" x14ac:dyDescent="0.2">
      <c r="B129" s="321"/>
      <c r="C129" s="322"/>
      <c r="D129" s="322"/>
      <c r="E129" s="322"/>
      <c r="F129" s="322"/>
      <c r="G129" s="322"/>
      <c r="H129" s="325"/>
      <c r="I129" s="322"/>
      <c r="J129" s="316"/>
      <c r="K129" s="316"/>
      <c r="L129" s="316"/>
      <c r="M129" s="316"/>
      <c r="N129" s="317"/>
    </row>
    <row r="130" spans="2:16" ht="13.5" customHeight="1" x14ac:dyDescent="0.2">
      <c r="B130" s="321"/>
      <c r="C130" s="322"/>
      <c r="D130" s="322"/>
      <c r="E130" s="322"/>
      <c r="F130" s="322"/>
      <c r="G130" s="322"/>
      <c r="H130" s="325"/>
      <c r="I130" s="322"/>
      <c r="J130" s="326"/>
      <c r="K130" s="322"/>
      <c r="L130" s="322"/>
      <c r="M130" s="322"/>
      <c r="N130" s="317"/>
    </row>
    <row r="131" spans="2:16" ht="13.5" customHeight="1" x14ac:dyDescent="0.2">
      <c r="B131" s="321"/>
      <c r="C131" s="322"/>
      <c r="D131" s="322"/>
      <c r="E131" s="322"/>
      <c r="F131" s="322"/>
      <c r="G131" s="322"/>
      <c r="H131" s="325"/>
      <c r="I131" s="322"/>
      <c r="J131" s="316"/>
      <c r="K131" s="316"/>
      <c r="L131" s="316"/>
      <c r="M131" s="316"/>
      <c r="N131" s="317"/>
    </row>
    <row r="132" spans="2:16" ht="13.5" customHeight="1" x14ac:dyDescent="0.2">
      <c r="B132" s="321"/>
      <c r="C132" s="322"/>
      <c r="D132" s="322"/>
      <c r="E132" s="322"/>
      <c r="F132" s="322"/>
      <c r="G132" s="322"/>
      <c r="H132" s="325"/>
      <c r="I132" s="322"/>
      <c r="J132" s="322"/>
      <c r="K132" s="322"/>
      <c r="L132" s="322"/>
      <c r="M132" s="322"/>
      <c r="N132" s="317"/>
    </row>
    <row r="133" spans="2:16" ht="13.5" customHeight="1" x14ac:dyDescent="0.2">
      <c r="B133" s="321"/>
      <c r="C133" s="322"/>
      <c r="D133" s="322"/>
      <c r="E133" s="322"/>
      <c r="F133" s="322"/>
      <c r="G133" s="322"/>
      <c r="H133" s="325"/>
      <c r="I133" s="322"/>
      <c r="J133" s="322"/>
      <c r="K133" s="322"/>
      <c r="L133" s="322"/>
      <c r="M133" s="316"/>
      <c r="N133" s="317"/>
      <c r="P133" s="310"/>
    </row>
    <row r="134" spans="2:16" ht="13.5" customHeight="1" x14ac:dyDescent="0.2">
      <c r="B134" s="321"/>
      <c r="C134" s="322"/>
      <c r="D134" s="322"/>
      <c r="E134" s="322"/>
      <c r="F134" s="322"/>
      <c r="G134" s="322"/>
      <c r="H134" s="325"/>
      <c r="I134" s="322"/>
      <c r="J134" s="322"/>
      <c r="K134" s="322"/>
      <c r="L134" s="322"/>
      <c r="M134" s="322"/>
      <c r="N134" s="317"/>
    </row>
    <row r="135" spans="2:16" ht="13.5" customHeight="1" x14ac:dyDescent="0.25">
      <c r="B135" s="321"/>
      <c r="C135" s="322"/>
      <c r="D135" s="322"/>
      <c r="E135" s="322"/>
      <c r="F135" s="322"/>
      <c r="G135" s="322"/>
      <c r="H135" s="325"/>
      <c r="I135" s="365"/>
      <c r="J135" s="364"/>
      <c r="K135" s="689" t="str">
        <f>+CONCATENATE("Valores Históricos ",O6)</f>
        <v>Valores Históricos octubre</v>
      </c>
      <c r="L135" s="689"/>
      <c r="M135" s="364"/>
      <c r="N135" s="317"/>
    </row>
    <row r="136" spans="2:16" ht="13.5" customHeight="1" x14ac:dyDescent="0.2">
      <c r="B136" s="321"/>
      <c r="C136" s="322"/>
      <c r="D136" s="322"/>
      <c r="E136" s="322"/>
      <c r="F136" s="322"/>
      <c r="G136" s="322"/>
      <c r="H136" s="325"/>
      <c r="I136" s="361" t="s">
        <v>635</v>
      </c>
      <c r="J136" s="362" t="s">
        <v>634</v>
      </c>
      <c r="K136" s="362" t="s">
        <v>633</v>
      </c>
      <c r="L136" s="362" t="s">
        <v>632</v>
      </c>
      <c r="M136" s="365"/>
      <c r="N136" s="317"/>
    </row>
    <row r="137" spans="2:16" ht="13.5" customHeight="1" x14ac:dyDescent="0.2">
      <c r="B137" s="321"/>
      <c r="C137" s="322"/>
      <c r="D137" s="322"/>
      <c r="E137" s="322"/>
      <c r="F137" s="322"/>
      <c r="G137" s="322"/>
      <c r="H137" s="325"/>
      <c r="I137" s="361" t="s">
        <v>138</v>
      </c>
      <c r="J137" s="361">
        <f>'Datos Hidro'!C48</f>
        <v>224</v>
      </c>
      <c r="K137" s="361">
        <v>11</v>
      </c>
      <c r="L137" s="361">
        <v>246</v>
      </c>
      <c r="M137" s="364"/>
      <c r="N137" s="317"/>
    </row>
    <row r="138" spans="2:16" ht="13.5" customHeight="1" x14ac:dyDescent="0.2">
      <c r="B138" s="321"/>
      <c r="C138" s="322"/>
      <c r="D138" s="322"/>
      <c r="E138" s="322"/>
      <c r="F138" s="322"/>
      <c r="G138" s="322"/>
      <c r="H138" s="325"/>
      <c r="I138" s="361" t="s">
        <v>139</v>
      </c>
      <c r="J138" s="361">
        <f>'Datos Hidro'!C49</f>
        <v>182</v>
      </c>
      <c r="K138" s="361">
        <v>21</v>
      </c>
      <c r="L138" s="361">
        <v>275</v>
      </c>
      <c r="M138" s="365"/>
      <c r="N138" s="317"/>
    </row>
    <row r="139" spans="2:16" ht="13.5" customHeight="1" x14ac:dyDescent="0.2">
      <c r="B139" s="321"/>
      <c r="C139" s="322"/>
      <c r="D139" s="322"/>
      <c r="E139" s="322"/>
      <c r="F139" s="322"/>
      <c r="G139" s="322"/>
      <c r="H139" s="325"/>
      <c r="I139" s="361" t="s">
        <v>140</v>
      </c>
      <c r="J139" s="361">
        <f>'Datos Hidro'!C50</f>
        <v>190</v>
      </c>
      <c r="K139" s="361">
        <v>27</v>
      </c>
      <c r="L139" s="361">
        <v>276</v>
      </c>
      <c r="M139" s="364"/>
      <c r="N139" s="317"/>
    </row>
    <row r="140" spans="2:16" ht="13.5" customHeight="1" x14ac:dyDescent="0.2">
      <c r="B140" s="321"/>
      <c r="C140" s="322"/>
      <c r="D140" s="322"/>
      <c r="E140" s="322"/>
      <c r="F140" s="322"/>
      <c r="G140" s="322"/>
      <c r="H140" s="325"/>
      <c r="I140" s="367" t="s">
        <v>631</v>
      </c>
      <c r="J140" s="574"/>
      <c r="K140" s="574"/>
      <c r="L140" s="574"/>
      <c r="M140" s="365"/>
      <c r="N140" s="317"/>
    </row>
    <row r="141" spans="2:16" ht="13.5" customHeight="1" x14ac:dyDescent="0.2">
      <c r="B141" s="321"/>
      <c r="C141" s="322"/>
      <c r="D141" s="322"/>
      <c r="E141" s="322"/>
      <c r="F141" s="322"/>
      <c r="G141" s="322"/>
      <c r="H141" s="325"/>
      <c r="I141" s="367"/>
      <c r="J141" s="369"/>
      <c r="K141" s="369"/>
      <c r="L141" s="369"/>
      <c r="M141" s="365"/>
      <c r="N141" s="317"/>
      <c r="O141" s="310"/>
    </row>
    <row r="142" spans="2:16" ht="13.5" customHeight="1" x14ac:dyDescent="0.2">
      <c r="B142" s="321"/>
      <c r="C142" s="322"/>
      <c r="D142" s="322"/>
      <c r="E142" s="322"/>
      <c r="F142" s="322"/>
      <c r="G142" s="322"/>
      <c r="H142" s="325"/>
      <c r="I142" s="367"/>
      <c r="J142" s="369"/>
      <c r="K142" s="369"/>
      <c r="L142" s="369"/>
      <c r="M142" s="365"/>
      <c r="N142" s="317"/>
    </row>
    <row r="143" spans="2:16" ht="13.5" customHeight="1" x14ac:dyDescent="0.2">
      <c r="B143" s="321"/>
      <c r="C143" s="322"/>
      <c r="D143" s="322"/>
      <c r="E143" s="322"/>
      <c r="F143" s="322"/>
      <c r="G143" s="322"/>
      <c r="H143" s="325"/>
      <c r="I143" s="369"/>
      <c r="J143" s="369"/>
      <c r="K143" s="369"/>
      <c r="L143" s="369"/>
      <c r="M143" s="365"/>
      <c r="N143" s="317"/>
    </row>
    <row r="144" spans="2:16" ht="13.5" customHeight="1" x14ac:dyDescent="0.2">
      <c r="B144" s="321"/>
      <c r="C144" s="322"/>
      <c r="D144" s="322"/>
      <c r="E144" s="322"/>
      <c r="F144" s="322"/>
      <c r="G144" s="322"/>
      <c r="H144" s="325"/>
      <c r="I144" s="369"/>
      <c r="J144" s="369"/>
      <c r="K144" s="369"/>
      <c r="L144" s="369"/>
      <c r="M144" s="365"/>
      <c r="N144" s="317"/>
    </row>
    <row r="145" spans="2:14" ht="13.5" customHeight="1" x14ac:dyDescent="0.2">
      <c r="B145" s="321"/>
      <c r="C145" s="322"/>
      <c r="D145" s="322"/>
      <c r="E145" s="322"/>
      <c r="F145" s="322"/>
      <c r="G145" s="322"/>
      <c r="H145" s="325"/>
      <c r="I145" s="369"/>
      <c r="J145" s="369"/>
      <c r="K145" s="369"/>
      <c r="L145" s="369"/>
      <c r="M145" s="365"/>
      <c r="N145" s="317"/>
    </row>
    <row r="146" spans="2:14" ht="13.5" customHeight="1" x14ac:dyDescent="0.2">
      <c r="B146" s="321"/>
      <c r="C146" s="322"/>
      <c r="D146" s="322"/>
      <c r="E146" s="322"/>
      <c r="F146" s="322"/>
      <c r="G146" s="322"/>
      <c r="H146" s="325"/>
      <c r="I146" s="369"/>
      <c r="J146" s="369"/>
      <c r="K146" s="369"/>
      <c r="L146" s="369"/>
      <c r="M146" s="365"/>
      <c r="N146" s="317"/>
    </row>
    <row r="147" spans="2:14" ht="14.1" customHeight="1" x14ac:dyDescent="0.2">
      <c r="B147" s="321"/>
      <c r="C147" s="322"/>
      <c r="D147" s="322"/>
      <c r="E147" s="322"/>
      <c r="F147" s="322"/>
      <c r="G147" s="322"/>
      <c r="H147" s="325"/>
      <c r="I147" s="367" t="s">
        <v>709</v>
      </c>
      <c r="J147" s="367"/>
      <c r="K147" s="367"/>
      <c r="L147" s="367"/>
      <c r="M147" s="365"/>
      <c r="N147" s="317"/>
    </row>
    <row r="148" spans="2:14" ht="14.1" customHeight="1" thickBot="1" x14ac:dyDescent="0.25">
      <c r="B148" s="327"/>
      <c r="C148" s="328"/>
      <c r="D148" s="328"/>
      <c r="E148" s="328"/>
      <c r="F148" s="328"/>
      <c r="G148" s="328"/>
      <c r="H148" s="329"/>
      <c r="I148" s="328"/>
      <c r="J148" s="330"/>
      <c r="K148" s="328"/>
      <c r="L148" s="328"/>
      <c r="M148" s="328"/>
      <c r="N148" s="331"/>
    </row>
    <row r="149" spans="2:14" ht="14.1" customHeight="1" x14ac:dyDescent="0.2">
      <c r="M149" s="310"/>
    </row>
    <row r="150" spans="2:14" ht="14.1" customHeight="1" x14ac:dyDescent="0.2">
      <c r="M150" s="310"/>
    </row>
    <row r="151" spans="2:14" ht="14.1" customHeight="1" x14ac:dyDescent="0.2">
      <c r="M151" s="310"/>
    </row>
    <row r="152" spans="2:14" ht="14.1" customHeight="1" x14ac:dyDescent="0.2">
      <c r="M152" s="310"/>
    </row>
    <row r="153" spans="2:14" ht="14.1" customHeight="1" x14ac:dyDescent="0.2">
      <c r="M153" s="310"/>
    </row>
    <row r="154" spans="2:14" ht="14.1" customHeight="1" x14ac:dyDescent="0.2">
      <c r="M154" s="310"/>
    </row>
    <row r="155" spans="2:14" ht="14.1" customHeight="1" x14ac:dyDescent="0.2">
      <c r="M155" s="310"/>
    </row>
    <row r="156" spans="2:14" ht="14.1" customHeight="1" x14ac:dyDescent="0.2">
      <c r="M156" s="310"/>
    </row>
    <row r="157" spans="2:14" ht="14.1" customHeight="1" x14ac:dyDescent="0.2">
      <c r="M157" s="310"/>
    </row>
    <row r="158" spans="2:14" ht="14.1" customHeight="1" x14ac:dyDescent="0.2">
      <c r="M158" s="310"/>
    </row>
    <row r="159" spans="2:14" ht="14.1" customHeight="1" x14ac:dyDescent="0.2">
      <c r="M159" s="310"/>
    </row>
    <row r="160" spans="2:14" ht="14.1" customHeight="1" x14ac:dyDescent="0.2">
      <c r="M160" s="310"/>
    </row>
    <row r="161" spans="13:13" ht="14.1" customHeight="1" x14ac:dyDescent="0.2">
      <c r="M161" s="310"/>
    </row>
    <row r="162" spans="13:13" ht="14.1" customHeight="1" x14ac:dyDescent="0.2">
      <c r="M162" s="310"/>
    </row>
    <row r="163" spans="13:13" ht="14.1" customHeight="1" x14ac:dyDescent="0.2">
      <c r="M163" s="310"/>
    </row>
    <row r="164" spans="13:13" ht="14.1" customHeight="1" x14ac:dyDescent="0.2">
      <c r="M164" s="310"/>
    </row>
    <row r="165" spans="13:13" ht="14.1" customHeight="1" x14ac:dyDescent="0.2">
      <c r="M165" s="310"/>
    </row>
    <row r="166" spans="13:13" ht="14.1" customHeight="1" x14ac:dyDescent="0.2">
      <c r="M166" s="310"/>
    </row>
    <row r="167" spans="13:13" ht="14.1" customHeight="1" x14ac:dyDescent="0.2">
      <c r="M167" s="310"/>
    </row>
    <row r="168" spans="13:13" ht="14.1" customHeight="1" x14ac:dyDescent="0.2">
      <c r="M168" s="310"/>
    </row>
    <row r="169" spans="13:13" ht="14.1" customHeight="1" x14ac:dyDescent="0.2">
      <c r="M169" s="310"/>
    </row>
    <row r="170" spans="13:13" ht="14.1" customHeight="1" x14ac:dyDescent="0.2">
      <c r="M170" s="310"/>
    </row>
    <row r="171" spans="13:13" ht="14.1" customHeight="1" x14ac:dyDescent="0.2">
      <c r="M171" s="310"/>
    </row>
    <row r="172" spans="13:13" ht="14.1" customHeight="1" x14ac:dyDescent="0.2">
      <c r="M172" s="310"/>
    </row>
    <row r="173" spans="13:13" ht="14.1" customHeight="1" x14ac:dyDescent="0.2">
      <c r="M173" s="310"/>
    </row>
    <row r="174" spans="13:13" ht="14.1" customHeight="1" x14ac:dyDescent="0.2">
      <c r="M174" s="310"/>
    </row>
    <row r="175" spans="13:13" ht="14.1" customHeight="1" x14ac:dyDescent="0.2">
      <c r="M175" s="310"/>
    </row>
  </sheetData>
  <mergeCells count="14">
    <mergeCell ref="B103:I103"/>
    <mergeCell ref="J97:L97"/>
    <mergeCell ref="K135:L135"/>
    <mergeCell ref="B118:N118"/>
    <mergeCell ref="B1:N4"/>
    <mergeCell ref="K15:M15"/>
    <mergeCell ref="K5:N5"/>
    <mergeCell ref="B5:G5"/>
    <mergeCell ref="B89:I89"/>
    <mergeCell ref="P5:Q6"/>
    <mergeCell ref="B20:N20"/>
    <mergeCell ref="B88:N88"/>
    <mergeCell ref="B87:N87"/>
    <mergeCell ref="E21:F21"/>
  </mergeCells>
  <printOptions horizontalCentered="1"/>
  <pageMargins left="0.7" right="0.7" top="0.75" bottom="0.75" header="0.3" footer="0.3"/>
  <pageSetup paperSize="9" scale="38" orientation="portrait" r:id="rId1"/>
  <headerFooter alignWithMargins="0">
    <oddFooter>&amp;LADME&amp;COCTUBRE-2014&amp;RDNC</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I178"/>
  <sheetViews>
    <sheetView zoomScale="85" zoomScaleNormal="85" zoomScaleSheetLayoutView="75" zoomScalePageLayoutView="70" workbookViewId="0">
      <selection activeCell="C37" sqref="C37:M44"/>
    </sheetView>
  </sheetViews>
  <sheetFormatPr baseColWidth="10" defaultRowHeight="14.1" customHeight="1" x14ac:dyDescent="0.2"/>
  <cols>
    <col min="1" max="1" width="15.7109375" style="272" customWidth="1"/>
    <col min="2" max="2" width="3.7109375" style="272" customWidth="1"/>
    <col min="3" max="11" width="17.7109375" style="272" customWidth="1"/>
    <col min="12" max="12" width="19.42578125" style="272" customWidth="1"/>
    <col min="13" max="13" width="17.7109375" style="272" customWidth="1"/>
    <col min="14" max="14" width="3.7109375" style="272" customWidth="1"/>
    <col min="15" max="15" width="13.28515625" style="272" customWidth="1"/>
    <col min="16" max="16" width="11.42578125" style="272"/>
    <col min="17" max="17" width="29" style="272" customWidth="1"/>
    <col min="18" max="18" width="11.42578125" style="272"/>
    <col min="19" max="19" width="25" style="272" customWidth="1"/>
    <col min="20" max="16384" width="11.42578125" style="272"/>
  </cols>
  <sheetData>
    <row r="1" spans="2:19" ht="13.5" customHeight="1" x14ac:dyDescent="0.2">
      <c r="B1" s="724" t="s">
        <v>708</v>
      </c>
      <c r="C1" s="725"/>
      <c r="D1" s="725"/>
      <c r="E1" s="725"/>
      <c r="F1" s="725"/>
      <c r="G1" s="725"/>
      <c r="H1" s="725"/>
      <c r="I1" s="725"/>
      <c r="J1" s="725"/>
      <c r="K1" s="725"/>
      <c r="L1" s="725"/>
      <c r="M1" s="725"/>
      <c r="N1" s="726"/>
      <c r="Q1" s="273"/>
    </row>
    <row r="2" spans="2:19" ht="13.5" customHeight="1" x14ac:dyDescent="0.25">
      <c r="B2" s="727"/>
      <c r="C2" s="728"/>
      <c r="D2" s="728"/>
      <c r="E2" s="728"/>
      <c r="F2" s="728"/>
      <c r="G2" s="728"/>
      <c r="H2" s="728"/>
      <c r="I2" s="728"/>
      <c r="J2" s="728"/>
      <c r="K2" s="728"/>
      <c r="L2" s="728"/>
      <c r="M2" s="728"/>
      <c r="N2" s="729"/>
      <c r="P2" s="274"/>
      <c r="Q2" s="275"/>
      <c r="R2" s="276"/>
      <c r="S2" s="277"/>
    </row>
    <row r="3" spans="2:19" ht="13.5" customHeight="1" x14ac:dyDescent="0.2">
      <c r="B3" s="727"/>
      <c r="C3" s="728"/>
      <c r="D3" s="728"/>
      <c r="E3" s="728"/>
      <c r="F3" s="728"/>
      <c r="G3" s="728"/>
      <c r="H3" s="728"/>
      <c r="I3" s="728"/>
      <c r="J3" s="728"/>
      <c r="K3" s="728"/>
      <c r="L3" s="728"/>
      <c r="M3" s="728"/>
      <c r="N3" s="729"/>
      <c r="P3" s="274"/>
    </row>
    <row r="4" spans="2:19" ht="13.5" customHeight="1" x14ac:dyDescent="0.2">
      <c r="B4" s="730"/>
      <c r="C4" s="731"/>
      <c r="D4" s="731"/>
      <c r="E4" s="731"/>
      <c r="F4" s="731"/>
      <c r="G4" s="731"/>
      <c r="H4" s="731"/>
      <c r="I4" s="731"/>
      <c r="J4" s="731"/>
      <c r="K4" s="731"/>
      <c r="L4" s="731"/>
      <c r="M4" s="731"/>
      <c r="N4" s="732"/>
    </row>
    <row r="5" spans="2:19" ht="13.5" customHeight="1" x14ac:dyDescent="0.2">
      <c r="B5" s="733" t="s">
        <v>707</v>
      </c>
      <c r="C5" s="734"/>
      <c r="D5" s="734"/>
      <c r="E5" s="735"/>
      <c r="F5" s="735"/>
      <c r="G5" s="735"/>
      <c r="H5" s="278"/>
      <c r="I5" s="278"/>
      <c r="J5" s="278"/>
      <c r="K5" s="705">
        <v>41913</v>
      </c>
      <c r="L5" s="705"/>
      <c r="M5" s="705"/>
      <c r="N5" s="706"/>
    </row>
    <row r="6" spans="2:19" ht="13.5" customHeight="1" x14ac:dyDescent="0.25">
      <c r="B6" s="279"/>
      <c r="C6" s="280"/>
      <c r="D6" s="280"/>
      <c r="E6" s="280"/>
      <c r="F6" s="280"/>
      <c r="G6" s="280"/>
      <c r="H6" s="280"/>
      <c r="I6" s="280"/>
      <c r="J6" s="280"/>
      <c r="K6" s="280"/>
      <c r="L6" s="280"/>
      <c r="M6" s="280"/>
      <c r="N6" s="281"/>
      <c r="O6" s="274"/>
      <c r="P6" s="274"/>
      <c r="Q6" s="282"/>
      <c r="R6" s="283"/>
    </row>
    <row r="7" spans="2:19" ht="13.5" customHeight="1" x14ac:dyDescent="0.2">
      <c r="B7" s="284"/>
      <c r="C7" s="285"/>
      <c r="D7" s="285"/>
      <c r="E7" s="285"/>
      <c r="F7" s="285"/>
      <c r="G7" s="285"/>
      <c r="H7" s="385"/>
      <c r="I7" s="385"/>
      <c r="J7" s="285"/>
      <c r="K7" s="285"/>
      <c r="L7" s="285"/>
      <c r="M7" s="287"/>
      <c r="N7" s="288"/>
    </row>
    <row r="8" spans="2:19" ht="13.5" customHeight="1" x14ac:dyDescent="0.25">
      <c r="B8" s="284"/>
      <c r="C8" s="285"/>
      <c r="D8" s="285"/>
      <c r="E8" s="285"/>
      <c r="F8" s="285"/>
      <c r="G8" s="285"/>
      <c r="H8" s="508"/>
      <c r="I8" s="386"/>
      <c r="J8" s="290"/>
      <c r="K8" s="285"/>
      <c r="L8" s="285"/>
      <c r="M8" s="285"/>
      <c r="N8" s="288"/>
    </row>
    <row r="9" spans="2:19" ht="13.5" customHeight="1" x14ac:dyDescent="0.2">
      <c r="B9" s="284"/>
      <c r="C9" s="285"/>
      <c r="D9" s="285"/>
      <c r="E9" s="285"/>
      <c r="F9" s="285"/>
      <c r="G9" s="285"/>
      <c r="H9" s="285"/>
      <c r="I9" s="291"/>
      <c r="J9" s="285"/>
      <c r="K9" s="285"/>
      <c r="L9" s="285"/>
      <c r="M9" s="285"/>
      <c r="N9" s="288"/>
    </row>
    <row r="10" spans="2:19" ht="13.5" customHeight="1" x14ac:dyDescent="0.25">
      <c r="B10" s="284"/>
      <c r="C10" s="285"/>
      <c r="D10" s="285"/>
      <c r="E10" s="285"/>
      <c r="F10" s="285"/>
      <c r="G10" s="285"/>
      <c r="H10" s="286"/>
      <c r="I10" s="286"/>
      <c r="J10" s="285"/>
      <c r="K10" s="285"/>
      <c r="L10" s="285"/>
      <c r="M10" s="285"/>
      <c r="N10" s="288"/>
    </row>
    <row r="11" spans="2:19" ht="13.5" customHeight="1" x14ac:dyDescent="0.25">
      <c r="B11" s="284"/>
      <c r="C11" s="285"/>
      <c r="D11" s="285"/>
      <c r="E11" s="285"/>
      <c r="F11" s="285"/>
      <c r="G11" s="285"/>
      <c r="H11" s="285"/>
      <c r="I11" s="289"/>
      <c r="J11" s="286"/>
      <c r="K11" s="285"/>
      <c r="L11" s="285"/>
      <c r="M11" s="290"/>
      <c r="N11" s="288"/>
    </row>
    <row r="12" spans="2:19" ht="13.5" customHeight="1" x14ac:dyDescent="0.25">
      <c r="B12" s="284"/>
      <c r="C12" s="285"/>
      <c r="D12" s="285"/>
      <c r="E12" s="285"/>
      <c r="F12" s="285"/>
      <c r="G12" s="285"/>
      <c r="H12" s="285"/>
      <c r="I12" s="291"/>
      <c r="J12" s="286"/>
      <c r="K12" s="285"/>
      <c r="L12" s="285"/>
      <c r="M12" s="290"/>
      <c r="N12" s="288"/>
    </row>
    <row r="13" spans="2:19" ht="13.5" customHeight="1" x14ac:dyDescent="0.25">
      <c r="B13" s="284"/>
      <c r="C13" s="285"/>
      <c r="D13" s="285"/>
      <c r="E13" s="285"/>
      <c r="F13" s="285"/>
      <c r="G13" s="285"/>
      <c r="H13" s="285"/>
      <c r="I13" s="291"/>
      <c r="J13" s="286"/>
      <c r="K13" s="285"/>
      <c r="L13" s="285"/>
      <c r="M13" s="290"/>
      <c r="N13" s="288"/>
    </row>
    <row r="14" spans="2:19" ht="13.5" customHeight="1" x14ac:dyDescent="0.2">
      <c r="B14" s="284"/>
      <c r="C14" s="285"/>
      <c r="D14" s="285"/>
      <c r="E14" s="285"/>
      <c r="F14" s="285"/>
      <c r="G14" s="285"/>
      <c r="H14" s="285"/>
      <c r="I14" s="285"/>
      <c r="J14" s="285"/>
      <c r="K14" s="285"/>
      <c r="L14" s="285"/>
      <c r="M14" s="285"/>
      <c r="N14" s="288"/>
    </row>
    <row r="15" spans="2:19" ht="13.5" customHeight="1" x14ac:dyDescent="0.25">
      <c r="B15" s="284"/>
      <c r="C15" s="285"/>
      <c r="D15" s="285"/>
      <c r="E15" s="285"/>
      <c r="F15" s="285"/>
      <c r="G15" s="285"/>
      <c r="H15" s="285"/>
      <c r="I15" s="292"/>
      <c r="J15" s="285"/>
      <c r="K15" s="285" t="s">
        <v>842</v>
      </c>
      <c r="L15" s="285"/>
      <c r="M15" s="290"/>
      <c r="N15" s="288"/>
    </row>
    <row r="16" spans="2:19" ht="13.5" customHeight="1" thickBot="1" x14ac:dyDescent="0.25">
      <c r="B16" s="284"/>
      <c r="C16" s="285"/>
      <c r="D16" s="285"/>
      <c r="E16" s="285"/>
      <c r="F16" s="285"/>
      <c r="G16" s="285"/>
      <c r="H16" s="374"/>
      <c r="I16" s="381"/>
      <c r="J16" s="285"/>
      <c r="K16" s="374"/>
      <c r="L16" s="374"/>
      <c r="M16" s="380"/>
      <c r="N16" s="288"/>
      <c r="S16" s="439" t="s">
        <v>850</v>
      </c>
    </row>
    <row r="17" spans="1:20" ht="13.5" customHeight="1" thickBot="1" x14ac:dyDescent="0.3">
      <c r="B17" s="284" t="s">
        <v>649</v>
      </c>
      <c r="C17" s="285"/>
      <c r="D17" s="285"/>
      <c r="E17" s="285"/>
      <c r="F17" s="285"/>
      <c r="G17" s="285"/>
      <c r="H17" s="374"/>
      <c r="I17" s="382"/>
      <c r="J17" s="285"/>
      <c r="K17" s="374"/>
      <c r="L17" s="374"/>
      <c r="M17" s="380"/>
      <c r="N17" s="288"/>
      <c r="Q17" s="738" t="s">
        <v>849</v>
      </c>
      <c r="R17" s="739"/>
      <c r="S17" s="438">
        <v>39</v>
      </c>
      <c r="T17" s="272" t="str">
        <f>VLOOKUP(S17,$P$38:$W$90,6,TRUE)</f>
        <v>Semana 39 (27 de septiembre al 03 de octubre)</v>
      </c>
    </row>
    <row r="18" spans="1:20" ht="13.5" customHeight="1" x14ac:dyDescent="0.2">
      <c r="B18" s="284"/>
      <c r="C18" s="285"/>
      <c r="D18" s="285"/>
      <c r="E18" s="285"/>
      <c r="F18" s="285"/>
      <c r="G18" s="285"/>
      <c r="H18" s="374"/>
      <c r="I18" s="382"/>
      <c r="J18" s="285"/>
      <c r="K18" s="374"/>
      <c r="L18" s="374"/>
      <c r="M18" s="380"/>
      <c r="N18" s="288"/>
      <c r="S18" s="272">
        <f>S17+1</f>
        <v>40</v>
      </c>
      <c r="T18" s="272" t="str">
        <f>VLOOKUP(S18,$P$38:$W$90,6,TRUE)</f>
        <v>Semana 40 (04 de octubre al 10 de octubre)</v>
      </c>
    </row>
    <row r="19" spans="1:20" ht="13.5" customHeight="1" x14ac:dyDescent="0.2">
      <c r="A19" s="272">
        <v>0</v>
      </c>
      <c r="B19" s="284"/>
      <c r="C19" s="285"/>
      <c r="D19" s="285"/>
      <c r="E19" s="285"/>
      <c r="F19" s="285"/>
      <c r="G19" s="285"/>
      <c r="H19" s="374"/>
      <c r="I19" s="374"/>
      <c r="J19" s="285"/>
      <c r="K19" s="285"/>
      <c r="L19" s="285"/>
      <c r="M19" s="285"/>
      <c r="N19" s="288"/>
      <c r="S19" s="272">
        <f t="shared" ref="S19:S21" si="0">S18+1</f>
        <v>41</v>
      </c>
      <c r="T19" s="272" t="str">
        <f>VLOOKUP(S19,$P$38:$W$90,6,TRUE)</f>
        <v>Semana 41 (11 de octubre al 17 de octubre)</v>
      </c>
    </row>
    <row r="20" spans="1:20" ht="13.5" customHeight="1" x14ac:dyDescent="0.2">
      <c r="B20" s="284"/>
      <c r="C20" s="285"/>
      <c r="D20" s="285"/>
      <c r="E20" s="285"/>
      <c r="F20" s="285"/>
      <c r="G20" s="285"/>
      <c r="H20" s="285"/>
      <c r="I20" s="285"/>
      <c r="J20" s="285"/>
      <c r="K20" s="285"/>
      <c r="L20" s="285"/>
      <c r="M20" s="285"/>
      <c r="N20" s="288"/>
      <c r="S20" s="272">
        <f t="shared" si="0"/>
        <v>42</v>
      </c>
      <c r="T20" s="272" t="str">
        <f>VLOOKUP(S20,$P$38:$W$90,6,TRUE)</f>
        <v>Semana 42 (18 de octubre al 24 de octubre)</v>
      </c>
    </row>
    <row r="21" spans="1:20" ht="13.5" customHeight="1" x14ac:dyDescent="0.2">
      <c r="B21" s="284"/>
      <c r="C21" s="285"/>
      <c r="D21" s="285"/>
      <c r="E21" s="285"/>
      <c r="F21" s="285"/>
      <c r="G21" s="285"/>
      <c r="H21" s="285"/>
      <c r="I21" s="285"/>
      <c r="J21" s="285"/>
      <c r="K21" s="285"/>
      <c r="L21" s="285"/>
      <c r="M21" s="285"/>
      <c r="N21" s="288"/>
      <c r="S21" s="272">
        <f t="shared" si="0"/>
        <v>43</v>
      </c>
      <c r="T21" s="272" t="str">
        <f>VLOOKUP(S21,$P$38:$W$90,6,TRUE)</f>
        <v>Semana 43 (25 de octubre al 31 de octubre)</v>
      </c>
    </row>
    <row r="22" spans="1:20" ht="13.5" customHeight="1" x14ac:dyDescent="0.2">
      <c r="B22" s="284"/>
      <c r="C22" s="285"/>
      <c r="D22" s="285"/>
      <c r="E22" s="359"/>
      <c r="F22" s="359"/>
      <c r="G22" s="359"/>
      <c r="H22" s="359"/>
      <c r="I22" s="359"/>
      <c r="J22" s="359"/>
      <c r="K22" s="359"/>
      <c r="L22" s="359"/>
      <c r="M22" s="359"/>
      <c r="N22" s="288"/>
    </row>
    <row r="23" spans="1:20" ht="13.5" customHeight="1" x14ac:dyDescent="0.2">
      <c r="B23" s="284"/>
      <c r="C23" s="285"/>
      <c r="D23" s="285"/>
      <c r="E23" s="359"/>
      <c r="F23" s="359"/>
      <c r="G23" s="359"/>
      <c r="H23" s="359"/>
      <c r="I23" s="359"/>
      <c r="J23" s="359"/>
      <c r="K23" s="359"/>
      <c r="L23" s="359"/>
      <c r="M23" s="359"/>
      <c r="N23" s="288"/>
      <c r="O23" s="293"/>
    </row>
    <row r="24" spans="1:20" ht="13.5" customHeight="1" x14ac:dyDescent="0.2">
      <c r="B24" s="284"/>
      <c r="C24" s="285"/>
      <c r="D24" s="285"/>
      <c r="E24" s="359"/>
      <c r="F24" s="359"/>
      <c r="G24" s="359"/>
      <c r="H24" s="359"/>
      <c r="I24" s="359"/>
      <c r="J24" s="359"/>
      <c r="K24" s="359"/>
      <c r="L24" s="359"/>
      <c r="M24" s="359"/>
      <c r="N24" s="288"/>
    </row>
    <row r="25" spans="1:20" ht="13.5" customHeight="1" x14ac:dyDescent="0.2">
      <c r="B25" s="284"/>
      <c r="C25" s="285"/>
      <c r="D25" s="285"/>
      <c r="E25" s="359"/>
      <c r="F25" s="359"/>
      <c r="G25" s="359"/>
      <c r="H25" s="359"/>
      <c r="I25" s="359"/>
      <c r="J25" s="359"/>
      <c r="K25" s="359"/>
      <c r="L25" s="359"/>
      <c r="M25" s="359"/>
      <c r="N25" s="288"/>
    </row>
    <row r="26" spans="1:20" ht="13.5" customHeight="1" x14ac:dyDescent="0.2">
      <c r="B26" s="284"/>
      <c r="C26" s="285"/>
      <c r="D26" s="285"/>
      <c r="E26" s="359"/>
      <c r="F26" s="359"/>
      <c r="G26" s="359"/>
      <c r="H26" s="359"/>
      <c r="I26" s="359"/>
      <c r="J26" s="359"/>
      <c r="K26" s="359"/>
      <c r="L26" s="359"/>
      <c r="M26" s="359"/>
      <c r="N26" s="288"/>
      <c r="Q26" s="440">
        <v>39936</v>
      </c>
    </row>
    <row r="27" spans="1:20" ht="13.5" customHeight="1" x14ac:dyDescent="0.2">
      <c r="A27" s="273"/>
      <c r="B27" s="284"/>
      <c r="C27" s="285"/>
      <c r="D27" s="285"/>
      <c r="E27" s="359"/>
      <c r="F27" s="359"/>
      <c r="G27" s="359"/>
      <c r="H27" s="359"/>
      <c r="I27" s="359"/>
      <c r="J27" s="359"/>
      <c r="K27" s="359"/>
      <c r="L27" s="359"/>
      <c r="M27" s="359"/>
      <c r="N27" s="288"/>
    </row>
    <row r="28" spans="1:20" ht="13.5" customHeight="1" x14ac:dyDescent="0.2">
      <c r="B28" s="284"/>
      <c r="C28" s="285"/>
      <c r="D28" s="285"/>
      <c r="E28" s="359"/>
      <c r="F28" s="359"/>
      <c r="G28" s="359"/>
      <c r="H28" s="359"/>
      <c r="I28" s="359"/>
      <c r="J28" s="359"/>
      <c r="K28" s="359"/>
      <c r="L28" s="359"/>
      <c r="M28" s="359"/>
      <c r="N28" s="288"/>
    </row>
    <row r="29" spans="1:20" ht="13.5" customHeight="1" x14ac:dyDescent="0.2">
      <c r="A29" s="273"/>
      <c r="B29" s="284"/>
      <c r="C29" s="285"/>
      <c r="D29" s="285"/>
      <c r="E29" s="359"/>
      <c r="F29" s="359"/>
      <c r="G29" s="359"/>
      <c r="H29" s="359"/>
      <c r="I29" s="359"/>
      <c r="J29" s="359"/>
      <c r="K29" s="359"/>
      <c r="L29" s="359"/>
      <c r="M29" s="359"/>
      <c r="N29" s="288"/>
    </row>
    <row r="30" spans="1:20" ht="13.5" customHeight="1" x14ac:dyDescent="0.2">
      <c r="A30" s="273"/>
      <c r="B30" s="284"/>
      <c r="C30" s="285"/>
      <c r="D30" s="285"/>
      <c r="E30" s="359"/>
      <c r="F30" s="359"/>
      <c r="G30" s="359"/>
      <c r="H30" s="359"/>
      <c r="I30" s="359"/>
      <c r="J30" s="359"/>
      <c r="K30" s="359"/>
      <c r="L30" s="359"/>
      <c r="M30" s="359"/>
      <c r="N30" s="288"/>
    </row>
    <row r="31" spans="1:20" ht="13.5" customHeight="1" x14ac:dyDescent="0.2">
      <c r="A31" s="275"/>
      <c r="B31" s="284"/>
      <c r="C31" s="285"/>
      <c r="D31" s="285"/>
      <c r="E31" s="359"/>
      <c r="F31" s="359"/>
      <c r="G31" s="359"/>
      <c r="H31" s="359"/>
      <c r="I31" s="359"/>
      <c r="J31" s="359"/>
      <c r="K31" s="359"/>
      <c r="L31" s="359"/>
      <c r="M31" s="359"/>
      <c r="N31" s="288"/>
    </row>
    <row r="32" spans="1:20" ht="13.5" customHeight="1" x14ac:dyDescent="0.25">
      <c r="A32" s="274"/>
      <c r="B32" s="284"/>
      <c r="C32" s="285"/>
      <c r="D32" s="285"/>
      <c r="E32" s="359"/>
      <c r="F32" s="359"/>
      <c r="G32" s="359"/>
      <c r="H32" s="359"/>
      <c r="I32" s="359"/>
      <c r="J32" s="359"/>
      <c r="K32" s="359"/>
      <c r="L32" s="359"/>
      <c r="M32" s="359"/>
      <c r="N32" s="288"/>
      <c r="P32" s="737" t="s">
        <v>849</v>
      </c>
      <c r="Q32" s="737"/>
    </row>
    <row r="33" spans="1:21" ht="13.5" customHeight="1" x14ac:dyDescent="0.2">
      <c r="A33" s="294"/>
      <c r="B33" s="284"/>
      <c r="C33" s="285"/>
      <c r="D33" s="285"/>
      <c r="E33" s="359"/>
      <c r="F33" s="359"/>
      <c r="G33" s="359"/>
      <c r="H33" s="359"/>
      <c r="I33" s="359"/>
      <c r="J33" s="359"/>
      <c r="K33" s="359"/>
      <c r="L33" s="359"/>
      <c r="M33" s="359"/>
      <c r="N33" s="288"/>
      <c r="O33" s="295"/>
      <c r="U33" s="272" t="str">
        <f>CONCATENATE("FECHA",S34)</f>
        <v>FECHA41649</v>
      </c>
    </row>
    <row r="34" spans="1:21" ht="13.5" customHeight="1" x14ac:dyDescent="0.2">
      <c r="A34" s="294"/>
      <c r="B34" s="284"/>
      <c r="C34" s="285"/>
      <c r="D34" s="285"/>
      <c r="E34" s="359"/>
      <c r="F34" s="359"/>
      <c r="G34" s="359"/>
      <c r="H34" s="359"/>
      <c r="I34" s="359"/>
      <c r="J34" s="359"/>
      <c r="K34" s="359"/>
      <c r="L34" s="359"/>
      <c r="M34" s="359"/>
      <c r="N34" s="288"/>
      <c r="O34" s="295"/>
      <c r="P34" s="272" t="s">
        <v>847</v>
      </c>
      <c r="Q34" s="435">
        <v>41643</v>
      </c>
      <c r="R34" s="433" t="s">
        <v>848</v>
      </c>
      <c r="S34" s="435">
        <v>41649</v>
      </c>
    </row>
    <row r="35" spans="1:21" ht="13.5" customHeight="1" x14ac:dyDescent="0.2">
      <c r="A35" s="296"/>
      <c r="B35" s="284"/>
      <c r="C35" s="285"/>
      <c r="D35" s="285"/>
      <c r="E35" s="359"/>
      <c r="F35" s="359"/>
      <c r="G35" s="359"/>
      <c r="H35" s="359"/>
      <c r="I35" s="359"/>
      <c r="J35" s="359"/>
      <c r="K35" s="359"/>
      <c r="L35" s="359"/>
      <c r="M35" s="359"/>
      <c r="N35" s="288"/>
    </row>
    <row r="36" spans="1:21" ht="13.5" customHeight="1" x14ac:dyDescent="0.2">
      <c r="A36" s="296"/>
      <c r="B36" s="284"/>
      <c r="C36" s="718" t="str">
        <f>T17</f>
        <v>Semana 39 (27 de septiembre al 03 de octubre)</v>
      </c>
      <c r="D36" s="719"/>
      <c r="E36" s="719"/>
      <c r="F36" s="719"/>
      <c r="G36" s="719"/>
      <c r="H36" s="719"/>
      <c r="I36" s="719"/>
      <c r="J36" s="719"/>
      <c r="K36" s="719"/>
      <c r="L36" s="719"/>
      <c r="M36" s="720"/>
      <c r="N36" s="288"/>
    </row>
    <row r="37" spans="1:21" ht="13.5" customHeight="1" x14ac:dyDescent="0.25">
      <c r="A37" s="296"/>
      <c r="B37" s="284"/>
      <c r="C37" s="740" t="s">
        <v>1057</v>
      </c>
      <c r="D37" s="740"/>
      <c r="E37" s="740"/>
      <c r="F37" s="740"/>
      <c r="G37" s="740"/>
      <c r="H37" s="740"/>
      <c r="I37" s="740"/>
      <c r="J37" s="740"/>
      <c r="K37" s="740"/>
      <c r="L37" s="740"/>
      <c r="M37" s="740"/>
      <c r="N37" s="288"/>
      <c r="P37" s="436" t="s">
        <v>845</v>
      </c>
      <c r="Q37" s="736" t="s">
        <v>846</v>
      </c>
      <c r="R37" s="736"/>
      <c r="S37" s="736"/>
    </row>
    <row r="38" spans="1:21" ht="13.5" customHeight="1" x14ac:dyDescent="0.2">
      <c r="A38" s="294"/>
      <c r="B38" s="284"/>
      <c r="C38" s="741"/>
      <c r="D38" s="741"/>
      <c r="E38" s="741"/>
      <c r="F38" s="741"/>
      <c r="G38" s="741"/>
      <c r="H38" s="741"/>
      <c r="I38" s="741"/>
      <c r="J38" s="741"/>
      <c r="K38" s="741"/>
      <c r="L38" s="741"/>
      <c r="M38" s="741"/>
      <c r="N38" s="288"/>
      <c r="P38" s="272">
        <v>1</v>
      </c>
      <c r="Q38" s="437" t="str">
        <f>CONCATENATE(TEXT($Q$34+(P38-1)*7,"dd")," de ",TEXT($Q$34+(P38-1)*7,"mmmm"))</f>
        <v>04 de enero</v>
      </c>
      <c r="R38" s="433" t="s">
        <v>848</v>
      </c>
      <c r="S38" s="437" t="str">
        <f>CONCATENATE(TEXT($S$34+(P38-1)*7,"dd")," de ",TEXT($S$34+(P38-1)*7,"mmmm"))</f>
        <v>10 de enero</v>
      </c>
      <c r="U38" s="272" t="str">
        <f>CONCATENATE("Semana ",P38," (",Q38," al ",S38,")")</f>
        <v>Semana 1 (04 de enero al 10 de enero)</v>
      </c>
    </row>
    <row r="39" spans="1:21" ht="13.5" customHeight="1" x14ac:dyDescent="0.2">
      <c r="A39" s="296"/>
      <c r="B39" s="284"/>
      <c r="C39" s="741"/>
      <c r="D39" s="741"/>
      <c r="E39" s="741"/>
      <c r="F39" s="741"/>
      <c r="G39" s="741"/>
      <c r="H39" s="741"/>
      <c r="I39" s="741"/>
      <c r="J39" s="741"/>
      <c r="K39" s="741"/>
      <c r="L39" s="741"/>
      <c r="M39" s="741"/>
      <c r="N39" s="288"/>
      <c r="P39" s="272">
        <f>P38+1</f>
        <v>2</v>
      </c>
      <c r="Q39" s="437" t="str">
        <f t="shared" ref="Q39:Q42" si="1">CONCATENATE(TEXT($Q$34+(P39-1)*7,"dd")," de ",TEXT($Q$34+(P39-1)*7,"mmmm"))</f>
        <v>11 de enero</v>
      </c>
      <c r="R39" s="433" t="s">
        <v>848</v>
      </c>
      <c r="S39" s="437" t="str">
        <f t="shared" ref="S39:S42" si="2">CONCATENATE(TEXT($S$34+(P39-1)*7,"dd")," de ",TEXT($S$34+(P39-1)*7,"mmmm"))</f>
        <v>17 de enero</v>
      </c>
      <c r="U39" s="272" t="str">
        <f t="shared" ref="U39:U42" si="3">CONCATENATE("Semana ",P39," (",Q39," al ",S39,")")</f>
        <v>Semana 2 (11 de enero al 17 de enero)</v>
      </c>
    </row>
    <row r="40" spans="1:21" ht="13.5" customHeight="1" x14ac:dyDescent="0.2">
      <c r="A40" s="273"/>
      <c r="B40" s="284"/>
      <c r="C40" s="741"/>
      <c r="D40" s="741"/>
      <c r="E40" s="741"/>
      <c r="F40" s="741"/>
      <c r="G40" s="741"/>
      <c r="H40" s="741"/>
      <c r="I40" s="741"/>
      <c r="J40" s="741"/>
      <c r="K40" s="741"/>
      <c r="L40" s="741"/>
      <c r="M40" s="741"/>
      <c r="N40" s="288"/>
      <c r="P40" s="272">
        <f t="shared" ref="P40:P42" si="4">P39+1</f>
        <v>3</v>
      </c>
      <c r="Q40" s="437" t="str">
        <f t="shared" si="1"/>
        <v>18 de enero</v>
      </c>
      <c r="R40" s="433" t="s">
        <v>848</v>
      </c>
      <c r="S40" s="437" t="str">
        <f t="shared" si="2"/>
        <v>24 de enero</v>
      </c>
      <c r="U40" s="272" t="str">
        <f t="shared" si="3"/>
        <v>Semana 3 (18 de enero al 24 de enero)</v>
      </c>
    </row>
    <row r="41" spans="1:21" ht="13.5" customHeight="1" x14ac:dyDescent="0.2">
      <c r="A41" s="273"/>
      <c r="B41" s="284"/>
      <c r="C41" s="741"/>
      <c r="D41" s="741"/>
      <c r="E41" s="741"/>
      <c r="F41" s="741"/>
      <c r="G41" s="741"/>
      <c r="H41" s="741"/>
      <c r="I41" s="741"/>
      <c r="J41" s="741"/>
      <c r="K41" s="741"/>
      <c r="L41" s="741"/>
      <c r="M41" s="741"/>
      <c r="N41" s="288"/>
      <c r="P41" s="272">
        <f t="shared" si="4"/>
        <v>4</v>
      </c>
      <c r="Q41" s="437" t="str">
        <f t="shared" si="1"/>
        <v>25 de enero</v>
      </c>
      <c r="R41" s="433" t="s">
        <v>848</v>
      </c>
      <c r="S41" s="437" t="str">
        <f t="shared" si="2"/>
        <v>31 de enero</v>
      </c>
      <c r="U41" s="272" t="str">
        <f t="shared" si="3"/>
        <v>Semana 4 (25 de enero al 31 de enero)</v>
      </c>
    </row>
    <row r="42" spans="1:21" ht="13.5" customHeight="1" x14ac:dyDescent="0.2">
      <c r="A42" s="273"/>
      <c r="B42" s="284"/>
      <c r="C42" s="741"/>
      <c r="D42" s="741"/>
      <c r="E42" s="741"/>
      <c r="F42" s="741"/>
      <c r="G42" s="741"/>
      <c r="H42" s="741"/>
      <c r="I42" s="741"/>
      <c r="J42" s="741"/>
      <c r="K42" s="741"/>
      <c r="L42" s="741"/>
      <c r="M42" s="741"/>
      <c r="N42" s="288"/>
      <c r="P42" s="272">
        <f t="shared" si="4"/>
        <v>5</v>
      </c>
      <c r="Q42" s="437" t="str">
        <f t="shared" si="1"/>
        <v>01 de febrero</v>
      </c>
      <c r="R42" s="433" t="s">
        <v>848</v>
      </c>
      <c r="S42" s="437" t="str">
        <f t="shared" si="2"/>
        <v>07 de febrero</v>
      </c>
      <c r="U42" s="272" t="str">
        <f t="shared" si="3"/>
        <v>Semana 5 (01 de febrero al 07 de febrero)</v>
      </c>
    </row>
    <row r="43" spans="1:21" ht="13.5" customHeight="1" x14ac:dyDescent="0.2">
      <c r="A43" s="273"/>
      <c r="B43" s="284"/>
      <c r="C43" s="741"/>
      <c r="D43" s="741"/>
      <c r="E43" s="741"/>
      <c r="F43" s="741"/>
      <c r="G43" s="741"/>
      <c r="H43" s="741"/>
      <c r="I43" s="741"/>
      <c r="J43" s="741"/>
      <c r="K43" s="741"/>
      <c r="L43" s="741"/>
      <c r="M43" s="741"/>
      <c r="N43" s="288"/>
      <c r="P43" s="272">
        <f t="shared" ref="P43:P68" si="5">P42+1</f>
        <v>6</v>
      </c>
      <c r="Q43" s="437" t="str">
        <f t="shared" ref="Q43:Q68" si="6">CONCATENATE(TEXT($Q$34+(P43-1)*7,"dd")," de ",TEXT($Q$34+(P43-1)*7,"mmmm"))</f>
        <v>08 de febrero</v>
      </c>
      <c r="R43" s="433" t="s">
        <v>848</v>
      </c>
      <c r="S43" s="437" t="str">
        <f t="shared" ref="S43:S88" si="7">CONCATENATE(TEXT($S$34+(P43-1)*7,"dd")," de ",TEXT($S$34+(P43-1)*7,"mmmm"))</f>
        <v>14 de febrero</v>
      </c>
      <c r="U43" s="272" t="str">
        <f t="shared" ref="U43:U88" si="8">CONCATENATE("Semana ",P43," (",Q43," al ",S43,")")</f>
        <v>Semana 6 (08 de febrero al 14 de febrero)</v>
      </c>
    </row>
    <row r="44" spans="1:21" ht="13.5" customHeight="1" x14ac:dyDescent="0.2">
      <c r="A44" s="273"/>
      <c r="B44" s="284"/>
      <c r="C44" s="742"/>
      <c r="D44" s="742"/>
      <c r="E44" s="742"/>
      <c r="F44" s="742"/>
      <c r="G44" s="742"/>
      <c r="H44" s="742"/>
      <c r="I44" s="742"/>
      <c r="J44" s="742"/>
      <c r="K44" s="742"/>
      <c r="L44" s="742"/>
      <c r="M44" s="742"/>
      <c r="N44" s="288"/>
      <c r="P44" s="272">
        <f t="shared" si="5"/>
        <v>7</v>
      </c>
      <c r="Q44" s="437" t="str">
        <f t="shared" si="6"/>
        <v>15 de febrero</v>
      </c>
      <c r="R44" s="433" t="s">
        <v>848</v>
      </c>
      <c r="S44" s="437" t="str">
        <f t="shared" si="7"/>
        <v>21 de febrero</v>
      </c>
      <c r="U44" s="272" t="str">
        <f t="shared" si="8"/>
        <v>Semana 7 (15 de febrero al 21 de febrero)</v>
      </c>
    </row>
    <row r="45" spans="1:21" ht="13.5" customHeight="1" x14ac:dyDescent="0.2">
      <c r="A45" s="273"/>
      <c r="B45" s="284"/>
      <c r="C45" s="718" t="str">
        <f>T18</f>
        <v>Semana 40 (04 de octubre al 10 de octubre)</v>
      </c>
      <c r="D45" s="719"/>
      <c r="E45" s="719"/>
      <c r="F45" s="719"/>
      <c r="G45" s="719"/>
      <c r="H45" s="719"/>
      <c r="I45" s="719"/>
      <c r="J45" s="719"/>
      <c r="K45" s="719"/>
      <c r="L45" s="719"/>
      <c r="M45" s="720"/>
      <c r="N45" s="288"/>
      <c r="P45" s="272">
        <f t="shared" si="5"/>
        <v>8</v>
      </c>
      <c r="Q45" s="437" t="str">
        <f t="shared" si="6"/>
        <v>22 de febrero</v>
      </c>
      <c r="R45" s="433" t="s">
        <v>848</v>
      </c>
      <c r="S45" s="437" t="str">
        <f t="shared" si="7"/>
        <v>28 de febrero</v>
      </c>
      <c r="U45" s="272" t="str">
        <f t="shared" si="8"/>
        <v>Semana 8 (22 de febrero al 28 de febrero)</v>
      </c>
    </row>
    <row r="46" spans="1:21" ht="13.5" customHeight="1" x14ac:dyDescent="0.2">
      <c r="A46" s="273"/>
      <c r="B46" s="284"/>
      <c r="C46" s="741" t="s">
        <v>1058</v>
      </c>
      <c r="D46" s="741"/>
      <c r="E46" s="741"/>
      <c r="F46" s="741"/>
      <c r="G46" s="741"/>
      <c r="H46" s="741"/>
      <c r="I46" s="741"/>
      <c r="J46" s="741"/>
      <c r="K46" s="741"/>
      <c r="L46" s="741"/>
      <c r="M46" s="741"/>
      <c r="N46" s="288"/>
      <c r="P46" s="272">
        <f t="shared" si="5"/>
        <v>9</v>
      </c>
      <c r="Q46" s="437" t="str">
        <f t="shared" si="6"/>
        <v>01 de marzo</v>
      </c>
      <c r="R46" s="433" t="s">
        <v>848</v>
      </c>
      <c r="S46" s="437" t="str">
        <f t="shared" si="7"/>
        <v>07 de marzo</v>
      </c>
      <c r="U46" s="272" t="str">
        <f t="shared" si="8"/>
        <v>Semana 9 (01 de marzo al 07 de marzo)</v>
      </c>
    </row>
    <row r="47" spans="1:21" ht="13.5" customHeight="1" x14ac:dyDescent="0.2">
      <c r="A47" s="273"/>
      <c r="B47" s="284"/>
      <c r="C47" s="741"/>
      <c r="D47" s="741"/>
      <c r="E47" s="741"/>
      <c r="F47" s="741"/>
      <c r="G47" s="741"/>
      <c r="H47" s="741"/>
      <c r="I47" s="741"/>
      <c r="J47" s="741"/>
      <c r="K47" s="741"/>
      <c r="L47" s="741"/>
      <c r="M47" s="741"/>
      <c r="N47" s="288"/>
      <c r="P47" s="272">
        <f t="shared" si="5"/>
        <v>10</v>
      </c>
      <c r="Q47" s="437" t="str">
        <f t="shared" si="6"/>
        <v>08 de marzo</v>
      </c>
      <c r="R47" s="433" t="s">
        <v>848</v>
      </c>
      <c r="S47" s="437" t="str">
        <f t="shared" si="7"/>
        <v>14 de marzo</v>
      </c>
      <c r="U47" s="272" t="str">
        <f t="shared" si="8"/>
        <v>Semana 10 (08 de marzo al 14 de marzo)</v>
      </c>
    </row>
    <row r="48" spans="1:21" ht="13.5" customHeight="1" x14ac:dyDescent="0.2">
      <c r="A48" s="273"/>
      <c r="B48" s="284"/>
      <c r="C48" s="741"/>
      <c r="D48" s="741"/>
      <c r="E48" s="741"/>
      <c r="F48" s="741"/>
      <c r="G48" s="741"/>
      <c r="H48" s="741"/>
      <c r="I48" s="741"/>
      <c r="J48" s="741"/>
      <c r="K48" s="741"/>
      <c r="L48" s="741"/>
      <c r="M48" s="741"/>
      <c r="N48" s="288"/>
      <c r="P48" s="272">
        <f t="shared" si="5"/>
        <v>11</v>
      </c>
      <c r="Q48" s="437" t="str">
        <f t="shared" si="6"/>
        <v>15 de marzo</v>
      </c>
      <c r="R48" s="433" t="s">
        <v>848</v>
      </c>
      <c r="S48" s="437" t="str">
        <f t="shared" si="7"/>
        <v>21 de marzo</v>
      </c>
      <c r="U48" s="272" t="str">
        <f t="shared" si="8"/>
        <v>Semana 11 (15 de marzo al 21 de marzo)</v>
      </c>
    </row>
    <row r="49" spans="1:21" ht="13.5" customHeight="1" x14ac:dyDescent="0.2">
      <c r="A49" s="273"/>
      <c r="B49" s="284"/>
      <c r="C49" s="741"/>
      <c r="D49" s="741"/>
      <c r="E49" s="741"/>
      <c r="F49" s="741"/>
      <c r="G49" s="741"/>
      <c r="H49" s="741"/>
      <c r="I49" s="741"/>
      <c r="J49" s="741"/>
      <c r="K49" s="741"/>
      <c r="L49" s="741"/>
      <c r="M49" s="741"/>
      <c r="N49" s="288"/>
      <c r="P49" s="272">
        <f t="shared" si="5"/>
        <v>12</v>
      </c>
      <c r="Q49" s="437" t="str">
        <f t="shared" si="6"/>
        <v>22 de marzo</v>
      </c>
      <c r="R49" s="433" t="s">
        <v>848</v>
      </c>
      <c r="S49" s="437" t="str">
        <f t="shared" si="7"/>
        <v>28 de marzo</v>
      </c>
      <c r="U49" s="272" t="str">
        <f t="shared" si="8"/>
        <v>Semana 12 (22 de marzo al 28 de marzo)</v>
      </c>
    </row>
    <row r="50" spans="1:21" ht="13.5" customHeight="1" x14ac:dyDescent="0.2">
      <c r="A50" s="273"/>
      <c r="B50" s="284"/>
      <c r="C50" s="741"/>
      <c r="D50" s="741"/>
      <c r="E50" s="741"/>
      <c r="F50" s="741"/>
      <c r="G50" s="741"/>
      <c r="H50" s="741"/>
      <c r="I50" s="741"/>
      <c r="J50" s="741"/>
      <c r="K50" s="741"/>
      <c r="L50" s="741"/>
      <c r="M50" s="741"/>
      <c r="N50" s="288"/>
      <c r="P50" s="272">
        <f t="shared" si="5"/>
        <v>13</v>
      </c>
      <c r="Q50" s="437" t="str">
        <f t="shared" si="6"/>
        <v>29 de marzo</v>
      </c>
      <c r="R50" s="433" t="s">
        <v>848</v>
      </c>
      <c r="S50" s="437" t="str">
        <f t="shared" si="7"/>
        <v>04 de abril</v>
      </c>
      <c r="U50" s="272" t="str">
        <f t="shared" si="8"/>
        <v>Semana 13 (29 de marzo al 04 de abril)</v>
      </c>
    </row>
    <row r="51" spans="1:21" ht="13.5" customHeight="1" x14ac:dyDescent="0.2">
      <c r="A51" s="273"/>
      <c r="B51" s="284"/>
      <c r="C51" s="741"/>
      <c r="D51" s="741"/>
      <c r="E51" s="741"/>
      <c r="F51" s="741"/>
      <c r="G51" s="741"/>
      <c r="H51" s="741"/>
      <c r="I51" s="741"/>
      <c r="J51" s="741"/>
      <c r="K51" s="741"/>
      <c r="L51" s="741"/>
      <c r="M51" s="741"/>
      <c r="N51" s="288"/>
      <c r="P51" s="272">
        <f t="shared" si="5"/>
        <v>14</v>
      </c>
      <c r="Q51" s="437" t="str">
        <f t="shared" si="6"/>
        <v>05 de abril</v>
      </c>
      <c r="R51" s="433" t="s">
        <v>848</v>
      </c>
      <c r="S51" s="437" t="str">
        <f t="shared" si="7"/>
        <v>11 de abril</v>
      </c>
      <c r="U51" s="272" t="str">
        <f t="shared" si="8"/>
        <v>Semana 14 (05 de abril al 11 de abril)</v>
      </c>
    </row>
    <row r="52" spans="1:21" ht="13.5" customHeight="1" x14ac:dyDescent="0.2">
      <c r="A52" s="273"/>
      <c r="B52" s="284"/>
      <c r="C52" s="742"/>
      <c r="D52" s="742"/>
      <c r="E52" s="742"/>
      <c r="F52" s="742"/>
      <c r="G52" s="742"/>
      <c r="H52" s="742"/>
      <c r="I52" s="742"/>
      <c r="J52" s="742"/>
      <c r="K52" s="742"/>
      <c r="L52" s="742"/>
      <c r="M52" s="742"/>
      <c r="N52" s="288"/>
      <c r="P52" s="272">
        <f t="shared" si="5"/>
        <v>15</v>
      </c>
      <c r="Q52" s="437" t="str">
        <f t="shared" si="6"/>
        <v>12 de abril</v>
      </c>
      <c r="R52" s="433" t="s">
        <v>848</v>
      </c>
      <c r="S52" s="437" t="str">
        <f t="shared" si="7"/>
        <v>18 de abril</v>
      </c>
      <c r="U52" s="272" t="str">
        <f t="shared" si="8"/>
        <v>Semana 15 (12 de abril al 18 de abril)</v>
      </c>
    </row>
    <row r="53" spans="1:21" ht="13.5" customHeight="1" x14ac:dyDescent="0.2">
      <c r="A53" s="273"/>
      <c r="B53" s="284"/>
      <c r="C53" s="718" t="str">
        <f>T19</f>
        <v>Semana 41 (11 de octubre al 17 de octubre)</v>
      </c>
      <c r="D53" s="719"/>
      <c r="E53" s="719"/>
      <c r="F53" s="719"/>
      <c r="G53" s="719"/>
      <c r="H53" s="719"/>
      <c r="I53" s="719"/>
      <c r="J53" s="719"/>
      <c r="K53" s="719"/>
      <c r="L53" s="719"/>
      <c r="M53" s="720"/>
      <c r="N53" s="288"/>
      <c r="P53" s="272">
        <f t="shared" si="5"/>
        <v>16</v>
      </c>
      <c r="Q53" s="437" t="str">
        <f t="shared" si="6"/>
        <v>19 de abril</v>
      </c>
      <c r="R53" s="433" t="s">
        <v>848</v>
      </c>
      <c r="S53" s="437" t="str">
        <f t="shared" si="7"/>
        <v>25 de abril</v>
      </c>
      <c r="U53" s="272" t="str">
        <f t="shared" si="8"/>
        <v>Semana 16 (19 de abril al 25 de abril)</v>
      </c>
    </row>
    <row r="54" spans="1:21" ht="13.5" customHeight="1" x14ac:dyDescent="0.2">
      <c r="B54" s="284"/>
      <c r="C54" s="741" t="s">
        <v>1061</v>
      </c>
      <c r="D54" s="741"/>
      <c r="E54" s="741"/>
      <c r="F54" s="741"/>
      <c r="G54" s="741"/>
      <c r="H54" s="741"/>
      <c r="I54" s="741"/>
      <c r="J54" s="741"/>
      <c r="K54" s="741"/>
      <c r="L54" s="741"/>
      <c r="M54" s="741"/>
      <c r="N54" s="288"/>
      <c r="O54" s="295"/>
      <c r="P54" s="272">
        <f t="shared" si="5"/>
        <v>17</v>
      </c>
      <c r="Q54" s="437" t="str">
        <f t="shared" si="6"/>
        <v>26 de abril</v>
      </c>
      <c r="R54" s="433" t="s">
        <v>848</v>
      </c>
      <c r="S54" s="437" t="str">
        <f t="shared" si="7"/>
        <v>02 de mayo</v>
      </c>
      <c r="U54" s="272" t="str">
        <f t="shared" si="8"/>
        <v>Semana 17 (26 de abril al 02 de mayo)</v>
      </c>
    </row>
    <row r="55" spans="1:21" ht="13.5" customHeight="1" x14ac:dyDescent="0.2">
      <c r="B55" s="284"/>
      <c r="C55" s="741"/>
      <c r="D55" s="741"/>
      <c r="E55" s="741"/>
      <c r="F55" s="741"/>
      <c r="G55" s="741"/>
      <c r="H55" s="741"/>
      <c r="I55" s="741"/>
      <c r="J55" s="741"/>
      <c r="K55" s="741"/>
      <c r="L55" s="741"/>
      <c r="M55" s="741"/>
      <c r="N55" s="288"/>
      <c r="O55" s="295"/>
      <c r="P55" s="272">
        <f t="shared" si="5"/>
        <v>18</v>
      </c>
      <c r="Q55" s="437" t="str">
        <f t="shared" si="6"/>
        <v>03 de mayo</v>
      </c>
      <c r="R55" s="433" t="s">
        <v>848</v>
      </c>
      <c r="S55" s="437" t="str">
        <f t="shared" si="7"/>
        <v>09 de mayo</v>
      </c>
      <c r="U55" s="272" t="str">
        <f t="shared" si="8"/>
        <v>Semana 18 (03 de mayo al 09 de mayo)</v>
      </c>
    </row>
    <row r="56" spans="1:21" ht="13.5" customHeight="1" x14ac:dyDescent="0.2">
      <c r="B56" s="284"/>
      <c r="C56" s="741"/>
      <c r="D56" s="741"/>
      <c r="E56" s="741"/>
      <c r="F56" s="741"/>
      <c r="G56" s="741"/>
      <c r="H56" s="741"/>
      <c r="I56" s="741"/>
      <c r="J56" s="741"/>
      <c r="K56" s="741"/>
      <c r="L56" s="741"/>
      <c r="M56" s="741"/>
      <c r="N56" s="288"/>
      <c r="O56" s="295"/>
      <c r="P56" s="272">
        <f t="shared" si="5"/>
        <v>19</v>
      </c>
      <c r="Q56" s="437" t="str">
        <f t="shared" si="6"/>
        <v>10 de mayo</v>
      </c>
      <c r="R56" s="433" t="s">
        <v>848</v>
      </c>
      <c r="S56" s="437" t="str">
        <f t="shared" si="7"/>
        <v>16 de mayo</v>
      </c>
      <c r="U56" s="272" t="str">
        <f t="shared" si="8"/>
        <v>Semana 19 (10 de mayo al 16 de mayo)</v>
      </c>
    </row>
    <row r="57" spans="1:21" ht="13.5" customHeight="1" x14ac:dyDescent="0.2">
      <c r="B57" s="284"/>
      <c r="C57" s="741"/>
      <c r="D57" s="741"/>
      <c r="E57" s="741"/>
      <c r="F57" s="741"/>
      <c r="G57" s="741"/>
      <c r="H57" s="741"/>
      <c r="I57" s="741"/>
      <c r="J57" s="741"/>
      <c r="K57" s="741"/>
      <c r="L57" s="741"/>
      <c r="M57" s="741"/>
      <c r="N57" s="288"/>
      <c r="P57" s="272">
        <f t="shared" si="5"/>
        <v>20</v>
      </c>
      <c r="Q57" s="437" t="str">
        <f t="shared" si="6"/>
        <v>17 de mayo</v>
      </c>
      <c r="R57" s="433" t="s">
        <v>848</v>
      </c>
      <c r="S57" s="437" t="str">
        <f t="shared" si="7"/>
        <v>23 de mayo</v>
      </c>
      <c r="U57" s="272" t="str">
        <f t="shared" si="8"/>
        <v>Semana 20 (17 de mayo al 23 de mayo)</v>
      </c>
    </row>
    <row r="58" spans="1:21" ht="13.5" customHeight="1" x14ac:dyDescent="0.2">
      <c r="B58" s="284"/>
      <c r="C58" s="741"/>
      <c r="D58" s="741"/>
      <c r="E58" s="741"/>
      <c r="F58" s="741"/>
      <c r="G58" s="741"/>
      <c r="H58" s="741"/>
      <c r="I58" s="741"/>
      <c r="J58" s="741"/>
      <c r="K58" s="741"/>
      <c r="L58" s="741"/>
      <c r="M58" s="741"/>
      <c r="N58" s="288"/>
      <c r="P58" s="272">
        <f t="shared" si="5"/>
        <v>21</v>
      </c>
      <c r="Q58" s="437" t="str">
        <f t="shared" si="6"/>
        <v>24 de mayo</v>
      </c>
      <c r="R58" s="433" t="s">
        <v>848</v>
      </c>
      <c r="S58" s="437" t="str">
        <f t="shared" si="7"/>
        <v>30 de mayo</v>
      </c>
      <c r="U58" s="272" t="str">
        <f t="shared" si="8"/>
        <v>Semana 21 (24 de mayo al 30 de mayo)</v>
      </c>
    </row>
    <row r="59" spans="1:21" ht="13.5" customHeight="1" x14ac:dyDescent="0.2">
      <c r="B59" s="284"/>
      <c r="C59" s="741"/>
      <c r="D59" s="741"/>
      <c r="E59" s="741"/>
      <c r="F59" s="741"/>
      <c r="G59" s="741"/>
      <c r="H59" s="741"/>
      <c r="I59" s="741"/>
      <c r="J59" s="741"/>
      <c r="K59" s="741"/>
      <c r="L59" s="741"/>
      <c r="M59" s="741"/>
      <c r="N59" s="288"/>
      <c r="P59" s="272">
        <f t="shared" si="5"/>
        <v>22</v>
      </c>
      <c r="Q59" s="437" t="str">
        <f t="shared" si="6"/>
        <v>31 de mayo</v>
      </c>
      <c r="R59" s="433" t="s">
        <v>848</v>
      </c>
      <c r="S59" s="437" t="str">
        <f t="shared" si="7"/>
        <v>06 de junio</v>
      </c>
      <c r="U59" s="272" t="str">
        <f t="shared" si="8"/>
        <v>Semana 22 (31 de mayo al 06 de junio)</v>
      </c>
    </row>
    <row r="60" spans="1:21" ht="13.5" customHeight="1" x14ac:dyDescent="0.2">
      <c r="A60" s="297"/>
      <c r="B60" s="284"/>
      <c r="C60" s="742"/>
      <c r="D60" s="742"/>
      <c r="E60" s="742"/>
      <c r="F60" s="742"/>
      <c r="G60" s="742"/>
      <c r="H60" s="742"/>
      <c r="I60" s="742"/>
      <c r="J60" s="742"/>
      <c r="K60" s="742"/>
      <c r="L60" s="742"/>
      <c r="M60" s="742"/>
      <c r="N60" s="288"/>
      <c r="O60" s="297"/>
      <c r="P60" s="272">
        <f t="shared" si="5"/>
        <v>23</v>
      </c>
      <c r="Q60" s="437" t="str">
        <f t="shared" si="6"/>
        <v>07 de junio</v>
      </c>
      <c r="R60" s="433" t="s">
        <v>848</v>
      </c>
      <c r="S60" s="437" t="str">
        <f t="shared" si="7"/>
        <v>13 de junio</v>
      </c>
      <c r="U60" s="272" t="str">
        <f t="shared" si="8"/>
        <v>Semana 23 (07 de junio al 13 de junio)</v>
      </c>
    </row>
    <row r="61" spans="1:21" ht="13.5" customHeight="1" x14ac:dyDescent="0.2">
      <c r="A61" s="297"/>
      <c r="B61" s="284"/>
      <c r="C61" s="718" t="str">
        <f>T20</f>
        <v>Semana 42 (18 de octubre al 24 de octubre)</v>
      </c>
      <c r="D61" s="719"/>
      <c r="E61" s="719"/>
      <c r="F61" s="719"/>
      <c r="G61" s="719"/>
      <c r="H61" s="719"/>
      <c r="I61" s="719"/>
      <c r="J61" s="719"/>
      <c r="K61" s="719"/>
      <c r="L61" s="719"/>
      <c r="M61" s="720"/>
      <c r="N61" s="288"/>
      <c r="O61" s="297"/>
      <c r="P61" s="272">
        <f t="shared" si="5"/>
        <v>24</v>
      </c>
      <c r="Q61" s="437" t="str">
        <f t="shared" si="6"/>
        <v>14 de junio</v>
      </c>
      <c r="R61" s="433" t="s">
        <v>848</v>
      </c>
      <c r="S61" s="437" t="str">
        <f t="shared" si="7"/>
        <v>20 de junio</v>
      </c>
      <c r="U61" s="272" t="str">
        <f t="shared" si="8"/>
        <v>Semana 24 (14 de junio al 20 de junio)</v>
      </c>
    </row>
    <row r="62" spans="1:21" ht="13.5" customHeight="1" x14ac:dyDescent="0.2">
      <c r="B62" s="284"/>
      <c r="C62" s="740" t="s">
        <v>1059</v>
      </c>
      <c r="D62" s="740"/>
      <c r="E62" s="740"/>
      <c r="F62" s="740"/>
      <c r="G62" s="740"/>
      <c r="H62" s="740"/>
      <c r="I62" s="740"/>
      <c r="J62" s="740"/>
      <c r="K62" s="740"/>
      <c r="L62" s="740"/>
      <c r="M62" s="740"/>
      <c r="N62" s="288"/>
      <c r="O62" s="297"/>
      <c r="P62" s="272">
        <f t="shared" si="5"/>
        <v>25</v>
      </c>
      <c r="Q62" s="437" t="str">
        <f t="shared" si="6"/>
        <v>21 de junio</v>
      </c>
      <c r="R62" s="433" t="s">
        <v>848</v>
      </c>
      <c r="S62" s="437" t="str">
        <f t="shared" si="7"/>
        <v>27 de junio</v>
      </c>
      <c r="U62" s="272" t="str">
        <f t="shared" si="8"/>
        <v>Semana 25 (21 de junio al 27 de junio)</v>
      </c>
    </row>
    <row r="63" spans="1:21" ht="13.5" customHeight="1" x14ac:dyDescent="0.2">
      <c r="A63" s="297"/>
      <c r="B63" s="284"/>
      <c r="C63" s="741"/>
      <c r="D63" s="741"/>
      <c r="E63" s="741"/>
      <c r="F63" s="741"/>
      <c r="G63" s="741"/>
      <c r="H63" s="741"/>
      <c r="I63" s="741"/>
      <c r="J63" s="741"/>
      <c r="K63" s="741"/>
      <c r="L63" s="741"/>
      <c r="M63" s="741"/>
      <c r="N63" s="288"/>
      <c r="P63" s="272">
        <f t="shared" si="5"/>
        <v>26</v>
      </c>
      <c r="Q63" s="437" t="str">
        <f t="shared" si="6"/>
        <v>28 de junio</v>
      </c>
      <c r="R63" s="433" t="s">
        <v>848</v>
      </c>
      <c r="S63" s="437" t="str">
        <f t="shared" si="7"/>
        <v>04 de julio</v>
      </c>
      <c r="U63" s="272" t="str">
        <f t="shared" si="8"/>
        <v>Semana 26 (28 de junio al 04 de julio)</v>
      </c>
    </row>
    <row r="64" spans="1:21" ht="13.5" customHeight="1" x14ac:dyDescent="0.2">
      <c r="A64" s="297"/>
      <c r="B64" s="284"/>
      <c r="C64" s="741"/>
      <c r="D64" s="741"/>
      <c r="E64" s="741"/>
      <c r="F64" s="741"/>
      <c r="G64" s="741"/>
      <c r="H64" s="741"/>
      <c r="I64" s="741"/>
      <c r="J64" s="741"/>
      <c r="K64" s="741"/>
      <c r="L64" s="741"/>
      <c r="M64" s="741"/>
      <c r="N64" s="288"/>
      <c r="P64" s="272">
        <f t="shared" si="5"/>
        <v>27</v>
      </c>
      <c r="Q64" s="437" t="str">
        <f t="shared" si="6"/>
        <v>05 de julio</v>
      </c>
      <c r="R64" s="433" t="s">
        <v>848</v>
      </c>
      <c r="S64" s="437" t="str">
        <f t="shared" si="7"/>
        <v>11 de julio</v>
      </c>
      <c r="U64" s="272" t="str">
        <f t="shared" si="8"/>
        <v>Semana 27 (05 de julio al 11 de julio)</v>
      </c>
    </row>
    <row r="65" spans="1:21" ht="13.5" customHeight="1" x14ac:dyDescent="0.2">
      <c r="A65" s="297"/>
      <c r="B65" s="284"/>
      <c r="C65" s="741"/>
      <c r="D65" s="741"/>
      <c r="E65" s="741"/>
      <c r="F65" s="741"/>
      <c r="G65" s="741"/>
      <c r="H65" s="741"/>
      <c r="I65" s="741"/>
      <c r="J65" s="741"/>
      <c r="K65" s="741"/>
      <c r="L65" s="741"/>
      <c r="M65" s="741"/>
      <c r="N65" s="288"/>
      <c r="P65" s="272">
        <f t="shared" si="5"/>
        <v>28</v>
      </c>
      <c r="Q65" s="437" t="str">
        <f t="shared" si="6"/>
        <v>12 de julio</v>
      </c>
      <c r="R65" s="433" t="s">
        <v>848</v>
      </c>
      <c r="S65" s="437" t="str">
        <f t="shared" si="7"/>
        <v>18 de julio</v>
      </c>
      <c r="U65" s="272" t="str">
        <f t="shared" si="8"/>
        <v>Semana 28 (12 de julio al 18 de julio)</v>
      </c>
    </row>
    <row r="66" spans="1:21" ht="13.5" customHeight="1" x14ac:dyDescent="0.2">
      <c r="A66" s="297"/>
      <c r="B66" s="284"/>
      <c r="C66" s="741"/>
      <c r="D66" s="741"/>
      <c r="E66" s="741"/>
      <c r="F66" s="741"/>
      <c r="G66" s="741"/>
      <c r="H66" s="741"/>
      <c r="I66" s="741"/>
      <c r="J66" s="741"/>
      <c r="K66" s="741"/>
      <c r="L66" s="741"/>
      <c r="M66" s="741"/>
      <c r="N66" s="288"/>
      <c r="P66" s="272">
        <f t="shared" si="5"/>
        <v>29</v>
      </c>
      <c r="Q66" s="437" t="str">
        <f t="shared" si="6"/>
        <v>19 de julio</v>
      </c>
      <c r="R66" s="433" t="s">
        <v>848</v>
      </c>
      <c r="S66" s="437" t="str">
        <f t="shared" si="7"/>
        <v>25 de julio</v>
      </c>
      <c r="U66" s="272" t="str">
        <f t="shared" si="8"/>
        <v>Semana 29 (19 de julio al 25 de julio)</v>
      </c>
    </row>
    <row r="67" spans="1:21" ht="13.5" customHeight="1" x14ac:dyDescent="0.2">
      <c r="A67" s="297"/>
      <c r="B67" s="284"/>
      <c r="C67" s="741"/>
      <c r="D67" s="741"/>
      <c r="E67" s="741"/>
      <c r="F67" s="741"/>
      <c r="G67" s="741"/>
      <c r="H67" s="741"/>
      <c r="I67" s="741"/>
      <c r="J67" s="741"/>
      <c r="K67" s="741"/>
      <c r="L67" s="741"/>
      <c r="M67" s="741"/>
      <c r="N67" s="288"/>
      <c r="P67" s="272">
        <f t="shared" si="5"/>
        <v>30</v>
      </c>
      <c r="Q67" s="437" t="str">
        <f t="shared" si="6"/>
        <v>26 de julio</v>
      </c>
      <c r="R67" s="433" t="s">
        <v>848</v>
      </c>
      <c r="S67" s="437" t="str">
        <f t="shared" si="7"/>
        <v>01 de agosto</v>
      </c>
      <c r="U67" s="272" t="str">
        <f t="shared" si="8"/>
        <v>Semana 30 (26 de julio al 01 de agosto)</v>
      </c>
    </row>
    <row r="68" spans="1:21" ht="13.5" customHeight="1" x14ac:dyDescent="0.2">
      <c r="A68" s="297"/>
      <c r="B68" s="284"/>
      <c r="C68" s="742"/>
      <c r="D68" s="742"/>
      <c r="E68" s="742"/>
      <c r="F68" s="742"/>
      <c r="G68" s="742"/>
      <c r="H68" s="742"/>
      <c r="I68" s="742"/>
      <c r="J68" s="742"/>
      <c r="K68" s="742"/>
      <c r="L68" s="742"/>
      <c r="M68" s="742"/>
      <c r="N68" s="288"/>
      <c r="P68" s="272">
        <f t="shared" si="5"/>
        <v>31</v>
      </c>
      <c r="Q68" s="437" t="str">
        <f t="shared" si="6"/>
        <v>02 de agosto</v>
      </c>
      <c r="R68" s="433" t="s">
        <v>848</v>
      </c>
      <c r="S68" s="437" t="str">
        <f t="shared" si="7"/>
        <v>08 de agosto</v>
      </c>
      <c r="U68" s="272" t="str">
        <f t="shared" si="8"/>
        <v>Semana 31 (02 de agosto al 08 de agosto)</v>
      </c>
    </row>
    <row r="69" spans="1:21" ht="13.5" customHeight="1" x14ac:dyDescent="0.2">
      <c r="A69" s="297"/>
      <c r="B69" s="284"/>
      <c r="C69" s="718" t="str">
        <f>T21</f>
        <v>Semana 43 (25 de octubre al 31 de octubre)</v>
      </c>
      <c r="D69" s="719"/>
      <c r="E69" s="719"/>
      <c r="F69" s="719"/>
      <c r="G69" s="719"/>
      <c r="H69" s="719"/>
      <c r="I69" s="719"/>
      <c r="J69" s="719"/>
      <c r="K69" s="719"/>
      <c r="L69" s="719"/>
      <c r="M69" s="720"/>
      <c r="N69" s="288"/>
      <c r="P69" s="272">
        <f t="shared" ref="P69:P72" si="9">P68+1</f>
        <v>32</v>
      </c>
      <c r="Q69" s="437" t="str">
        <f t="shared" ref="Q69:Q72" si="10">CONCATENATE(TEXT($Q$34+(P69-1)*7,"dd")," de ",TEXT($Q$34+(P69-1)*7,"mmmm"))</f>
        <v>09 de agosto</v>
      </c>
      <c r="R69" s="433" t="s">
        <v>848</v>
      </c>
      <c r="S69" s="437" t="str">
        <f t="shared" si="7"/>
        <v>15 de agosto</v>
      </c>
      <c r="U69" s="272" t="str">
        <f t="shared" si="8"/>
        <v>Semana 32 (09 de agosto al 15 de agosto)</v>
      </c>
    </row>
    <row r="70" spans="1:21" ht="13.5" customHeight="1" x14ac:dyDescent="0.2">
      <c r="A70" s="297"/>
      <c r="B70" s="284"/>
      <c r="C70" s="740" t="s">
        <v>1060</v>
      </c>
      <c r="D70" s="740"/>
      <c r="E70" s="740"/>
      <c r="F70" s="740"/>
      <c r="G70" s="740"/>
      <c r="H70" s="740"/>
      <c r="I70" s="740"/>
      <c r="J70" s="740"/>
      <c r="K70" s="740"/>
      <c r="L70" s="740"/>
      <c r="M70" s="740"/>
      <c r="N70" s="288"/>
      <c r="P70" s="272">
        <f t="shared" si="9"/>
        <v>33</v>
      </c>
      <c r="Q70" s="437" t="str">
        <f t="shared" si="10"/>
        <v>16 de agosto</v>
      </c>
      <c r="R70" s="433" t="s">
        <v>848</v>
      </c>
      <c r="S70" s="437" t="str">
        <f t="shared" si="7"/>
        <v>22 de agosto</v>
      </c>
      <c r="U70" s="272" t="str">
        <f t="shared" si="8"/>
        <v>Semana 33 (16 de agosto al 22 de agosto)</v>
      </c>
    </row>
    <row r="71" spans="1:21" ht="13.5" customHeight="1" x14ac:dyDescent="0.2">
      <c r="A71" s="297"/>
      <c r="B71" s="284"/>
      <c r="C71" s="741"/>
      <c r="D71" s="741"/>
      <c r="E71" s="741"/>
      <c r="F71" s="741"/>
      <c r="G71" s="741"/>
      <c r="H71" s="741"/>
      <c r="I71" s="741"/>
      <c r="J71" s="741"/>
      <c r="K71" s="741"/>
      <c r="L71" s="741"/>
      <c r="M71" s="741"/>
      <c r="N71" s="288"/>
      <c r="P71" s="272">
        <f t="shared" si="9"/>
        <v>34</v>
      </c>
      <c r="Q71" s="437" t="str">
        <f t="shared" si="10"/>
        <v>23 de agosto</v>
      </c>
      <c r="R71" s="433" t="s">
        <v>848</v>
      </c>
      <c r="S71" s="437" t="str">
        <f t="shared" si="7"/>
        <v>29 de agosto</v>
      </c>
      <c r="U71" s="272" t="str">
        <f t="shared" si="8"/>
        <v>Semana 34 (23 de agosto al 29 de agosto)</v>
      </c>
    </row>
    <row r="72" spans="1:21" ht="13.5" customHeight="1" x14ac:dyDescent="0.2">
      <c r="A72" s="297"/>
      <c r="B72" s="284"/>
      <c r="C72" s="741"/>
      <c r="D72" s="741"/>
      <c r="E72" s="741"/>
      <c r="F72" s="741"/>
      <c r="G72" s="741"/>
      <c r="H72" s="741"/>
      <c r="I72" s="741"/>
      <c r="J72" s="741"/>
      <c r="K72" s="741"/>
      <c r="L72" s="741"/>
      <c r="M72" s="741"/>
      <c r="N72" s="288"/>
      <c r="P72" s="272">
        <f t="shared" si="9"/>
        <v>35</v>
      </c>
      <c r="Q72" s="437" t="str">
        <f t="shared" si="10"/>
        <v>30 de agosto</v>
      </c>
      <c r="R72" s="433" t="s">
        <v>848</v>
      </c>
      <c r="S72" s="437" t="str">
        <f t="shared" si="7"/>
        <v>05 de septiembre</v>
      </c>
      <c r="U72" s="272" t="str">
        <f t="shared" si="8"/>
        <v>Semana 35 (30 de agosto al 05 de septiembre)</v>
      </c>
    </row>
    <row r="73" spans="1:21" ht="13.5" customHeight="1" x14ac:dyDescent="0.2">
      <c r="A73" s="297"/>
      <c r="B73" s="284"/>
      <c r="C73" s="741"/>
      <c r="D73" s="741"/>
      <c r="E73" s="741"/>
      <c r="F73" s="741"/>
      <c r="G73" s="741"/>
      <c r="H73" s="741"/>
      <c r="I73" s="741"/>
      <c r="J73" s="741"/>
      <c r="K73" s="741"/>
      <c r="L73" s="741"/>
      <c r="M73" s="741"/>
      <c r="N73" s="288"/>
      <c r="P73" s="272">
        <f t="shared" ref="P73:P90" si="11">P72+1</f>
        <v>36</v>
      </c>
      <c r="Q73" s="437" t="str">
        <f t="shared" ref="Q73:Q88" si="12">CONCATENATE(TEXT($Q$34+(P73-1)*7,"dd")," de ",TEXT($Q$34+(P73-1)*7,"mmmm"))</f>
        <v>06 de septiembre</v>
      </c>
      <c r="R73" s="433" t="s">
        <v>848</v>
      </c>
      <c r="S73" s="437" t="str">
        <f t="shared" si="7"/>
        <v>12 de septiembre</v>
      </c>
      <c r="U73" s="272" t="str">
        <f t="shared" si="8"/>
        <v>Semana 36 (06 de septiembre al 12 de septiembre)</v>
      </c>
    </row>
    <row r="74" spans="1:21" ht="13.5" customHeight="1" x14ac:dyDescent="0.2">
      <c r="A74" s="297"/>
      <c r="B74" s="284"/>
      <c r="C74" s="741"/>
      <c r="D74" s="741"/>
      <c r="E74" s="741"/>
      <c r="F74" s="741"/>
      <c r="G74" s="741"/>
      <c r="H74" s="741"/>
      <c r="I74" s="741"/>
      <c r="J74" s="741"/>
      <c r="K74" s="741"/>
      <c r="L74" s="741"/>
      <c r="M74" s="741"/>
      <c r="N74" s="288"/>
      <c r="P74" s="272">
        <f t="shared" si="11"/>
        <v>37</v>
      </c>
      <c r="Q74" s="437" t="str">
        <f t="shared" si="12"/>
        <v>13 de septiembre</v>
      </c>
      <c r="R74" s="433" t="s">
        <v>848</v>
      </c>
      <c r="S74" s="437" t="str">
        <f t="shared" si="7"/>
        <v>19 de septiembre</v>
      </c>
      <c r="U74" s="272" t="str">
        <f t="shared" si="8"/>
        <v>Semana 37 (13 de septiembre al 19 de septiembre)</v>
      </c>
    </row>
    <row r="75" spans="1:21" ht="13.5" customHeight="1" x14ac:dyDescent="0.2">
      <c r="A75" s="297"/>
      <c r="B75" s="284"/>
      <c r="C75" s="741"/>
      <c r="D75" s="741"/>
      <c r="E75" s="741"/>
      <c r="F75" s="741"/>
      <c r="G75" s="741"/>
      <c r="H75" s="741"/>
      <c r="I75" s="741"/>
      <c r="J75" s="741"/>
      <c r="K75" s="741"/>
      <c r="L75" s="741"/>
      <c r="M75" s="741"/>
      <c r="N75" s="288"/>
      <c r="P75" s="272">
        <f t="shared" si="11"/>
        <v>38</v>
      </c>
      <c r="Q75" s="437" t="str">
        <f t="shared" si="12"/>
        <v>20 de septiembre</v>
      </c>
      <c r="R75" s="433" t="s">
        <v>848</v>
      </c>
      <c r="S75" s="437" t="str">
        <f t="shared" si="7"/>
        <v>26 de septiembre</v>
      </c>
      <c r="U75" s="272" t="str">
        <f t="shared" si="8"/>
        <v>Semana 38 (20 de septiembre al 26 de septiembre)</v>
      </c>
    </row>
    <row r="76" spans="1:21" ht="13.5" customHeight="1" x14ac:dyDescent="0.2">
      <c r="A76" s="297"/>
      <c r="B76" s="284"/>
      <c r="C76" s="741"/>
      <c r="D76" s="741"/>
      <c r="E76" s="741"/>
      <c r="F76" s="741"/>
      <c r="G76" s="741"/>
      <c r="H76" s="741"/>
      <c r="I76" s="741"/>
      <c r="J76" s="741"/>
      <c r="K76" s="741"/>
      <c r="L76" s="741"/>
      <c r="M76" s="741"/>
      <c r="N76" s="288"/>
      <c r="P76" s="272">
        <f t="shared" si="11"/>
        <v>39</v>
      </c>
      <c r="Q76" s="437" t="str">
        <f t="shared" si="12"/>
        <v>27 de septiembre</v>
      </c>
      <c r="R76" s="433" t="s">
        <v>848</v>
      </c>
      <c r="S76" s="437" t="str">
        <f t="shared" si="7"/>
        <v>03 de octubre</v>
      </c>
      <c r="U76" s="272" t="str">
        <f t="shared" si="8"/>
        <v>Semana 39 (27 de septiembre al 03 de octubre)</v>
      </c>
    </row>
    <row r="77" spans="1:21" ht="15" x14ac:dyDescent="0.2">
      <c r="A77" s="297"/>
      <c r="B77" s="284"/>
      <c r="C77" s="742"/>
      <c r="D77" s="742"/>
      <c r="E77" s="742"/>
      <c r="F77" s="742"/>
      <c r="G77" s="742"/>
      <c r="H77" s="742"/>
      <c r="I77" s="742"/>
      <c r="J77" s="742"/>
      <c r="K77" s="742"/>
      <c r="L77" s="742"/>
      <c r="M77" s="742"/>
      <c r="N77" s="288"/>
      <c r="P77" s="272">
        <f t="shared" si="11"/>
        <v>40</v>
      </c>
      <c r="Q77" s="437" t="str">
        <f t="shared" si="12"/>
        <v>04 de octubre</v>
      </c>
      <c r="R77" s="433" t="s">
        <v>848</v>
      </c>
      <c r="S77" s="437" t="str">
        <f t="shared" si="7"/>
        <v>10 de octubre</v>
      </c>
      <c r="U77" s="272" t="str">
        <f t="shared" si="8"/>
        <v>Semana 40 (04 de octubre al 10 de octubre)</v>
      </c>
    </row>
    <row r="78" spans="1:21" ht="13.5" customHeight="1" x14ac:dyDescent="0.2">
      <c r="A78" s="297"/>
      <c r="B78" s="678" t="s">
        <v>647</v>
      </c>
      <c r="C78" s="679"/>
      <c r="D78" s="679"/>
      <c r="E78" s="679"/>
      <c r="F78" s="679"/>
      <c r="G78" s="679"/>
      <c r="H78" s="679"/>
      <c r="I78" s="679"/>
      <c r="J78" s="679"/>
      <c r="K78" s="679"/>
      <c r="L78" s="679"/>
      <c r="M78" s="679"/>
      <c r="N78" s="717"/>
      <c r="P78" s="272">
        <f t="shared" si="11"/>
        <v>41</v>
      </c>
      <c r="Q78" s="437" t="str">
        <f t="shared" si="12"/>
        <v>11 de octubre</v>
      </c>
      <c r="R78" s="433" t="s">
        <v>848</v>
      </c>
      <c r="S78" s="437" t="str">
        <f t="shared" si="7"/>
        <v>17 de octubre</v>
      </c>
      <c r="U78" s="272" t="str">
        <f t="shared" si="8"/>
        <v>Semana 41 (11 de octubre al 17 de octubre)</v>
      </c>
    </row>
    <row r="79" spans="1:21" ht="13.5" customHeight="1" x14ac:dyDescent="0.2">
      <c r="A79" s="297"/>
      <c r="B79" s="284"/>
      <c r="C79" s="285"/>
      <c r="D79" s="285"/>
      <c r="E79" s="285"/>
      <c r="F79" s="285"/>
      <c r="G79" s="285"/>
      <c r="H79" s="285"/>
      <c r="I79" s="285"/>
      <c r="J79" s="285"/>
      <c r="K79" s="285"/>
      <c r="L79" s="285"/>
      <c r="M79" s="285"/>
      <c r="N79" s="288"/>
      <c r="P79" s="272">
        <f t="shared" si="11"/>
        <v>42</v>
      </c>
      <c r="Q79" s="437" t="str">
        <f t="shared" si="12"/>
        <v>18 de octubre</v>
      </c>
      <c r="R79" s="433" t="s">
        <v>848</v>
      </c>
      <c r="S79" s="437" t="str">
        <f t="shared" si="7"/>
        <v>24 de octubre</v>
      </c>
      <c r="U79" s="272" t="str">
        <f t="shared" si="8"/>
        <v>Semana 42 (18 de octubre al 24 de octubre)</v>
      </c>
    </row>
    <row r="80" spans="1:21" ht="13.5" customHeight="1" x14ac:dyDescent="0.2">
      <c r="A80" s="297"/>
      <c r="B80" s="284"/>
      <c r="C80" s="285"/>
      <c r="D80" s="285"/>
      <c r="E80" s="285"/>
      <c r="F80" s="285"/>
      <c r="G80" s="285"/>
      <c r="H80" s="285"/>
      <c r="I80" s="285"/>
      <c r="J80" s="285"/>
      <c r="K80" s="285"/>
      <c r="L80" s="285"/>
      <c r="M80" s="285"/>
      <c r="N80" s="288"/>
      <c r="P80" s="272">
        <f t="shared" si="11"/>
        <v>43</v>
      </c>
      <c r="Q80" s="437" t="str">
        <f t="shared" si="12"/>
        <v>25 de octubre</v>
      </c>
      <c r="R80" s="433" t="s">
        <v>848</v>
      </c>
      <c r="S80" s="437" t="str">
        <f t="shared" si="7"/>
        <v>31 de octubre</v>
      </c>
      <c r="U80" s="272" t="str">
        <f t="shared" si="8"/>
        <v>Semana 43 (25 de octubre al 31 de octubre)</v>
      </c>
    </row>
    <row r="81" spans="1:21" ht="13.5" customHeight="1" x14ac:dyDescent="0.2">
      <c r="A81" s="297"/>
      <c r="B81" s="284"/>
      <c r="C81" s="285"/>
      <c r="D81" s="285"/>
      <c r="E81" s="285"/>
      <c r="F81" s="285"/>
      <c r="G81" s="285"/>
      <c r="H81" s="285"/>
      <c r="I81" s="285"/>
      <c r="J81" s="285"/>
      <c r="K81" s="285"/>
      <c r="L81" s="285"/>
      <c r="M81" s="285"/>
      <c r="N81" s="288"/>
      <c r="P81" s="272">
        <f t="shared" si="11"/>
        <v>44</v>
      </c>
      <c r="Q81" s="437" t="str">
        <f t="shared" si="12"/>
        <v>01 de noviembre</v>
      </c>
      <c r="R81" s="433" t="s">
        <v>848</v>
      </c>
      <c r="S81" s="437" t="str">
        <f t="shared" si="7"/>
        <v>07 de noviembre</v>
      </c>
      <c r="U81" s="272" t="str">
        <f t="shared" si="8"/>
        <v>Semana 44 (01 de noviembre al 07 de noviembre)</v>
      </c>
    </row>
    <row r="82" spans="1:21" ht="13.5" customHeight="1" x14ac:dyDescent="0.2">
      <c r="A82" s="297"/>
      <c r="B82" s="284"/>
      <c r="C82" s="285"/>
      <c r="D82" s="285"/>
      <c r="E82" s="285"/>
      <c r="F82" s="285"/>
      <c r="G82" s="285"/>
      <c r="H82" s="285"/>
      <c r="I82" s="285"/>
      <c r="J82" s="285"/>
      <c r="K82" s="285"/>
      <c r="L82" s="285"/>
      <c r="M82" s="285"/>
      <c r="N82" s="288"/>
      <c r="P82" s="272">
        <f t="shared" si="11"/>
        <v>45</v>
      </c>
      <c r="Q82" s="437" t="str">
        <f t="shared" si="12"/>
        <v>08 de noviembre</v>
      </c>
      <c r="R82" s="433" t="s">
        <v>848</v>
      </c>
      <c r="S82" s="437" t="str">
        <f t="shared" si="7"/>
        <v>14 de noviembre</v>
      </c>
      <c r="U82" s="272" t="str">
        <f t="shared" si="8"/>
        <v>Semana 45 (08 de noviembre al 14 de noviembre)</v>
      </c>
    </row>
    <row r="83" spans="1:21" ht="13.5" customHeight="1" x14ac:dyDescent="0.2">
      <c r="A83" s="297"/>
      <c r="B83" s="284"/>
      <c r="C83" s="285"/>
      <c r="D83" s="285"/>
      <c r="E83" s="285"/>
      <c r="F83" s="285"/>
      <c r="G83" s="285"/>
      <c r="H83" s="285"/>
      <c r="I83" s="285"/>
      <c r="J83" s="285"/>
      <c r="K83" s="285"/>
      <c r="L83" s="285"/>
      <c r="M83" s="285"/>
      <c r="N83" s="288"/>
      <c r="P83" s="272">
        <f t="shared" si="11"/>
        <v>46</v>
      </c>
      <c r="Q83" s="437" t="str">
        <f t="shared" si="12"/>
        <v>15 de noviembre</v>
      </c>
      <c r="R83" s="433" t="s">
        <v>848</v>
      </c>
      <c r="S83" s="437" t="str">
        <f t="shared" si="7"/>
        <v>21 de noviembre</v>
      </c>
      <c r="U83" s="272" t="str">
        <f t="shared" si="8"/>
        <v>Semana 46 (15 de noviembre al 21 de noviembre)</v>
      </c>
    </row>
    <row r="84" spans="1:21" ht="13.5" customHeight="1" x14ac:dyDescent="0.2">
      <c r="A84" s="297"/>
      <c r="B84" s="284"/>
      <c r="C84" s="285"/>
      <c r="D84" s="285"/>
      <c r="E84" s="285"/>
      <c r="F84" s="285"/>
      <c r="G84" s="285"/>
      <c r="H84" s="285"/>
      <c r="I84" s="285"/>
      <c r="J84" s="285"/>
      <c r="K84" s="285"/>
      <c r="L84" s="285"/>
      <c r="M84" s="285"/>
      <c r="N84" s="288"/>
      <c r="P84" s="272">
        <f t="shared" si="11"/>
        <v>47</v>
      </c>
      <c r="Q84" s="437" t="str">
        <f t="shared" si="12"/>
        <v>22 de noviembre</v>
      </c>
      <c r="R84" s="433" t="s">
        <v>848</v>
      </c>
      <c r="S84" s="437" t="str">
        <f t="shared" si="7"/>
        <v>28 de noviembre</v>
      </c>
      <c r="U84" s="272" t="str">
        <f t="shared" si="8"/>
        <v>Semana 47 (22 de noviembre al 28 de noviembre)</v>
      </c>
    </row>
    <row r="85" spans="1:21" ht="13.5" customHeight="1" x14ac:dyDescent="0.2">
      <c r="A85" s="297"/>
      <c r="B85" s="284"/>
      <c r="C85" s="285"/>
      <c r="D85" s="285"/>
      <c r="E85" s="285"/>
      <c r="F85" s="285"/>
      <c r="G85" s="285"/>
      <c r="H85" s="285"/>
      <c r="I85" s="285"/>
      <c r="J85" s="285"/>
      <c r="K85" s="285"/>
      <c r="L85" s="285"/>
      <c r="M85" s="285"/>
      <c r="N85" s="288"/>
      <c r="P85" s="272">
        <f t="shared" si="11"/>
        <v>48</v>
      </c>
      <c r="Q85" s="437" t="str">
        <f t="shared" si="12"/>
        <v>29 de noviembre</v>
      </c>
      <c r="R85" s="433" t="s">
        <v>848</v>
      </c>
      <c r="S85" s="437" t="str">
        <f t="shared" si="7"/>
        <v>05 de diciembre</v>
      </c>
      <c r="U85" s="272" t="str">
        <f t="shared" si="8"/>
        <v>Semana 48 (29 de noviembre al 05 de diciembre)</v>
      </c>
    </row>
    <row r="86" spans="1:21" ht="13.5" customHeight="1" x14ac:dyDescent="0.2">
      <c r="A86" s="297"/>
      <c r="B86" s="284"/>
      <c r="C86" s="285"/>
      <c r="D86" s="285"/>
      <c r="E86" s="285"/>
      <c r="F86" s="285"/>
      <c r="G86" s="285"/>
      <c r="H86" s="285"/>
      <c r="I86" s="285"/>
      <c r="J86" s="285"/>
      <c r="K86" s="285"/>
      <c r="L86" s="285"/>
      <c r="M86" s="285"/>
      <c r="N86" s="288"/>
      <c r="P86" s="272">
        <f t="shared" si="11"/>
        <v>49</v>
      </c>
      <c r="Q86" s="437" t="str">
        <f t="shared" si="12"/>
        <v>06 de diciembre</v>
      </c>
      <c r="R86" s="433" t="s">
        <v>848</v>
      </c>
      <c r="S86" s="437" t="str">
        <f t="shared" si="7"/>
        <v>12 de diciembre</v>
      </c>
      <c r="U86" s="272" t="str">
        <f t="shared" si="8"/>
        <v>Semana 49 (06 de diciembre al 12 de diciembre)</v>
      </c>
    </row>
    <row r="87" spans="1:21" ht="13.5" customHeight="1" x14ac:dyDescent="0.2">
      <c r="A87" s="297"/>
      <c r="B87" s="284"/>
      <c r="C87" s="285"/>
      <c r="D87" s="285"/>
      <c r="E87" s="285"/>
      <c r="F87" s="285"/>
      <c r="G87" s="285"/>
      <c r="H87" s="285"/>
      <c r="I87" s="285"/>
      <c r="J87" s="285"/>
      <c r="K87" s="285"/>
      <c r="L87" s="285"/>
      <c r="M87" s="285"/>
      <c r="N87" s="288"/>
      <c r="P87" s="272">
        <f t="shared" si="11"/>
        <v>50</v>
      </c>
      <c r="Q87" s="437" t="str">
        <f t="shared" si="12"/>
        <v>13 de diciembre</v>
      </c>
      <c r="R87" s="433" t="s">
        <v>848</v>
      </c>
      <c r="S87" s="437" t="str">
        <f t="shared" si="7"/>
        <v>19 de diciembre</v>
      </c>
      <c r="U87" s="272" t="str">
        <f t="shared" si="8"/>
        <v>Semana 50 (13 de diciembre al 19 de diciembre)</v>
      </c>
    </row>
    <row r="88" spans="1:21" ht="13.5" customHeight="1" x14ac:dyDescent="0.2">
      <c r="B88" s="284"/>
      <c r="C88" s="285"/>
      <c r="D88" s="285"/>
      <c r="E88" s="285"/>
      <c r="F88" s="285"/>
      <c r="G88" s="285"/>
      <c r="H88" s="285"/>
      <c r="I88" s="285"/>
      <c r="J88" s="285"/>
      <c r="K88" s="285"/>
      <c r="L88" s="285"/>
      <c r="M88" s="285"/>
      <c r="N88" s="288"/>
      <c r="P88" s="272">
        <f t="shared" si="11"/>
        <v>51</v>
      </c>
      <c r="Q88" s="437" t="str">
        <f t="shared" si="12"/>
        <v>20 de diciembre</v>
      </c>
      <c r="R88" s="433" t="s">
        <v>848</v>
      </c>
      <c r="S88" s="437" t="str">
        <f t="shared" si="7"/>
        <v>26 de diciembre</v>
      </c>
      <c r="U88" s="272" t="str">
        <f t="shared" si="8"/>
        <v>Semana 51 (20 de diciembre al 26 de diciembre)</v>
      </c>
    </row>
    <row r="89" spans="1:21" ht="13.5" customHeight="1" x14ac:dyDescent="0.2">
      <c r="B89" s="284"/>
      <c r="C89" s="285"/>
      <c r="D89" s="285"/>
      <c r="E89" s="285"/>
      <c r="F89" s="285"/>
      <c r="G89" s="285"/>
      <c r="H89" s="285"/>
      <c r="I89" s="285"/>
      <c r="J89" s="285"/>
      <c r="K89" s="285"/>
      <c r="L89" s="285"/>
      <c r="M89" s="285"/>
      <c r="N89" s="288"/>
      <c r="P89" s="272">
        <f t="shared" si="11"/>
        <v>52</v>
      </c>
      <c r="Q89" s="437" t="str">
        <f t="shared" ref="Q89:Q90" si="13">CONCATENATE(TEXT($Q$34+(P89-1)*7,"dd")," de ",TEXT($Q$34+(P89-1)*7,"mmmm"))</f>
        <v>27 de diciembre</v>
      </c>
      <c r="R89" s="506" t="s">
        <v>848</v>
      </c>
      <c r="S89" s="437" t="str">
        <f t="shared" ref="S89:S90" si="14">CONCATENATE(TEXT($S$34+(P89-1)*7,"dd")," de ",TEXT($S$34+(P89-1)*7,"mmmm"))</f>
        <v>02 de enero</v>
      </c>
      <c r="U89" s="272" t="str">
        <f t="shared" ref="U89:U90" si="15">CONCATENATE("Semana ",P89," (",Q89," al ",S89,")")</f>
        <v>Semana 52 (27 de diciembre al 02 de enero)</v>
      </c>
    </row>
    <row r="90" spans="1:21" ht="13.5" customHeight="1" x14ac:dyDescent="0.2">
      <c r="B90" s="284"/>
      <c r="C90" s="285"/>
      <c r="D90" s="285"/>
      <c r="E90" s="285"/>
      <c r="F90" s="285"/>
      <c r="G90" s="285"/>
      <c r="H90" s="285"/>
      <c r="I90" s="285"/>
      <c r="J90" s="285"/>
      <c r="K90" s="285"/>
      <c r="L90" s="285"/>
      <c r="M90" s="285"/>
      <c r="N90" s="288"/>
      <c r="P90" s="272">
        <f t="shared" si="11"/>
        <v>53</v>
      </c>
      <c r="Q90" s="437" t="str">
        <f t="shared" si="13"/>
        <v>03 de enero</v>
      </c>
      <c r="R90" s="506" t="s">
        <v>848</v>
      </c>
      <c r="S90" s="437" t="str">
        <f t="shared" si="14"/>
        <v>09 de enero</v>
      </c>
      <c r="U90" s="272" t="str">
        <f t="shared" si="15"/>
        <v>Semana 53 (03 de enero al 09 de enero)</v>
      </c>
    </row>
    <row r="91" spans="1:21" ht="13.5" customHeight="1" x14ac:dyDescent="0.2">
      <c r="B91" s="284"/>
      <c r="C91" s="285"/>
      <c r="D91" s="285"/>
      <c r="E91" s="285"/>
      <c r="F91" s="285"/>
      <c r="G91" s="285"/>
      <c r="H91" s="285"/>
      <c r="I91" s="285"/>
      <c r="J91" s="285"/>
      <c r="K91" s="285"/>
      <c r="L91" s="285"/>
      <c r="M91" s="285"/>
      <c r="N91" s="288"/>
    </row>
    <row r="92" spans="1:21" ht="13.5" customHeight="1" x14ac:dyDescent="0.2">
      <c r="B92" s="284"/>
      <c r="C92" s="285"/>
      <c r="D92" s="285"/>
      <c r="E92" s="285"/>
      <c r="F92" s="285"/>
      <c r="G92" s="285"/>
      <c r="H92" s="285"/>
      <c r="I92" s="285"/>
      <c r="J92" s="285"/>
      <c r="K92" s="285"/>
      <c r="L92" s="285"/>
      <c r="M92" s="285"/>
      <c r="N92" s="288"/>
      <c r="O92" s="507"/>
    </row>
    <row r="93" spans="1:21" ht="13.5" customHeight="1" x14ac:dyDescent="0.2">
      <c r="B93" s="284"/>
      <c r="C93" s="285"/>
      <c r="D93" s="285"/>
      <c r="E93" s="285"/>
      <c r="F93" s="285"/>
      <c r="G93" s="285"/>
      <c r="H93" s="285"/>
      <c r="I93" s="285"/>
      <c r="J93" s="285"/>
      <c r="K93" s="285"/>
      <c r="L93" s="285"/>
      <c r="M93" s="285"/>
      <c r="N93" s="288"/>
    </row>
    <row r="94" spans="1:21" ht="13.5" customHeight="1" x14ac:dyDescent="0.2">
      <c r="B94" s="284"/>
      <c r="C94" s="285"/>
      <c r="D94" s="285"/>
      <c r="E94" s="285"/>
      <c r="F94" s="285"/>
      <c r="G94" s="285"/>
      <c r="H94" s="285"/>
      <c r="I94" s="285"/>
      <c r="J94" s="285"/>
      <c r="K94" s="285"/>
      <c r="L94" s="285"/>
      <c r="M94" s="285"/>
      <c r="N94" s="288"/>
    </row>
    <row r="95" spans="1:21" ht="13.5" customHeight="1" x14ac:dyDescent="0.2">
      <c r="B95" s="714" t="s">
        <v>706</v>
      </c>
      <c r="C95" s="715"/>
      <c r="D95" s="715"/>
      <c r="E95" s="715"/>
      <c r="F95" s="715"/>
      <c r="G95" s="715"/>
      <c r="H95" s="715"/>
      <c r="I95" s="715"/>
      <c r="J95" s="715"/>
      <c r="K95" s="715"/>
      <c r="L95" s="715"/>
      <c r="M95" s="715"/>
      <c r="N95" s="716"/>
    </row>
    <row r="96" spans="1:21" ht="13.5" customHeight="1" x14ac:dyDescent="0.2">
      <c r="B96" s="284"/>
      <c r="C96" s="285"/>
      <c r="D96" s="285"/>
      <c r="E96" s="285"/>
      <c r="F96" s="285"/>
      <c r="G96" s="285"/>
      <c r="H96" s="285"/>
      <c r="I96" s="285"/>
      <c r="J96" s="285"/>
      <c r="K96" s="285"/>
      <c r="L96" s="285"/>
      <c r="M96" s="285"/>
      <c r="N96" s="288"/>
      <c r="O96" s="271"/>
    </row>
    <row r="97" spans="1:18" ht="13.5" customHeight="1" x14ac:dyDescent="0.2">
      <c r="B97" s="284"/>
      <c r="C97" s="285"/>
      <c r="D97" s="285"/>
      <c r="E97" s="285"/>
      <c r="F97" s="285"/>
      <c r="G97" s="285"/>
      <c r="H97" s="285"/>
      <c r="I97" s="285"/>
      <c r="J97" s="285"/>
      <c r="K97" s="285"/>
      <c r="L97" s="285"/>
      <c r="M97" s="285"/>
      <c r="N97" s="288"/>
      <c r="O97" s="271"/>
    </row>
    <row r="98" spans="1:18" ht="13.5" customHeight="1" x14ac:dyDescent="0.2">
      <c r="B98" s="284"/>
      <c r="C98" s="285"/>
      <c r="D98" s="285"/>
      <c r="E98" s="285"/>
      <c r="F98" s="285"/>
      <c r="G98" s="285"/>
      <c r="H98" s="285"/>
      <c r="I98" s="285"/>
      <c r="J98" s="285"/>
      <c r="K98" s="285"/>
      <c r="L98" s="285"/>
      <c r="M98" s="285"/>
      <c r="N98" s="288"/>
      <c r="O98" s="271"/>
    </row>
    <row r="99" spans="1:18" ht="13.5" customHeight="1" x14ac:dyDescent="0.2">
      <c r="A99" s="273"/>
      <c r="B99" s="284"/>
      <c r="C99" s="285"/>
      <c r="D99" s="285"/>
      <c r="E99" s="285"/>
      <c r="F99" s="285"/>
      <c r="G99" s="285"/>
      <c r="H99" s="285"/>
      <c r="I99" s="285"/>
      <c r="J99" s="285"/>
      <c r="K99" s="285"/>
      <c r="L99" s="285"/>
      <c r="M99" s="285"/>
      <c r="N99" s="288"/>
      <c r="O99" s="271"/>
    </row>
    <row r="100" spans="1:18" ht="13.5" customHeight="1" x14ac:dyDescent="0.2">
      <c r="A100" s="273"/>
      <c r="B100" s="284"/>
      <c r="C100" s="285"/>
      <c r="D100" s="285"/>
      <c r="E100" s="285"/>
      <c r="F100" s="285"/>
      <c r="G100" s="285"/>
      <c r="H100" s="285"/>
      <c r="I100" s="285"/>
      <c r="J100" s="285"/>
      <c r="K100" s="285"/>
      <c r="L100" s="285"/>
      <c r="M100" s="285"/>
      <c r="N100" s="288"/>
      <c r="O100" s="271"/>
    </row>
    <row r="101" spans="1:18" ht="13.5" customHeight="1" x14ac:dyDescent="0.2">
      <c r="A101" s="273"/>
      <c r="B101" s="284"/>
      <c r="C101" s="285"/>
      <c r="D101" s="285"/>
      <c r="E101" s="285"/>
      <c r="F101" s="285"/>
      <c r="G101" s="285"/>
      <c r="H101" s="285"/>
      <c r="I101" s="285"/>
      <c r="J101" s="359"/>
      <c r="K101" s="359"/>
      <c r="L101" s="359"/>
      <c r="M101" s="285"/>
      <c r="N101" s="288"/>
      <c r="O101" s="271"/>
    </row>
    <row r="102" spans="1:18" ht="13.5" customHeight="1" x14ac:dyDescent="0.2">
      <c r="B102" s="284"/>
      <c r="C102" s="285"/>
      <c r="D102" s="285"/>
      <c r="E102" s="285"/>
      <c r="F102" s="285"/>
      <c r="G102" s="285"/>
      <c r="H102" s="285"/>
      <c r="I102" s="285"/>
      <c r="J102" s="359"/>
      <c r="K102" s="359"/>
      <c r="L102" s="359"/>
      <c r="M102" s="285"/>
      <c r="N102" s="288"/>
      <c r="O102" s="271"/>
    </row>
    <row r="103" spans="1:18" ht="13.5" customHeight="1" x14ac:dyDescent="0.2">
      <c r="B103" s="284"/>
      <c r="C103" s="285"/>
      <c r="D103" s="285"/>
      <c r="E103" s="285"/>
      <c r="F103" s="285"/>
      <c r="G103" s="285"/>
      <c r="H103" s="285"/>
      <c r="I103" s="285"/>
      <c r="J103" s="359"/>
      <c r="K103" s="359"/>
      <c r="L103" s="359"/>
      <c r="M103" s="285"/>
      <c r="N103" s="288"/>
      <c r="O103" s="271"/>
      <c r="Q103" s="271"/>
      <c r="R103" s="271"/>
    </row>
    <row r="104" spans="1:18" ht="13.5" customHeight="1" x14ac:dyDescent="0.2">
      <c r="B104" s="284"/>
      <c r="C104" s="285"/>
      <c r="D104" s="285"/>
      <c r="E104" s="285"/>
      <c r="F104" s="285"/>
      <c r="G104" s="285"/>
      <c r="H104" s="298"/>
      <c r="I104" s="285"/>
      <c r="J104" s="359"/>
      <c r="K104" s="359"/>
      <c r="L104" s="359"/>
      <c r="M104" s="285"/>
      <c r="N104" s="288"/>
      <c r="O104" s="271"/>
      <c r="Q104" s="271"/>
      <c r="R104" s="271"/>
    </row>
    <row r="105" spans="1:18" ht="13.5" customHeight="1" x14ac:dyDescent="0.2">
      <c r="B105" s="284"/>
      <c r="C105" s="285"/>
      <c r="D105" s="285"/>
      <c r="E105" s="285"/>
      <c r="F105" s="285"/>
      <c r="G105" s="285"/>
      <c r="H105" s="298"/>
      <c r="I105" s="285"/>
      <c r="J105" s="359"/>
      <c r="K105" s="359"/>
      <c r="L105" s="359"/>
      <c r="M105" s="285"/>
      <c r="N105" s="288"/>
    </row>
    <row r="106" spans="1:18" ht="13.5" customHeight="1" x14ac:dyDescent="0.2">
      <c r="B106" s="284"/>
      <c r="C106" s="285"/>
      <c r="D106" s="285"/>
      <c r="E106" s="285"/>
      <c r="F106" s="285"/>
      <c r="G106" s="285"/>
      <c r="H106" s="298"/>
      <c r="I106" s="285"/>
      <c r="J106" s="359"/>
      <c r="K106" s="359"/>
      <c r="L106" s="359"/>
      <c r="M106" s="285"/>
      <c r="N106" s="288"/>
    </row>
    <row r="107" spans="1:18" ht="13.5" customHeight="1" x14ac:dyDescent="0.2">
      <c r="B107" s="284"/>
      <c r="C107" s="285"/>
      <c r="D107" s="285"/>
      <c r="E107" s="285"/>
      <c r="F107" s="285"/>
      <c r="G107" s="285"/>
      <c r="H107" s="298"/>
      <c r="I107" s="285"/>
      <c r="J107" s="359"/>
      <c r="K107" s="359"/>
      <c r="L107" s="359"/>
      <c r="M107" s="285"/>
      <c r="N107" s="288"/>
    </row>
    <row r="108" spans="1:18" ht="13.5" customHeight="1" x14ac:dyDescent="0.2">
      <c r="B108" s="284"/>
      <c r="C108" s="285"/>
      <c r="D108" s="285"/>
      <c r="E108" s="285"/>
      <c r="F108" s="285"/>
      <c r="G108" s="285"/>
      <c r="H108" s="298"/>
      <c r="I108" s="285"/>
      <c r="J108" s="359"/>
      <c r="K108" s="359"/>
      <c r="L108" s="359"/>
      <c r="M108" s="285"/>
      <c r="N108" s="288"/>
    </row>
    <row r="109" spans="1:18" ht="13.5" customHeight="1" thickBot="1" x14ac:dyDescent="0.25">
      <c r="B109" s="721"/>
      <c r="C109" s="722"/>
      <c r="D109" s="722"/>
      <c r="E109" s="722"/>
      <c r="F109" s="722"/>
      <c r="G109" s="722"/>
      <c r="H109" s="722"/>
      <c r="I109" s="722"/>
      <c r="J109" s="722"/>
      <c r="K109" s="722"/>
      <c r="L109" s="722"/>
      <c r="M109" s="722"/>
      <c r="N109" s="723"/>
    </row>
    <row r="110" spans="1:18" ht="13.5" customHeight="1" x14ac:dyDescent="0.2">
      <c r="J110" s="366"/>
      <c r="K110" s="366"/>
      <c r="L110" s="366"/>
    </row>
    <row r="111" spans="1:18" ht="11.25" customHeight="1" x14ac:dyDescent="0.2">
      <c r="J111" s="366"/>
      <c r="K111" s="366"/>
      <c r="L111" s="366"/>
    </row>
    <row r="112" spans="1:18" ht="13.5" hidden="1" customHeight="1" x14ac:dyDescent="0.2">
      <c r="J112" s="366"/>
      <c r="K112" s="366"/>
      <c r="L112" s="366"/>
    </row>
    <row r="113" spans="10:12" ht="29.25" customHeight="1" x14ac:dyDescent="0.2">
      <c r="J113" s="366"/>
      <c r="K113" s="366"/>
      <c r="L113" s="366"/>
    </row>
    <row r="114" spans="10:12" ht="13.5" customHeight="1" x14ac:dyDescent="0.2"/>
    <row r="115" spans="10:12" ht="13.5" customHeight="1" x14ac:dyDescent="0.2"/>
    <row r="116" spans="10:12" ht="13.5" customHeight="1" x14ac:dyDescent="0.2"/>
    <row r="117" spans="10:12" ht="13.5" customHeight="1" x14ac:dyDescent="0.2"/>
    <row r="118" spans="10:12" ht="13.5" customHeight="1" x14ac:dyDescent="0.2">
      <c r="J118" s="366"/>
      <c r="K118" s="366"/>
      <c r="L118" s="366"/>
    </row>
    <row r="119" spans="10:12" ht="13.5" customHeight="1" x14ac:dyDescent="0.2">
      <c r="J119" s="366"/>
      <c r="K119" s="366"/>
      <c r="L119" s="366"/>
    </row>
    <row r="120" spans="10:12" ht="13.5" customHeight="1" x14ac:dyDescent="0.2"/>
    <row r="121" spans="10:12" ht="13.5" customHeight="1" x14ac:dyDescent="0.2"/>
    <row r="122" spans="10:12" ht="13.5" customHeight="1" x14ac:dyDescent="0.2"/>
    <row r="123" spans="10:12" ht="13.5" customHeight="1" x14ac:dyDescent="0.2"/>
    <row r="124" spans="10:12" ht="13.5" customHeight="1" x14ac:dyDescent="0.2"/>
    <row r="125" spans="10:12" ht="13.5" customHeight="1" x14ac:dyDescent="0.2"/>
    <row r="126" spans="10:12" ht="13.5" customHeight="1" x14ac:dyDescent="0.2"/>
    <row r="127" spans="10:12" ht="13.5" customHeight="1" x14ac:dyDescent="0.2"/>
    <row r="128" spans="10:12" ht="13.5" customHeight="1" x14ac:dyDescent="0.2"/>
    <row r="129" spans="11:35" ht="13.5" customHeight="1" x14ac:dyDescent="0.2"/>
    <row r="130" spans="11:35" ht="13.5" customHeight="1" x14ac:dyDescent="0.2"/>
    <row r="131" spans="11:35" ht="13.5" customHeight="1" x14ac:dyDescent="0.2"/>
    <row r="132" spans="11:35" ht="13.5" customHeight="1" x14ac:dyDescent="0.2"/>
    <row r="133" spans="11:35" ht="13.5" customHeight="1" x14ac:dyDescent="0.2"/>
    <row r="134" spans="11:35" ht="13.5" customHeight="1" x14ac:dyDescent="0.2"/>
    <row r="135" spans="11:35" ht="13.5" customHeight="1" x14ac:dyDescent="0.2"/>
    <row r="136" spans="11:35" ht="13.5" customHeight="1" x14ac:dyDescent="0.2">
      <c r="AI136" s="297"/>
    </row>
    <row r="137" spans="11:35" ht="13.5" customHeight="1" x14ac:dyDescent="0.2"/>
    <row r="138" spans="11:35" ht="13.5" customHeight="1" x14ac:dyDescent="0.2"/>
    <row r="139" spans="11:35" ht="13.5" customHeight="1" x14ac:dyDescent="0.2">
      <c r="K139" s="713"/>
      <c r="L139" s="713"/>
    </row>
    <row r="140" spans="11:35" ht="13.5" customHeight="1" x14ac:dyDescent="0.2"/>
    <row r="141" spans="11:35" ht="13.5" customHeight="1" x14ac:dyDescent="0.2"/>
    <row r="142" spans="11:35" ht="13.5" customHeight="1" x14ac:dyDescent="0.2"/>
    <row r="143" spans="11:35" ht="13.5" customHeight="1" x14ac:dyDescent="0.2"/>
    <row r="144" spans="11:35" ht="13.5" customHeight="1" x14ac:dyDescent="0.2">
      <c r="M144" s="297"/>
    </row>
    <row r="145" spans="6:15" ht="13.5" customHeight="1" x14ac:dyDescent="0.2">
      <c r="I145" s="370"/>
      <c r="J145" s="366"/>
      <c r="K145" s="366"/>
      <c r="L145" s="366"/>
      <c r="M145" s="371"/>
      <c r="O145" s="297"/>
    </row>
    <row r="146" spans="6:15" ht="13.5" customHeight="1" x14ac:dyDescent="0.2">
      <c r="I146" s="366"/>
      <c r="J146" s="366"/>
      <c r="K146" s="366"/>
      <c r="L146" s="366"/>
      <c r="M146" s="371"/>
    </row>
    <row r="147" spans="6:15" ht="13.5" customHeight="1" x14ac:dyDescent="0.2">
      <c r="I147" s="366"/>
      <c r="J147" s="366"/>
      <c r="K147" s="366"/>
      <c r="L147" s="366"/>
      <c r="M147" s="371"/>
    </row>
    <row r="148" spans="6:15" ht="13.5" customHeight="1" x14ac:dyDescent="0.2">
      <c r="F148" s="297"/>
      <c r="I148" s="366"/>
      <c r="J148" s="366"/>
      <c r="K148" s="366"/>
      <c r="L148" s="366"/>
      <c r="M148" s="371"/>
    </row>
    <row r="149" spans="6:15" ht="13.5" customHeight="1" x14ac:dyDescent="0.2">
      <c r="I149" s="366"/>
      <c r="J149" s="366"/>
      <c r="K149" s="366"/>
      <c r="L149" s="366"/>
      <c r="M149" s="371"/>
    </row>
    <row r="150" spans="6:15" ht="13.5" customHeight="1" x14ac:dyDescent="0.2">
      <c r="I150" s="366"/>
      <c r="J150" s="366"/>
      <c r="K150" s="366"/>
      <c r="L150" s="366"/>
      <c r="M150" s="371"/>
    </row>
    <row r="151" spans="6:15" ht="13.5" customHeight="1" x14ac:dyDescent="0.2">
      <c r="I151" s="366"/>
      <c r="J151" s="366"/>
      <c r="K151" s="366"/>
      <c r="L151" s="366"/>
      <c r="M151" s="371"/>
    </row>
    <row r="152" spans="6:15" ht="13.5" customHeight="1" x14ac:dyDescent="0.2">
      <c r="I152" s="366"/>
      <c r="J152" s="366"/>
      <c r="K152" s="366"/>
      <c r="L152" s="366"/>
      <c r="M152" s="371"/>
    </row>
    <row r="153" spans="6:15" ht="13.5" customHeight="1" x14ac:dyDescent="0.2">
      <c r="I153" s="366"/>
      <c r="J153" s="366"/>
      <c r="K153" s="366"/>
      <c r="L153" s="366"/>
      <c r="M153" s="371"/>
    </row>
    <row r="154" spans="6:15" ht="13.5" customHeight="1" x14ac:dyDescent="0.2">
      <c r="I154" s="366"/>
      <c r="J154" s="366"/>
      <c r="K154" s="366"/>
      <c r="L154" s="366"/>
      <c r="M154" s="371"/>
    </row>
    <row r="155" spans="6:15" ht="13.5" customHeight="1" x14ac:dyDescent="0.2">
      <c r="I155" s="366"/>
      <c r="J155" s="366"/>
      <c r="K155" s="366"/>
      <c r="L155" s="366"/>
      <c r="M155" s="371"/>
    </row>
    <row r="156" spans="6:15" ht="13.5" customHeight="1" x14ac:dyDescent="0.2">
      <c r="I156" s="366"/>
      <c r="J156" s="366"/>
      <c r="K156" s="366"/>
      <c r="L156" s="366"/>
      <c r="M156" s="371"/>
    </row>
    <row r="157" spans="6:15" ht="13.5" customHeight="1" x14ac:dyDescent="0.2">
      <c r="I157" s="360"/>
      <c r="J157" s="360"/>
      <c r="K157" s="360"/>
      <c r="L157" s="360"/>
      <c r="M157" s="371"/>
    </row>
    <row r="158" spans="6:15" ht="14.1" customHeight="1" x14ac:dyDescent="0.2">
      <c r="M158" s="297"/>
    </row>
    <row r="159" spans="6:15" ht="14.1" customHeight="1" x14ac:dyDescent="0.2">
      <c r="M159" s="297"/>
    </row>
    <row r="160" spans="6:15" ht="14.1" customHeight="1" x14ac:dyDescent="0.2">
      <c r="M160" s="297"/>
    </row>
    <row r="161" spans="13:13" ht="14.1" customHeight="1" x14ac:dyDescent="0.2">
      <c r="M161" s="297"/>
    </row>
    <row r="162" spans="13:13" ht="14.1" customHeight="1" x14ac:dyDescent="0.2">
      <c r="M162" s="297"/>
    </row>
    <row r="163" spans="13:13" ht="14.1" customHeight="1" x14ac:dyDescent="0.2">
      <c r="M163" s="297"/>
    </row>
    <row r="164" spans="13:13" ht="14.1" customHeight="1" x14ac:dyDescent="0.2">
      <c r="M164" s="297"/>
    </row>
    <row r="165" spans="13:13" ht="14.1" customHeight="1" x14ac:dyDescent="0.2">
      <c r="M165" s="297"/>
    </row>
    <row r="166" spans="13:13" ht="14.1" customHeight="1" x14ac:dyDescent="0.2">
      <c r="M166" s="297"/>
    </row>
    <row r="167" spans="13:13" ht="14.1" customHeight="1" x14ac:dyDescent="0.2">
      <c r="M167" s="297"/>
    </row>
    <row r="168" spans="13:13" ht="14.1" customHeight="1" x14ac:dyDescent="0.2">
      <c r="M168" s="297"/>
    </row>
    <row r="169" spans="13:13" ht="14.1" customHeight="1" x14ac:dyDescent="0.2">
      <c r="M169" s="297"/>
    </row>
    <row r="170" spans="13:13" ht="14.1" customHeight="1" x14ac:dyDescent="0.2">
      <c r="M170" s="297"/>
    </row>
    <row r="171" spans="13:13" ht="14.1" customHeight="1" x14ac:dyDescent="0.2">
      <c r="M171" s="297"/>
    </row>
    <row r="172" spans="13:13" ht="14.1" customHeight="1" x14ac:dyDescent="0.2">
      <c r="M172" s="297"/>
    </row>
    <row r="173" spans="13:13" ht="14.1" customHeight="1" x14ac:dyDescent="0.2">
      <c r="M173" s="297"/>
    </row>
    <row r="174" spans="13:13" ht="14.1" customHeight="1" x14ac:dyDescent="0.2">
      <c r="M174" s="297"/>
    </row>
    <row r="175" spans="13:13" ht="14.1" customHeight="1" x14ac:dyDescent="0.2">
      <c r="M175" s="297"/>
    </row>
    <row r="176" spans="13:13" ht="14.1" customHeight="1" x14ac:dyDescent="0.2">
      <c r="M176" s="297"/>
    </row>
    <row r="177" spans="13:13" ht="14.1" customHeight="1" x14ac:dyDescent="0.2">
      <c r="M177" s="297"/>
    </row>
    <row r="178" spans="13:13" ht="14.1" customHeight="1" x14ac:dyDescent="0.2">
      <c r="M178" s="297"/>
    </row>
  </sheetData>
  <mergeCells count="20">
    <mergeCell ref="C45:M45"/>
    <mergeCell ref="C70:M77"/>
    <mergeCell ref="C61:M61"/>
    <mergeCell ref="C62:M68"/>
    <mergeCell ref="C54:M60"/>
    <mergeCell ref="C46:M52"/>
    <mergeCell ref="B1:N4"/>
    <mergeCell ref="B5:G5"/>
    <mergeCell ref="K5:N5"/>
    <mergeCell ref="C36:M36"/>
    <mergeCell ref="Q37:S37"/>
    <mergeCell ref="P32:Q32"/>
    <mergeCell ref="Q17:R17"/>
    <mergeCell ref="C37:M44"/>
    <mergeCell ref="K139:L139"/>
    <mergeCell ref="B95:N95"/>
    <mergeCell ref="B78:N78"/>
    <mergeCell ref="C53:M53"/>
    <mergeCell ref="C69:M69"/>
    <mergeCell ref="B109:N109"/>
  </mergeCells>
  <printOptions horizontalCentered="1"/>
  <pageMargins left="0.7" right="0.7" top="0.75" bottom="0.75" header="0.3" footer="0.3"/>
  <pageSetup paperSize="9" scale="38" orientation="portrait" r:id="rId1"/>
  <headerFooter alignWithMargins="0">
    <oddFooter>&amp;LADME&amp;COCTUBRE-2014&amp;RDNC</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2:GE251"/>
  <sheetViews>
    <sheetView zoomScale="85" zoomScaleNormal="85" workbookViewId="0">
      <pane xSplit="3" ySplit="4" topLeftCell="D5" activePane="bottomRight" state="frozen"/>
      <selection pane="topRight" activeCell="D1" sqref="D1"/>
      <selection pane="bottomLeft" activeCell="A5" sqref="A5"/>
      <selection pane="bottomRight" activeCell="V7" sqref="V7"/>
    </sheetView>
  </sheetViews>
  <sheetFormatPr baseColWidth="10" defaultRowHeight="12.75" x14ac:dyDescent="0.2"/>
  <cols>
    <col min="1" max="1" width="28.42578125" customWidth="1"/>
    <col min="3" max="3" width="22.85546875" customWidth="1"/>
    <col min="7" max="7" width="12.28515625" bestFit="1" customWidth="1"/>
    <col min="12" max="12" width="19.140625" bestFit="1" customWidth="1"/>
    <col min="15" max="15" width="14.5703125" bestFit="1" customWidth="1"/>
    <col min="16" max="16" width="13.5703125" bestFit="1" customWidth="1"/>
    <col min="17" max="18" width="14.140625" bestFit="1" customWidth="1"/>
  </cols>
  <sheetData>
    <row r="2" spans="1:183" x14ac:dyDescent="0.2">
      <c r="B2" s="186" t="s">
        <v>456</v>
      </c>
    </row>
    <row r="3" spans="1:183" x14ac:dyDescent="0.2">
      <c r="A3" s="572"/>
      <c r="B3" s="186"/>
      <c r="D3" s="255">
        <v>41913</v>
      </c>
    </row>
    <row r="4" spans="1:183" x14ac:dyDescent="0.2">
      <c r="A4" s="572"/>
      <c r="C4" s="33" t="s">
        <v>457</v>
      </c>
      <c r="D4" s="254">
        <f>D3</f>
        <v>41913</v>
      </c>
      <c r="E4" s="254">
        <f>D4+1</f>
        <v>41914</v>
      </c>
      <c r="F4" s="615">
        <f>E4+1</f>
        <v>41915</v>
      </c>
      <c r="G4" s="254">
        <f>F4+1</f>
        <v>41916</v>
      </c>
      <c r="H4" s="254">
        <f t="shared" ref="H4:AF4" si="0">G4+1</f>
        <v>41917</v>
      </c>
      <c r="I4" s="254">
        <f t="shared" si="0"/>
        <v>41918</v>
      </c>
      <c r="J4" s="254">
        <f t="shared" si="0"/>
        <v>41919</v>
      </c>
      <c r="K4" s="254">
        <f t="shared" si="0"/>
        <v>41920</v>
      </c>
      <c r="L4" s="254">
        <f t="shared" si="0"/>
        <v>41921</v>
      </c>
      <c r="M4" s="615">
        <f t="shared" si="0"/>
        <v>41922</v>
      </c>
      <c r="N4" s="254">
        <f t="shared" si="0"/>
        <v>41923</v>
      </c>
      <c r="O4" s="254">
        <f t="shared" si="0"/>
        <v>41924</v>
      </c>
      <c r="P4" s="254">
        <f t="shared" si="0"/>
        <v>41925</v>
      </c>
      <c r="Q4" s="254">
        <f t="shared" si="0"/>
        <v>41926</v>
      </c>
      <c r="R4" s="254">
        <f t="shared" si="0"/>
        <v>41927</v>
      </c>
      <c r="S4" s="254">
        <f t="shared" si="0"/>
        <v>41928</v>
      </c>
      <c r="T4" s="615">
        <f t="shared" si="0"/>
        <v>41929</v>
      </c>
      <c r="U4" s="254">
        <f t="shared" si="0"/>
        <v>41930</v>
      </c>
      <c r="V4" s="254">
        <f t="shared" si="0"/>
        <v>41931</v>
      </c>
      <c r="W4" s="254">
        <f t="shared" si="0"/>
        <v>41932</v>
      </c>
      <c r="X4" s="254">
        <f t="shared" si="0"/>
        <v>41933</v>
      </c>
      <c r="Y4" s="254">
        <f t="shared" si="0"/>
        <v>41934</v>
      </c>
      <c r="Z4" s="254">
        <f t="shared" si="0"/>
        <v>41935</v>
      </c>
      <c r="AA4" s="615">
        <f t="shared" si="0"/>
        <v>41936</v>
      </c>
      <c r="AB4" s="254">
        <f t="shared" si="0"/>
        <v>41937</v>
      </c>
      <c r="AC4" s="254">
        <f t="shared" si="0"/>
        <v>41938</v>
      </c>
      <c r="AD4" s="254">
        <f t="shared" si="0"/>
        <v>41939</v>
      </c>
      <c r="AE4" s="254">
        <f t="shared" si="0"/>
        <v>41940</v>
      </c>
      <c r="AF4" s="254">
        <f t="shared" si="0"/>
        <v>41941</v>
      </c>
      <c r="AG4" s="254">
        <f>AF4+1</f>
        <v>41942</v>
      </c>
      <c r="AH4" s="615">
        <f>AG4+1</f>
        <v>41943</v>
      </c>
      <c r="AI4" s="255"/>
    </row>
    <row r="5" spans="1:183" ht="15" x14ac:dyDescent="0.25">
      <c r="A5" s="572"/>
      <c r="B5" s="33" t="s">
        <v>458</v>
      </c>
      <c r="C5" s="187">
        <v>34.950000000000003</v>
      </c>
      <c r="D5" s="582">
        <v>33.840000000000003</v>
      </c>
      <c r="E5" s="582">
        <v>32.65</v>
      </c>
      <c r="F5" s="616">
        <v>32.28</v>
      </c>
      <c r="G5" s="582">
        <v>31.99</v>
      </c>
      <c r="H5" s="582">
        <v>31.87</v>
      </c>
      <c r="I5" s="582">
        <v>31.91</v>
      </c>
      <c r="J5" s="582">
        <v>32.24</v>
      </c>
      <c r="K5" s="582">
        <v>32.81</v>
      </c>
      <c r="L5" s="582">
        <v>33.36</v>
      </c>
      <c r="M5" s="616">
        <v>34.54</v>
      </c>
      <c r="N5" s="582">
        <v>35.4</v>
      </c>
      <c r="O5" s="582">
        <v>35.950000000000003</v>
      </c>
      <c r="P5" s="582">
        <v>36.07</v>
      </c>
      <c r="Q5" s="582">
        <v>35.75</v>
      </c>
      <c r="R5" s="582">
        <v>35.229999999999997</v>
      </c>
      <c r="S5" s="582">
        <v>35.08</v>
      </c>
      <c r="T5" s="616">
        <v>35.19</v>
      </c>
      <c r="U5" s="582">
        <v>35.42</v>
      </c>
      <c r="V5" s="582">
        <v>35.590000000000003</v>
      </c>
      <c r="W5" s="582">
        <v>35.479999999999997</v>
      </c>
      <c r="X5" s="582">
        <v>35.46</v>
      </c>
      <c r="Y5" s="582">
        <v>35.520000000000003</v>
      </c>
      <c r="Z5" s="582">
        <v>35.5</v>
      </c>
      <c r="AA5" s="616">
        <v>35.549999999999997</v>
      </c>
      <c r="AB5" s="582">
        <v>35.56</v>
      </c>
      <c r="AC5" s="582">
        <v>35.619999999999997</v>
      </c>
      <c r="AD5" s="582">
        <v>35.61</v>
      </c>
      <c r="AE5" s="582">
        <v>35.549999999999997</v>
      </c>
      <c r="AF5" s="582">
        <v>35.520000000000003</v>
      </c>
      <c r="AG5" s="582">
        <v>35.549999999999997</v>
      </c>
      <c r="AH5" s="619">
        <v>35.520000000000003</v>
      </c>
      <c r="AJ5" s="564"/>
      <c r="AK5" s="564"/>
      <c r="AL5" s="564"/>
      <c r="AM5" s="564"/>
      <c r="AN5" s="564"/>
      <c r="AO5" s="564"/>
      <c r="BQ5" s="571">
        <v>1738.7</v>
      </c>
      <c r="BR5" s="571">
        <v>1738.7</v>
      </c>
      <c r="BS5" s="571">
        <v>140.16999999999999</v>
      </c>
      <c r="BT5" s="571">
        <v>83.26</v>
      </c>
      <c r="CK5" s="563">
        <v>34.89</v>
      </c>
      <c r="CL5" s="563">
        <v>80.459999999999994</v>
      </c>
      <c r="CM5" s="563">
        <v>54.02</v>
      </c>
      <c r="CN5" s="563">
        <v>39.82</v>
      </c>
      <c r="CO5" s="563">
        <v>34.42</v>
      </c>
      <c r="CP5" s="563">
        <v>33.950000000000003</v>
      </c>
      <c r="FV5" s="570">
        <v>4477.03</v>
      </c>
      <c r="FW5" s="570">
        <v>605.9</v>
      </c>
      <c r="FX5" s="570">
        <v>776.62</v>
      </c>
      <c r="FY5" s="570">
        <v>1359.6</v>
      </c>
      <c r="FZ5" s="569">
        <v>35.450000000000003</v>
      </c>
      <c r="GA5" s="569">
        <v>35.450000000000003</v>
      </c>
    </row>
    <row r="6" spans="1:183" ht="15" x14ac:dyDescent="0.25">
      <c r="A6" s="572"/>
      <c r="B6" t="s">
        <v>138</v>
      </c>
      <c r="C6" s="187">
        <v>81.13</v>
      </c>
      <c r="D6" s="582">
        <v>81.09</v>
      </c>
      <c r="E6" s="582">
        <v>81.09</v>
      </c>
      <c r="F6" s="616">
        <v>81.09</v>
      </c>
      <c r="G6" s="582">
        <v>81.06</v>
      </c>
      <c r="H6" s="582">
        <v>80.900000000000006</v>
      </c>
      <c r="I6" s="582">
        <v>80.88</v>
      </c>
      <c r="J6" s="582">
        <v>80.84</v>
      </c>
      <c r="K6" s="582">
        <v>80.81</v>
      </c>
      <c r="L6" s="582">
        <v>80.8</v>
      </c>
      <c r="M6" s="616">
        <v>80.900000000000006</v>
      </c>
      <c r="N6" s="582">
        <v>80.94</v>
      </c>
      <c r="O6" s="582">
        <v>81</v>
      </c>
      <c r="P6" s="582">
        <v>81.09</v>
      </c>
      <c r="Q6" s="582">
        <v>81.180000000000007</v>
      </c>
      <c r="R6" s="582">
        <v>81.31</v>
      </c>
      <c r="S6" s="582">
        <v>81.59</v>
      </c>
      <c r="T6" s="616">
        <v>81.709999999999994</v>
      </c>
      <c r="U6" s="582">
        <v>81.790000000000006</v>
      </c>
      <c r="V6" s="582">
        <v>81.849999999999994</v>
      </c>
      <c r="W6" s="582">
        <v>81.900000000000006</v>
      </c>
      <c r="X6" s="582">
        <v>81.94</v>
      </c>
      <c r="Y6" s="582">
        <v>81.93</v>
      </c>
      <c r="Z6" s="582">
        <v>81.900000000000006</v>
      </c>
      <c r="AA6" s="616">
        <v>81.88</v>
      </c>
      <c r="AB6" s="582">
        <v>81.81</v>
      </c>
      <c r="AC6" s="582">
        <v>81.78</v>
      </c>
      <c r="AD6" s="582">
        <v>81.69</v>
      </c>
      <c r="AE6" s="582">
        <v>81.63</v>
      </c>
      <c r="AF6" s="582">
        <v>81.53</v>
      </c>
      <c r="AG6" s="582">
        <v>81.44</v>
      </c>
      <c r="AH6" s="619">
        <v>81.38</v>
      </c>
      <c r="AJ6" s="564"/>
      <c r="AK6" s="564"/>
      <c r="AL6" s="564"/>
      <c r="AM6" s="564"/>
      <c r="AN6" s="564"/>
      <c r="AO6" s="564"/>
      <c r="BQ6" s="571">
        <v>2374.3000000000002</v>
      </c>
      <c r="BR6" s="571">
        <v>2374.3000000000002</v>
      </c>
      <c r="BS6" s="571">
        <v>142.83000000000001</v>
      </c>
      <c r="BT6" s="571">
        <v>102.96</v>
      </c>
      <c r="CK6" s="563">
        <v>35.08</v>
      </c>
      <c r="CL6" s="563">
        <v>80.44</v>
      </c>
      <c r="CM6" s="563">
        <v>54.08</v>
      </c>
      <c r="CN6" s="563">
        <v>40.01</v>
      </c>
      <c r="CO6" s="563">
        <v>34.61</v>
      </c>
      <c r="CP6" s="563">
        <v>34.14</v>
      </c>
      <c r="FV6" s="570">
        <v>4464.46</v>
      </c>
      <c r="FW6" s="570">
        <v>638.19000000000005</v>
      </c>
      <c r="FX6" s="570">
        <v>720.13</v>
      </c>
      <c r="FY6" s="570">
        <v>1349.76</v>
      </c>
      <c r="FZ6" s="569">
        <v>35.450000000000003</v>
      </c>
      <c r="GA6" s="569">
        <v>35.450000000000003</v>
      </c>
    </row>
    <row r="7" spans="1:183" ht="15" x14ac:dyDescent="0.25">
      <c r="A7" s="572"/>
      <c r="B7" t="s">
        <v>139</v>
      </c>
      <c r="C7" s="187">
        <v>54.26</v>
      </c>
      <c r="D7" s="582">
        <v>54.3</v>
      </c>
      <c r="E7" s="582">
        <v>54.3</v>
      </c>
      <c r="F7" s="616">
        <v>54.16</v>
      </c>
      <c r="G7" s="582">
        <v>54.08</v>
      </c>
      <c r="H7" s="582">
        <v>54.08</v>
      </c>
      <c r="I7" s="582">
        <v>54.19</v>
      </c>
      <c r="J7" s="582">
        <v>54.3</v>
      </c>
      <c r="K7" s="582">
        <v>54.11</v>
      </c>
      <c r="L7" s="582">
        <v>54.12</v>
      </c>
      <c r="M7" s="616">
        <v>54.26</v>
      </c>
      <c r="N7" s="582">
        <v>54.05</v>
      </c>
      <c r="O7" s="582">
        <v>54.1</v>
      </c>
      <c r="P7" s="582">
        <v>54.23</v>
      </c>
      <c r="Q7" s="582">
        <v>54.08</v>
      </c>
      <c r="R7" s="582">
        <v>54.19</v>
      </c>
      <c r="S7" s="582">
        <v>54.3</v>
      </c>
      <c r="T7" s="616">
        <v>54.21</v>
      </c>
      <c r="U7" s="582">
        <v>54.23</v>
      </c>
      <c r="V7" s="582">
        <v>54.25</v>
      </c>
      <c r="W7" s="582">
        <v>54.28</v>
      </c>
      <c r="X7" s="582">
        <v>54.33</v>
      </c>
      <c r="Y7" s="582">
        <v>54.27</v>
      </c>
      <c r="Z7" s="582">
        <v>54.27</v>
      </c>
      <c r="AA7" s="616">
        <v>54.23</v>
      </c>
      <c r="AB7" s="582">
        <v>54.29</v>
      </c>
      <c r="AC7" s="582">
        <v>54.12</v>
      </c>
      <c r="AD7" s="582">
        <v>54.18</v>
      </c>
      <c r="AE7" s="582">
        <v>54.28</v>
      </c>
      <c r="AF7" s="582">
        <v>54.07</v>
      </c>
      <c r="AG7" s="582">
        <v>54.14</v>
      </c>
      <c r="AH7" s="620">
        <v>54.3</v>
      </c>
      <c r="AJ7" s="564"/>
      <c r="AK7" s="564"/>
      <c r="AL7" s="564"/>
      <c r="AM7" s="564"/>
      <c r="AN7" s="564"/>
      <c r="AO7" s="564"/>
      <c r="BQ7" s="571">
        <v>2250.11</v>
      </c>
      <c r="BR7" s="571">
        <v>2250.11</v>
      </c>
      <c r="BS7" s="571">
        <v>53.32</v>
      </c>
      <c r="BT7" s="571">
        <v>-13.6</v>
      </c>
      <c r="CK7" s="563">
        <v>35.04</v>
      </c>
      <c r="CL7" s="563">
        <v>80.459999999999994</v>
      </c>
      <c r="CM7" s="563">
        <v>53.93</v>
      </c>
      <c r="CN7" s="563">
        <v>39.93</v>
      </c>
      <c r="CO7" s="563">
        <v>34.56</v>
      </c>
      <c r="CP7" s="563">
        <v>34.06</v>
      </c>
      <c r="FV7" s="570">
        <v>4330.68</v>
      </c>
      <c r="FW7" s="570">
        <v>638.70000000000005</v>
      </c>
      <c r="FX7" s="570">
        <v>763.54</v>
      </c>
      <c r="FY7" s="570">
        <v>1321.29</v>
      </c>
      <c r="FZ7" s="569">
        <v>35.47</v>
      </c>
      <c r="GA7" s="569">
        <v>35.47</v>
      </c>
    </row>
    <row r="8" spans="1:183" ht="15" x14ac:dyDescent="0.25">
      <c r="A8" s="572"/>
      <c r="B8" t="s">
        <v>140</v>
      </c>
      <c r="C8" s="187">
        <v>40.06</v>
      </c>
      <c r="D8" s="582">
        <v>40.04</v>
      </c>
      <c r="E8" s="582">
        <v>40.04</v>
      </c>
      <c r="F8" s="616">
        <v>40.090000000000003</v>
      </c>
      <c r="G8" s="582">
        <v>40.119999999999997</v>
      </c>
      <c r="H8" s="582">
        <v>40.1</v>
      </c>
      <c r="I8" s="582">
        <v>40.11</v>
      </c>
      <c r="J8" s="582">
        <v>40.119999999999997</v>
      </c>
      <c r="K8" s="582">
        <v>40.11</v>
      </c>
      <c r="L8" s="582">
        <v>40.229999999999997</v>
      </c>
      <c r="M8" s="616">
        <v>40.450000000000003</v>
      </c>
      <c r="N8" s="582">
        <v>40.57</v>
      </c>
      <c r="O8" s="582">
        <v>40.450000000000003</v>
      </c>
      <c r="P8" s="582">
        <v>40.14</v>
      </c>
      <c r="Q8" s="582">
        <v>40</v>
      </c>
      <c r="R8" s="582">
        <v>39.99</v>
      </c>
      <c r="S8" s="582">
        <v>40.299999999999997</v>
      </c>
      <c r="T8" s="616">
        <v>40.24</v>
      </c>
      <c r="U8" s="582">
        <v>40.049999999999997</v>
      </c>
      <c r="V8" s="582">
        <v>39.96</v>
      </c>
      <c r="W8" s="582">
        <v>39.96</v>
      </c>
      <c r="X8" s="582">
        <v>39.979999999999997</v>
      </c>
      <c r="Y8" s="582">
        <v>40.07</v>
      </c>
      <c r="Z8" s="582">
        <v>40.130000000000003</v>
      </c>
      <c r="AA8" s="616">
        <v>40.159999999999997</v>
      </c>
      <c r="AB8" s="582">
        <v>40.17</v>
      </c>
      <c r="AC8" s="582">
        <v>40.22</v>
      </c>
      <c r="AD8" s="582">
        <v>40.229999999999997</v>
      </c>
      <c r="AE8" s="582">
        <v>40.090000000000003</v>
      </c>
      <c r="AF8" s="582">
        <v>40.1</v>
      </c>
      <c r="AG8" s="582">
        <v>40.130000000000003</v>
      </c>
      <c r="AH8" s="619">
        <v>40.1</v>
      </c>
      <c r="AJ8" s="564"/>
      <c r="AK8" s="564"/>
      <c r="AL8" s="564"/>
      <c r="AM8" s="564"/>
      <c r="AN8" s="564"/>
      <c r="AO8" s="564"/>
      <c r="BQ8" s="571">
        <v>2241.7800000000002</v>
      </c>
      <c r="BR8" s="571">
        <v>2241.7800000000002</v>
      </c>
      <c r="BS8" s="571">
        <v>25.58</v>
      </c>
      <c r="BT8" s="571">
        <v>-1409.01</v>
      </c>
      <c r="CK8" s="563">
        <v>35.04</v>
      </c>
      <c r="CL8" s="563">
        <v>80.5</v>
      </c>
      <c r="CM8" s="563">
        <v>54.08</v>
      </c>
      <c r="CN8" s="563">
        <v>39.81</v>
      </c>
      <c r="CO8" s="563">
        <v>34.56</v>
      </c>
      <c r="CP8" s="563">
        <v>34.049999999999997</v>
      </c>
      <c r="FV8" s="570">
        <v>3493.2</v>
      </c>
      <c r="FW8" s="570">
        <v>639</v>
      </c>
      <c r="FX8" s="570">
        <v>774.76</v>
      </c>
      <c r="FY8" s="570">
        <v>12856.22</v>
      </c>
      <c r="FZ8" s="569">
        <v>35.42</v>
      </c>
      <c r="GA8" s="569">
        <v>35.42</v>
      </c>
    </row>
    <row r="9" spans="1:183" ht="15" x14ac:dyDescent="0.25">
      <c r="A9" s="614"/>
      <c r="B9" s="33" t="s">
        <v>141</v>
      </c>
      <c r="C9" s="611">
        <v>34.200000000000003</v>
      </c>
      <c r="D9" s="612">
        <v>33.369999999999997</v>
      </c>
      <c r="E9" s="612">
        <v>32.65</v>
      </c>
      <c r="F9" s="617">
        <v>32.28</v>
      </c>
      <c r="G9" s="612">
        <v>31.99</v>
      </c>
      <c r="H9" s="612">
        <v>31.88</v>
      </c>
      <c r="I9" s="612">
        <v>31.91</v>
      </c>
      <c r="J9" s="612">
        <v>32.24</v>
      </c>
      <c r="K9" s="612">
        <v>32.81</v>
      </c>
      <c r="L9" s="612">
        <v>33.36</v>
      </c>
      <c r="M9" s="617">
        <v>34.54</v>
      </c>
      <c r="N9" s="612">
        <v>35.4</v>
      </c>
      <c r="O9" s="612">
        <v>35.950000000000003</v>
      </c>
      <c r="P9" s="612">
        <v>36.07</v>
      </c>
      <c r="Q9" s="612">
        <v>35.75</v>
      </c>
      <c r="R9" s="612">
        <v>35.229999999999997</v>
      </c>
      <c r="S9" s="612">
        <v>35.08</v>
      </c>
      <c r="T9" s="617">
        <v>35.19</v>
      </c>
      <c r="U9" s="612">
        <v>35.42</v>
      </c>
      <c r="V9" s="612">
        <v>35.51</v>
      </c>
      <c r="W9" s="612">
        <v>35.409999999999997</v>
      </c>
      <c r="X9" s="612">
        <v>35.380000000000003</v>
      </c>
      <c r="Y9" s="612">
        <v>35.36</v>
      </c>
      <c r="Z9" s="612">
        <v>35.340000000000003</v>
      </c>
      <c r="AA9" s="617">
        <v>35.36</v>
      </c>
      <c r="AB9" s="612">
        <v>35.380000000000003</v>
      </c>
      <c r="AC9" s="612">
        <v>35.42</v>
      </c>
      <c r="AD9" s="612">
        <v>35.39</v>
      </c>
      <c r="AE9" s="612">
        <v>35.36</v>
      </c>
      <c r="AF9" s="612">
        <v>35.28</v>
      </c>
      <c r="AG9" s="612">
        <v>35.24</v>
      </c>
      <c r="AH9" s="621">
        <v>35.130000000000003</v>
      </c>
      <c r="AJ9" s="564"/>
      <c r="AK9" s="564"/>
      <c r="AL9" s="564"/>
      <c r="AM9" s="564"/>
      <c r="AN9" s="564"/>
      <c r="AO9" s="564"/>
      <c r="BQ9" s="571">
        <v>1800.34</v>
      </c>
      <c r="BR9" s="571">
        <v>1800.34</v>
      </c>
      <c r="BS9" s="571">
        <v>62.16</v>
      </c>
      <c r="BT9" s="571">
        <v>-8406.5400000000009</v>
      </c>
      <c r="CK9" s="563">
        <v>35.11</v>
      </c>
      <c r="CL9" s="563">
        <v>80.53</v>
      </c>
      <c r="CM9" s="563">
        <v>54.03</v>
      </c>
      <c r="CN9" s="563">
        <v>39.770000000000003</v>
      </c>
      <c r="CO9" s="563">
        <v>34.619999999999997</v>
      </c>
      <c r="CP9" s="563">
        <v>34.1</v>
      </c>
      <c r="FV9" s="570">
        <v>3512.33</v>
      </c>
      <c r="FW9" s="570">
        <v>648.61</v>
      </c>
      <c r="FX9" s="570">
        <v>7872.29</v>
      </c>
      <c r="FY9" s="570">
        <v>1311.8</v>
      </c>
      <c r="FZ9" s="569">
        <v>35.5</v>
      </c>
      <c r="GA9" s="569">
        <v>35.39</v>
      </c>
    </row>
    <row r="10" spans="1:183" ht="15" x14ac:dyDescent="0.25">
      <c r="A10" s="614"/>
      <c r="B10" s="33" t="s">
        <v>459</v>
      </c>
      <c r="C10" s="611">
        <v>33.369999999999997</v>
      </c>
      <c r="D10" s="612">
        <v>32.869999999999997</v>
      </c>
      <c r="E10" s="612">
        <v>32.65</v>
      </c>
      <c r="F10" s="617">
        <v>32.28</v>
      </c>
      <c r="G10" s="612">
        <v>31.99</v>
      </c>
      <c r="H10" s="612">
        <v>31.87</v>
      </c>
      <c r="I10" s="612">
        <v>31.91</v>
      </c>
      <c r="J10" s="612">
        <v>32.24</v>
      </c>
      <c r="K10" s="612">
        <v>32.81</v>
      </c>
      <c r="L10" s="612">
        <v>33.36</v>
      </c>
      <c r="M10" s="617">
        <v>34.54</v>
      </c>
      <c r="N10" s="612">
        <v>35.4</v>
      </c>
      <c r="O10" s="612">
        <v>35.950000000000003</v>
      </c>
      <c r="P10" s="612">
        <v>36.07</v>
      </c>
      <c r="Q10" s="612">
        <v>35.75</v>
      </c>
      <c r="R10" s="612">
        <v>35.229999999999997</v>
      </c>
      <c r="S10" s="612">
        <v>35.08</v>
      </c>
      <c r="T10" s="617">
        <v>35.19</v>
      </c>
      <c r="U10" s="612">
        <v>35.42</v>
      </c>
      <c r="V10" s="612">
        <v>35.42</v>
      </c>
      <c r="W10" s="612">
        <v>35.340000000000003</v>
      </c>
      <c r="X10" s="612">
        <v>35.29</v>
      </c>
      <c r="Y10" s="612">
        <v>35.229999999999997</v>
      </c>
      <c r="Z10" s="612">
        <v>35.17</v>
      </c>
      <c r="AA10" s="617">
        <v>35.159999999999997</v>
      </c>
      <c r="AB10" s="612">
        <v>35.17</v>
      </c>
      <c r="AC10" s="612">
        <v>35.22</v>
      </c>
      <c r="AD10" s="612">
        <v>35.21</v>
      </c>
      <c r="AE10" s="612">
        <v>35.14</v>
      </c>
      <c r="AF10" s="612">
        <v>35.03</v>
      </c>
      <c r="AG10" s="612">
        <v>34.909999999999997</v>
      </c>
      <c r="AH10" s="621">
        <v>34.72</v>
      </c>
      <c r="AJ10" s="564"/>
      <c r="AK10" s="564"/>
      <c r="AL10" s="564"/>
      <c r="AM10" s="564"/>
      <c r="AN10" s="564"/>
      <c r="AO10" s="564"/>
      <c r="BQ10" s="571">
        <v>2875.81</v>
      </c>
      <c r="BR10" s="571">
        <v>2875.81</v>
      </c>
      <c r="BS10" s="571">
        <v>21.76</v>
      </c>
      <c r="BT10" s="571">
        <v>5.6700000000001003</v>
      </c>
      <c r="CK10" s="563">
        <v>35.229999999999997</v>
      </c>
      <c r="CL10" s="563">
        <v>80.55</v>
      </c>
      <c r="CM10" s="563">
        <v>54.1</v>
      </c>
      <c r="CN10" s="563">
        <v>39.71</v>
      </c>
      <c r="CO10" s="563">
        <v>34.729999999999997</v>
      </c>
      <c r="CP10" s="563">
        <v>34.200000000000003</v>
      </c>
      <c r="FV10" s="570">
        <v>4218.3500000000004</v>
      </c>
      <c r="FW10" s="570">
        <v>643.98</v>
      </c>
      <c r="FX10" s="570">
        <v>785.64</v>
      </c>
      <c r="FY10" s="570">
        <v>1169.56</v>
      </c>
      <c r="FZ10" s="569">
        <v>35.49</v>
      </c>
      <c r="GA10" s="569">
        <v>35.380000000000003</v>
      </c>
    </row>
    <row r="11" spans="1:183" x14ac:dyDescent="0.2">
      <c r="A11" s="614"/>
      <c r="B11" s="33"/>
      <c r="F11" s="399"/>
      <c r="M11" s="399"/>
      <c r="T11" s="399"/>
      <c r="AA11" s="399"/>
      <c r="AH11" s="399"/>
      <c r="AJ11" s="564"/>
      <c r="AK11" s="564"/>
      <c r="AL11" s="564"/>
      <c r="AM11" s="564"/>
      <c r="AN11" s="564"/>
      <c r="AO11" s="564"/>
      <c r="BQ11" s="571">
        <v>720.37</v>
      </c>
      <c r="BR11" s="571">
        <v>720.37</v>
      </c>
      <c r="BS11" s="571">
        <v>84.39</v>
      </c>
      <c r="BT11" s="571">
        <v>30.72</v>
      </c>
      <c r="CK11" s="563">
        <v>35.51</v>
      </c>
      <c r="CL11" s="563">
        <v>80.59</v>
      </c>
      <c r="CM11" s="563">
        <v>53.97</v>
      </c>
      <c r="CN11" s="563">
        <v>39.64</v>
      </c>
      <c r="CO11" s="563">
        <v>34.97</v>
      </c>
      <c r="CP11" s="563">
        <v>34.46</v>
      </c>
      <c r="FV11" s="570">
        <v>4169.5200000000004</v>
      </c>
      <c r="FW11" s="570">
        <v>641.89</v>
      </c>
      <c r="FX11" s="570">
        <v>779.97</v>
      </c>
      <c r="FY11" s="570">
        <v>1183.68</v>
      </c>
      <c r="FZ11" s="569">
        <v>35.369999999999997</v>
      </c>
      <c r="GA11" s="569">
        <v>35.25</v>
      </c>
    </row>
    <row r="12" spans="1:183" x14ac:dyDescent="0.2">
      <c r="A12" s="614"/>
      <c r="B12" s="186" t="s">
        <v>460</v>
      </c>
      <c r="F12" s="399"/>
      <c r="M12" s="399"/>
      <c r="T12" s="399"/>
      <c r="AA12" s="399"/>
      <c r="AH12" s="399"/>
      <c r="AJ12" s="564"/>
      <c r="AK12" s="564"/>
      <c r="AL12" s="564"/>
      <c r="AM12" s="564"/>
      <c r="AN12" s="564"/>
      <c r="AO12" s="564"/>
      <c r="BQ12" s="571">
        <v>1798.84</v>
      </c>
      <c r="BR12" s="571">
        <v>1798.84</v>
      </c>
      <c r="BS12" s="571">
        <v>112.63</v>
      </c>
      <c r="BT12" s="571">
        <v>-1271.76</v>
      </c>
      <c r="CK12" s="563">
        <v>35.67</v>
      </c>
      <c r="CL12" s="563">
        <v>80.56</v>
      </c>
      <c r="CM12" s="563">
        <v>53.77</v>
      </c>
      <c r="CN12" s="563">
        <v>39.700000000000003</v>
      </c>
      <c r="CO12" s="563">
        <v>35.15</v>
      </c>
      <c r="CP12" s="563">
        <v>34.64</v>
      </c>
      <c r="FV12" s="570">
        <v>4116.67</v>
      </c>
      <c r="FW12" s="570">
        <v>647.1</v>
      </c>
      <c r="FX12" s="570">
        <v>800.81</v>
      </c>
      <c r="FY12" s="570">
        <v>1199.76</v>
      </c>
      <c r="FZ12" s="569">
        <v>35.229999999999997</v>
      </c>
      <c r="GA12" s="569">
        <v>35.090000000000003</v>
      </c>
    </row>
    <row r="13" spans="1:183" x14ac:dyDescent="0.2">
      <c r="A13" s="614"/>
      <c r="C13" s="33" t="s">
        <v>457</v>
      </c>
      <c r="D13" s="254">
        <f>D4</f>
        <v>41913</v>
      </c>
      <c r="E13" s="254">
        <f>D13+1</f>
        <v>41914</v>
      </c>
      <c r="F13" s="615">
        <f t="shared" ref="F13:AF13" si="1">E13+1</f>
        <v>41915</v>
      </c>
      <c r="G13" s="254">
        <f t="shared" si="1"/>
        <v>41916</v>
      </c>
      <c r="H13" s="254">
        <f t="shared" si="1"/>
        <v>41917</v>
      </c>
      <c r="I13" s="254">
        <f t="shared" si="1"/>
        <v>41918</v>
      </c>
      <c r="J13" s="254">
        <f t="shared" si="1"/>
        <v>41919</v>
      </c>
      <c r="K13" s="254">
        <f t="shared" si="1"/>
        <v>41920</v>
      </c>
      <c r="L13" s="254">
        <f t="shared" si="1"/>
        <v>41921</v>
      </c>
      <c r="M13" s="615">
        <f t="shared" si="1"/>
        <v>41922</v>
      </c>
      <c r="N13" s="254">
        <f t="shared" si="1"/>
        <v>41923</v>
      </c>
      <c r="O13" s="254">
        <f t="shared" si="1"/>
        <v>41924</v>
      </c>
      <c r="P13" s="254">
        <f t="shared" si="1"/>
        <v>41925</v>
      </c>
      <c r="Q13" s="254">
        <f t="shared" si="1"/>
        <v>41926</v>
      </c>
      <c r="R13" s="254">
        <f t="shared" si="1"/>
        <v>41927</v>
      </c>
      <c r="S13" s="254">
        <f t="shared" si="1"/>
        <v>41928</v>
      </c>
      <c r="T13" s="615">
        <f t="shared" si="1"/>
        <v>41929</v>
      </c>
      <c r="U13" s="254">
        <f t="shared" si="1"/>
        <v>41930</v>
      </c>
      <c r="V13" s="254">
        <f t="shared" si="1"/>
        <v>41931</v>
      </c>
      <c r="W13" s="254">
        <f t="shared" si="1"/>
        <v>41932</v>
      </c>
      <c r="X13" s="254">
        <f t="shared" si="1"/>
        <v>41933</v>
      </c>
      <c r="Y13" s="254">
        <f t="shared" si="1"/>
        <v>41934</v>
      </c>
      <c r="Z13" s="254">
        <f t="shared" si="1"/>
        <v>41935</v>
      </c>
      <c r="AA13" s="615">
        <f t="shared" si="1"/>
        <v>41936</v>
      </c>
      <c r="AB13" s="254">
        <f t="shared" si="1"/>
        <v>41937</v>
      </c>
      <c r="AC13" s="254">
        <f t="shared" si="1"/>
        <v>41938</v>
      </c>
      <c r="AD13" s="254">
        <f t="shared" si="1"/>
        <v>41939</v>
      </c>
      <c r="AE13" s="254">
        <f t="shared" si="1"/>
        <v>41940</v>
      </c>
      <c r="AF13" s="254">
        <f t="shared" si="1"/>
        <v>41941</v>
      </c>
      <c r="AG13" s="254">
        <f>AF13+1</f>
        <v>41942</v>
      </c>
      <c r="AH13" s="615">
        <f>AG13+1</f>
        <v>41943</v>
      </c>
      <c r="AJ13" s="564"/>
      <c r="AK13" s="564"/>
      <c r="AL13" s="564"/>
      <c r="AM13" s="564"/>
      <c r="AN13" s="564"/>
      <c r="AO13" s="564"/>
      <c r="BQ13" s="571">
        <v>1650</v>
      </c>
      <c r="BR13" s="571">
        <v>1650</v>
      </c>
      <c r="BS13" s="571">
        <v>62.39</v>
      </c>
      <c r="BT13" s="571">
        <v>139.25</v>
      </c>
      <c r="CK13" s="563">
        <v>35.630000000000003</v>
      </c>
      <c r="CL13" s="563">
        <v>80.61</v>
      </c>
      <c r="CM13" s="563">
        <v>53.71</v>
      </c>
      <c r="CN13" s="563">
        <v>39.76</v>
      </c>
      <c r="CO13" s="563">
        <v>35.17</v>
      </c>
      <c r="CP13" s="563">
        <v>34.68</v>
      </c>
      <c r="FV13" s="570">
        <v>4152.09</v>
      </c>
      <c r="FW13" s="570">
        <v>648.14</v>
      </c>
      <c r="FX13" s="570">
        <v>808.44</v>
      </c>
      <c r="FY13" s="570">
        <v>1308.0999999999999</v>
      </c>
      <c r="FZ13" s="569">
        <v>35.03</v>
      </c>
      <c r="GA13" s="569">
        <v>34.89</v>
      </c>
    </row>
    <row r="14" spans="1:183" ht="15" x14ac:dyDescent="0.25">
      <c r="A14" s="614"/>
      <c r="B14" s="33" t="s">
        <v>458</v>
      </c>
      <c r="C14">
        <v>4093.45</v>
      </c>
      <c r="D14" s="583">
        <v>4137.75</v>
      </c>
      <c r="E14" s="583">
        <v>4253.54</v>
      </c>
      <c r="F14" s="618">
        <v>4246.57</v>
      </c>
      <c r="G14" s="583">
        <v>4215.8500000000004</v>
      </c>
      <c r="H14" s="583">
        <v>3927.82</v>
      </c>
      <c r="I14" s="583">
        <v>4097.79</v>
      </c>
      <c r="J14" s="583">
        <v>4035.13</v>
      </c>
      <c r="K14" s="583">
        <v>4086.9</v>
      </c>
      <c r="L14" s="583">
        <v>4143.97</v>
      </c>
      <c r="M14" s="618">
        <v>4084.4</v>
      </c>
      <c r="N14" s="583">
        <v>4079.28</v>
      </c>
      <c r="O14" s="583">
        <v>4313.4399999999996</v>
      </c>
      <c r="P14" s="583">
        <v>4305.33</v>
      </c>
      <c r="Q14" s="583">
        <v>4284.33</v>
      </c>
      <c r="R14" s="583">
        <v>4204.6000000000004</v>
      </c>
      <c r="S14" s="583">
        <v>4189.33</v>
      </c>
      <c r="T14" s="618">
        <v>4248.76</v>
      </c>
      <c r="U14" s="583">
        <v>3442.01</v>
      </c>
      <c r="V14" s="583">
        <v>3139.27</v>
      </c>
      <c r="W14" s="583">
        <v>3665.1</v>
      </c>
      <c r="X14" s="583">
        <v>4116.7299999999996</v>
      </c>
      <c r="Y14" s="583">
        <v>3611.09</v>
      </c>
      <c r="Z14" s="583">
        <v>3950.84</v>
      </c>
      <c r="AA14" s="618">
        <v>3911.66</v>
      </c>
      <c r="AB14" s="583">
        <v>4209.93</v>
      </c>
      <c r="AC14" s="583">
        <v>4178.4399999999996</v>
      </c>
      <c r="AD14" s="583">
        <v>4198.2</v>
      </c>
      <c r="AE14" s="583">
        <v>4167.74</v>
      </c>
      <c r="AF14" s="583">
        <v>3843.12</v>
      </c>
      <c r="AG14" s="583">
        <v>3394.15</v>
      </c>
      <c r="AH14" s="399">
        <v>3431.06</v>
      </c>
      <c r="AJ14" s="564"/>
      <c r="AK14" s="564"/>
      <c r="AL14" s="564"/>
      <c r="AM14" s="564"/>
      <c r="AN14" s="564"/>
      <c r="AO14" s="564"/>
      <c r="BQ14" s="571">
        <v>1498.84</v>
      </c>
      <c r="BR14" s="571">
        <v>1498.84</v>
      </c>
      <c r="BS14" s="571">
        <v>81.61</v>
      </c>
      <c r="BT14" s="571">
        <v>8.2200000000000006</v>
      </c>
      <c r="CK14" s="563">
        <v>35.9</v>
      </c>
      <c r="CL14" s="563">
        <v>80.61</v>
      </c>
      <c r="CM14" s="563">
        <v>53.67</v>
      </c>
      <c r="CN14" s="563">
        <v>39.700000000000003</v>
      </c>
      <c r="CO14" s="563">
        <v>35.43</v>
      </c>
      <c r="CP14" s="563">
        <v>34.94</v>
      </c>
      <c r="FV14" s="570">
        <v>3396.16</v>
      </c>
      <c r="FW14" s="570">
        <v>648.72</v>
      </c>
      <c r="FX14" s="570">
        <v>788.65</v>
      </c>
      <c r="FY14" s="570">
        <v>1310.99</v>
      </c>
      <c r="FZ14" s="569">
        <v>34.840000000000003</v>
      </c>
      <c r="GA14" s="569">
        <v>34.590000000000003</v>
      </c>
    </row>
    <row r="15" spans="1:183" ht="15" x14ac:dyDescent="0.25">
      <c r="A15" s="614"/>
      <c r="B15" t="s">
        <v>138</v>
      </c>
      <c r="C15">
        <v>645.83000000000004</v>
      </c>
      <c r="D15" s="583">
        <v>650.23</v>
      </c>
      <c r="E15" s="583">
        <v>650.34</v>
      </c>
      <c r="F15" s="618">
        <v>646.52</v>
      </c>
      <c r="G15" s="583">
        <v>638.77</v>
      </c>
      <c r="H15" s="583">
        <v>623.84</v>
      </c>
      <c r="I15" s="583">
        <v>654.74</v>
      </c>
      <c r="J15" s="583">
        <v>656.13</v>
      </c>
      <c r="K15" s="583">
        <v>651.73</v>
      </c>
      <c r="L15" s="583">
        <v>656.59</v>
      </c>
      <c r="M15" s="618">
        <v>658.79</v>
      </c>
      <c r="N15" s="583">
        <v>651.85</v>
      </c>
      <c r="O15" s="583">
        <v>640.62</v>
      </c>
      <c r="P15" s="583">
        <v>518.51</v>
      </c>
      <c r="Q15" s="583">
        <v>477.54</v>
      </c>
      <c r="R15" s="583">
        <v>472.1</v>
      </c>
      <c r="S15" s="583">
        <v>482.87</v>
      </c>
      <c r="T15" s="618">
        <v>485.64</v>
      </c>
      <c r="U15" s="583">
        <v>492.47</v>
      </c>
      <c r="V15" s="583">
        <v>503.35</v>
      </c>
      <c r="W15" s="583">
        <v>498.95</v>
      </c>
      <c r="X15" s="583">
        <v>508.68</v>
      </c>
      <c r="Y15" s="583">
        <v>507.63</v>
      </c>
      <c r="Z15" s="583">
        <v>508.44</v>
      </c>
      <c r="AA15" s="618">
        <v>555.66999999999996</v>
      </c>
      <c r="AB15" s="583">
        <v>683.68</v>
      </c>
      <c r="AC15" s="583">
        <v>686.34</v>
      </c>
      <c r="AD15" s="583">
        <v>673.26</v>
      </c>
      <c r="AE15" s="583">
        <v>673.37</v>
      </c>
      <c r="AF15" s="583">
        <v>671.75</v>
      </c>
      <c r="AG15" s="583">
        <v>675.69</v>
      </c>
      <c r="AH15" s="399">
        <v>684.95</v>
      </c>
      <c r="AJ15" s="564"/>
      <c r="AK15" s="564"/>
      <c r="AL15" s="564"/>
      <c r="AM15" s="564"/>
      <c r="AN15" s="564"/>
      <c r="AO15" s="564"/>
      <c r="BQ15" s="571">
        <v>740.16</v>
      </c>
      <c r="BR15" s="571">
        <v>740.16</v>
      </c>
      <c r="BS15" s="571">
        <v>25.01</v>
      </c>
      <c r="BT15" s="571">
        <v>25.36</v>
      </c>
      <c r="CK15" s="563">
        <v>35.94</v>
      </c>
      <c r="CL15" s="563">
        <v>80.63</v>
      </c>
      <c r="CM15" s="563">
        <v>53.73</v>
      </c>
      <c r="CN15" s="563">
        <v>39.65</v>
      </c>
      <c r="CO15" s="563">
        <v>35.450000000000003</v>
      </c>
      <c r="CP15" s="563">
        <v>34.93</v>
      </c>
      <c r="FV15" s="570">
        <v>1746.82</v>
      </c>
      <c r="FW15" s="570">
        <v>646.87</v>
      </c>
      <c r="FX15" s="570">
        <v>797.33</v>
      </c>
      <c r="FY15" s="570">
        <v>1298.95</v>
      </c>
      <c r="FZ15" s="569">
        <v>35.28</v>
      </c>
      <c r="GA15" s="569">
        <v>35.049999999999997</v>
      </c>
    </row>
    <row r="16" spans="1:183" ht="15" x14ac:dyDescent="0.25">
      <c r="A16" s="614"/>
      <c r="B16" t="s">
        <v>139</v>
      </c>
      <c r="C16">
        <v>804.28</v>
      </c>
      <c r="D16" s="583">
        <v>826.73</v>
      </c>
      <c r="E16" s="583">
        <v>812.5</v>
      </c>
      <c r="F16" s="618">
        <v>810.18</v>
      </c>
      <c r="G16" s="583">
        <v>816.2</v>
      </c>
      <c r="H16" s="583">
        <v>757.6</v>
      </c>
      <c r="I16" s="583">
        <v>823.72</v>
      </c>
      <c r="J16" s="583">
        <v>803.12</v>
      </c>
      <c r="K16" s="583">
        <v>816.8</v>
      </c>
      <c r="L16" s="583">
        <v>809.2</v>
      </c>
      <c r="M16" s="618">
        <v>803.81</v>
      </c>
      <c r="N16" s="583">
        <v>803.81</v>
      </c>
      <c r="O16" s="583">
        <v>800.81</v>
      </c>
      <c r="P16" s="583">
        <v>810.3</v>
      </c>
      <c r="Q16" s="583">
        <v>810.41</v>
      </c>
      <c r="R16" s="583">
        <v>800.69</v>
      </c>
      <c r="S16" s="583">
        <v>828.24</v>
      </c>
      <c r="T16" s="618">
        <v>824.18</v>
      </c>
      <c r="U16" s="583">
        <v>801.96</v>
      </c>
      <c r="V16" s="583">
        <v>834.49</v>
      </c>
      <c r="W16" s="583">
        <v>806.48</v>
      </c>
      <c r="X16" s="583">
        <v>817.93</v>
      </c>
      <c r="Y16" s="583">
        <v>836.92</v>
      </c>
      <c r="Z16" s="583">
        <v>794.32</v>
      </c>
      <c r="AA16" s="618">
        <v>830.2</v>
      </c>
      <c r="AB16" s="583">
        <v>827.31</v>
      </c>
      <c r="AC16" s="583">
        <v>802.89</v>
      </c>
      <c r="AD16" s="583">
        <v>764.93</v>
      </c>
      <c r="AE16" s="583">
        <v>769.9</v>
      </c>
      <c r="AF16" s="583">
        <v>683.44</v>
      </c>
      <c r="AG16" s="583">
        <v>752.54</v>
      </c>
      <c r="AH16" s="399">
        <v>771.99</v>
      </c>
      <c r="AJ16" s="564"/>
      <c r="AK16" s="564"/>
      <c r="AL16" s="564"/>
      <c r="AM16" s="564"/>
      <c r="AN16" s="564"/>
      <c r="AO16" s="564"/>
      <c r="BQ16" s="571">
        <v>907.87</v>
      </c>
      <c r="BR16" s="571">
        <v>907.87</v>
      </c>
      <c r="BS16" s="571">
        <v>-7.1700000000001003</v>
      </c>
      <c r="BT16" s="571">
        <v>149.08000000000001</v>
      </c>
      <c r="CK16" s="563">
        <v>35.82</v>
      </c>
      <c r="CL16" s="563">
        <v>80.63</v>
      </c>
      <c r="CM16" s="563">
        <v>53.75</v>
      </c>
      <c r="CN16" s="563">
        <v>39.6</v>
      </c>
      <c r="CO16" s="563">
        <v>35.39</v>
      </c>
      <c r="CP16" s="563">
        <v>34.93</v>
      </c>
      <c r="FV16" s="570">
        <v>2757.74</v>
      </c>
      <c r="FW16" s="570">
        <v>646.52</v>
      </c>
      <c r="FX16" s="570">
        <v>798.49</v>
      </c>
      <c r="FY16" s="570">
        <v>1303</v>
      </c>
      <c r="FZ16" s="569">
        <v>35.14</v>
      </c>
      <c r="GA16" s="569">
        <v>34.880000000000003</v>
      </c>
    </row>
    <row r="17" spans="1:183" ht="15" x14ac:dyDescent="0.25">
      <c r="A17" s="614"/>
      <c r="B17" t="s">
        <v>140</v>
      </c>
      <c r="C17">
        <v>1257.4000000000001</v>
      </c>
      <c r="D17" s="583">
        <v>1258.56</v>
      </c>
      <c r="E17" s="583">
        <v>1264.81</v>
      </c>
      <c r="F17" s="618">
        <v>1235.53</v>
      </c>
      <c r="G17" s="583">
        <v>1251.5</v>
      </c>
      <c r="H17" s="583">
        <v>1198.3</v>
      </c>
      <c r="I17" s="583">
        <v>1257.8699999999999</v>
      </c>
      <c r="J17" s="583">
        <v>1248.3699999999999</v>
      </c>
      <c r="K17" s="583">
        <v>1283.21</v>
      </c>
      <c r="L17" s="583">
        <v>1325.34</v>
      </c>
      <c r="M17" s="618">
        <v>1444.44</v>
      </c>
      <c r="N17" s="583">
        <v>1452.19</v>
      </c>
      <c r="O17" s="583">
        <v>1456.1</v>
      </c>
      <c r="P17" s="583">
        <v>1473.26</v>
      </c>
      <c r="Q17" s="583">
        <v>1442.7</v>
      </c>
      <c r="R17" s="583">
        <v>1345.37</v>
      </c>
      <c r="S17" s="583">
        <v>1332.98</v>
      </c>
      <c r="T17" s="618">
        <v>1488.88</v>
      </c>
      <c r="U17" s="583">
        <v>1508.91</v>
      </c>
      <c r="V17" s="583">
        <v>1459.14</v>
      </c>
      <c r="W17" s="583">
        <v>1444.9</v>
      </c>
      <c r="X17" s="583">
        <v>1428.93</v>
      </c>
      <c r="Y17" s="583">
        <v>1420.13</v>
      </c>
      <c r="Z17" s="583">
        <v>1405.32</v>
      </c>
      <c r="AA17" s="618">
        <v>1388.65</v>
      </c>
      <c r="AB17" s="583">
        <v>1383.21</v>
      </c>
      <c r="AC17" s="583">
        <v>1383.91</v>
      </c>
      <c r="AD17" s="583">
        <v>1377.54</v>
      </c>
      <c r="AE17" s="583">
        <v>1393.4</v>
      </c>
      <c r="AF17" s="583">
        <v>1395.71</v>
      </c>
      <c r="AG17" s="583">
        <v>1414.93</v>
      </c>
      <c r="AH17" s="399">
        <v>1414.69</v>
      </c>
      <c r="AJ17" s="564"/>
      <c r="AK17" s="564"/>
      <c r="AL17" s="564"/>
      <c r="AM17" s="564"/>
      <c r="AN17" s="564"/>
      <c r="AO17" s="564"/>
      <c r="BQ17" s="571">
        <v>309.95</v>
      </c>
      <c r="BR17" s="571">
        <v>309.95</v>
      </c>
      <c r="BS17" s="571">
        <v>76.739999999999995</v>
      </c>
      <c r="BT17" s="571">
        <v>98.84</v>
      </c>
      <c r="CK17" s="563">
        <v>35.53</v>
      </c>
      <c r="CL17" s="563">
        <v>80.59</v>
      </c>
      <c r="CM17" s="563">
        <v>53.78</v>
      </c>
      <c r="CN17" s="563">
        <v>39.590000000000003</v>
      </c>
      <c r="CO17" s="563">
        <v>35.15</v>
      </c>
      <c r="CP17" s="563">
        <v>34.770000000000003</v>
      </c>
      <c r="FV17" s="570">
        <v>2292.71</v>
      </c>
      <c r="FW17" s="570">
        <v>644.66999999999996</v>
      </c>
      <c r="FX17" s="570">
        <v>788.19</v>
      </c>
      <c r="FY17" s="570">
        <v>1306.0999999999999</v>
      </c>
      <c r="FZ17" s="569">
        <v>35.21</v>
      </c>
      <c r="GA17" s="569">
        <v>34.89</v>
      </c>
    </row>
    <row r="18" spans="1:183" x14ac:dyDescent="0.2">
      <c r="A18" s="614"/>
      <c r="F18" s="399"/>
      <c r="M18" s="399"/>
      <c r="T18" s="399"/>
      <c r="AA18" s="399"/>
      <c r="AF18" s="25"/>
      <c r="AG18" s="25"/>
      <c r="AH18" s="399"/>
      <c r="AJ18" s="564"/>
      <c r="AK18" s="564"/>
      <c r="AL18" s="564"/>
      <c r="AM18" s="564"/>
      <c r="AN18" s="564"/>
      <c r="AO18" s="564"/>
      <c r="BQ18" s="571">
        <v>1398.95</v>
      </c>
      <c r="BR18" s="571">
        <v>1398.95</v>
      </c>
      <c r="BS18" s="571">
        <v>148.04</v>
      </c>
      <c r="BT18" s="571">
        <v>167.23</v>
      </c>
      <c r="CK18" s="563">
        <v>35.47</v>
      </c>
      <c r="CL18" s="563">
        <v>80.63</v>
      </c>
      <c r="CM18" s="563">
        <v>53.99</v>
      </c>
      <c r="CN18" s="563">
        <v>39.659999999999997</v>
      </c>
      <c r="CO18" s="563">
        <v>35.14</v>
      </c>
      <c r="CP18" s="563">
        <v>34.79</v>
      </c>
      <c r="FV18" s="570">
        <v>2501.37</v>
      </c>
      <c r="FW18" s="570">
        <v>633.55999999999995</v>
      </c>
      <c r="FX18" s="570">
        <v>809.95</v>
      </c>
      <c r="FY18" s="570">
        <v>1308.33</v>
      </c>
      <c r="FZ18" s="569">
        <v>35.22</v>
      </c>
      <c r="GA18" s="569">
        <v>34.54</v>
      </c>
    </row>
    <row r="19" spans="1:183" x14ac:dyDescent="0.2">
      <c r="A19" s="614"/>
      <c r="B19" s="186" t="s">
        <v>461</v>
      </c>
      <c r="F19" s="399"/>
      <c r="J19">
        <f t="shared" ref="J19" si="2">+(I19+K19)/2</f>
        <v>0</v>
      </c>
      <c r="M19" s="399"/>
      <c r="T19" s="399"/>
      <c r="AA19" s="399"/>
      <c r="AH19" s="399"/>
      <c r="AJ19" s="564"/>
      <c r="AK19" s="564"/>
      <c r="AL19" s="564"/>
      <c r="AM19" s="564"/>
      <c r="AN19" s="564"/>
      <c r="AO19" s="564"/>
      <c r="BQ19" s="571">
        <v>683.33</v>
      </c>
      <c r="BR19" s="571">
        <v>683.33</v>
      </c>
      <c r="BS19" s="571">
        <v>66.319999999999993</v>
      </c>
      <c r="BT19" s="571">
        <v>230.91</v>
      </c>
      <c r="CK19" s="563">
        <v>35.51</v>
      </c>
      <c r="CL19" s="563">
        <v>80.650000000000006</v>
      </c>
      <c r="CM19" s="563">
        <v>54.19</v>
      </c>
      <c r="CN19" s="563">
        <v>39.82</v>
      </c>
      <c r="CO19" s="563">
        <v>35.21</v>
      </c>
      <c r="CP19" s="563">
        <v>34.9</v>
      </c>
      <c r="FV19" s="570">
        <v>2592.48</v>
      </c>
      <c r="FW19" s="570">
        <v>637.73</v>
      </c>
      <c r="FX19" s="570">
        <v>805.43</v>
      </c>
      <c r="FY19" s="570">
        <v>1295.3699999999999</v>
      </c>
      <c r="FZ19" s="569">
        <v>35.06</v>
      </c>
      <c r="GA19" s="569">
        <v>34.31</v>
      </c>
    </row>
    <row r="20" spans="1:183" x14ac:dyDescent="0.2">
      <c r="A20" s="614"/>
      <c r="C20" s="33" t="s">
        <v>457</v>
      </c>
      <c r="D20" s="254">
        <f>D4</f>
        <v>41913</v>
      </c>
      <c r="E20" s="254">
        <f>D20+1</f>
        <v>41914</v>
      </c>
      <c r="F20" s="615">
        <f t="shared" ref="F20:AF20" si="3">E20+1</f>
        <v>41915</v>
      </c>
      <c r="G20" s="254">
        <f t="shared" si="3"/>
        <v>41916</v>
      </c>
      <c r="H20" s="254">
        <f t="shared" si="3"/>
        <v>41917</v>
      </c>
      <c r="I20" s="254">
        <f t="shared" si="3"/>
        <v>41918</v>
      </c>
      <c r="J20" s="254">
        <f t="shared" si="3"/>
        <v>41919</v>
      </c>
      <c r="K20" s="254">
        <f t="shared" si="3"/>
        <v>41920</v>
      </c>
      <c r="L20" s="254">
        <f t="shared" si="3"/>
        <v>41921</v>
      </c>
      <c r="M20" s="615">
        <f t="shared" si="3"/>
        <v>41922</v>
      </c>
      <c r="N20" s="254">
        <f t="shared" si="3"/>
        <v>41923</v>
      </c>
      <c r="O20" s="254">
        <f t="shared" si="3"/>
        <v>41924</v>
      </c>
      <c r="P20" s="254">
        <f t="shared" si="3"/>
        <v>41925</v>
      </c>
      <c r="Q20" s="254">
        <f t="shared" si="3"/>
        <v>41926</v>
      </c>
      <c r="R20" s="254">
        <f t="shared" si="3"/>
        <v>41927</v>
      </c>
      <c r="S20" s="254">
        <f t="shared" si="3"/>
        <v>41928</v>
      </c>
      <c r="T20" s="615">
        <f t="shared" si="3"/>
        <v>41929</v>
      </c>
      <c r="U20" s="254">
        <f t="shared" si="3"/>
        <v>41930</v>
      </c>
      <c r="V20" s="254">
        <f t="shared" si="3"/>
        <v>41931</v>
      </c>
      <c r="W20" s="254">
        <f t="shared" si="3"/>
        <v>41932</v>
      </c>
      <c r="X20" s="254">
        <f t="shared" si="3"/>
        <v>41933</v>
      </c>
      <c r="Y20" s="254">
        <f t="shared" si="3"/>
        <v>41934</v>
      </c>
      <c r="Z20" s="254">
        <f t="shared" si="3"/>
        <v>41935</v>
      </c>
      <c r="AA20" s="615">
        <f t="shared" si="3"/>
        <v>41936</v>
      </c>
      <c r="AB20" s="254">
        <f t="shared" si="3"/>
        <v>41937</v>
      </c>
      <c r="AC20" s="254">
        <f t="shared" si="3"/>
        <v>41938</v>
      </c>
      <c r="AD20" s="254">
        <f t="shared" si="3"/>
        <v>41939</v>
      </c>
      <c r="AE20" s="254">
        <f t="shared" si="3"/>
        <v>41940</v>
      </c>
      <c r="AF20" s="254">
        <f t="shared" si="3"/>
        <v>41941</v>
      </c>
      <c r="AG20" s="254">
        <f>AF20+1</f>
        <v>41942</v>
      </c>
      <c r="AH20" s="615">
        <f>AG20+1</f>
        <v>41943</v>
      </c>
      <c r="AJ20" s="564"/>
      <c r="AK20" s="564"/>
      <c r="AL20" s="564"/>
      <c r="AM20" s="564"/>
      <c r="AN20" s="564"/>
      <c r="AO20" s="564"/>
      <c r="BQ20" s="571">
        <v>540.16</v>
      </c>
      <c r="BR20" s="571">
        <v>540.16</v>
      </c>
      <c r="BS20" s="571">
        <v>10.78</v>
      </c>
      <c r="BT20" s="571">
        <v>138.66</v>
      </c>
      <c r="CK20" s="563">
        <v>35.61</v>
      </c>
      <c r="CL20" s="563">
        <v>80.650000000000006</v>
      </c>
      <c r="CM20" s="563">
        <v>54.15</v>
      </c>
      <c r="CN20" s="563">
        <v>39.81</v>
      </c>
      <c r="CO20" s="563">
        <v>35.32</v>
      </c>
      <c r="CP20" s="563">
        <v>35.03</v>
      </c>
      <c r="FV20" s="570">
        <v>2289.2399999999998</v>
      </c>
      <c r="FW20" s="570">
        <v>646.52</v>
      </c>
      <c r="FX20" s="570">
        <v>805.78</v>
      </c>
      <c r="FY20" s="570">
        <v>1258.44</v>
      </c>
      <c r="FZ20" s="569">
        <v>34.99</v>
      </c>
      <c r="GA20" s="569">
        <v>34.21</v>
      </c>
    </row>
    <row r="21" spans="1:183" ht="15" x14ac:dyDescent="0.25">
      <c r="A21" s="614"/>
      <c r="B21" s="422" t="s">
        <v>1042</v>
      </c>
      <c r="C21">
        <v>6342</v>
      </c>
      <c r="D21" s="584">
        <v>7312</v>
      </c>
      <c r="E21" s="584">
        <v>8607</v>
      </c>
      <c r="F21" s="618">
        <v>10827</v>
      </c>
      <c r="G21" s="584">
        <v>12806</v>
      </c>
      <c r="H21" s="584">
        <v>14724</v>
      </c>
      <c r="I21" s="584">
        <v>17411</v>
      </c>
      <c r="J21" s="584">
        <v>20148</v>
      </c>
      <c r="K21" s="584">
        <v>21791</v>
      </c>
      <c r="L21" s="584">
        <v>22959</v>
      </c>
      <c r="M21" s="618">
        <v>25153</v>
      </c>
      <c r="N21" s="584">
        <v>24841</v>
      </c>
      <c r="O21" s="584">
        <v>22883</v>
      </c>
      <c r="P21" s="584">
        <v>19439</v>
      </c>
      <c r="Q21" s="584">
        <v>16259</v>
      </c>
      <c r="R21" s="584">
        <v>14358</v>
      </c>
      <c r="S21" s="584">
        <v>12964</v>
      </c>
      <c r="T21" s="618">
        <v>11327</v>
      </c>
      <c r="U21" s="584">
        <v>10260</v>
      </c>
      <c r="V21" s="584">
        <v>9033</v>
      </c>
      <c r="W21" s="584">
        <v>8044</v>
      </c>
      <c r="X21" s="584">
        <v>7583</v>
      </c>
      <c r="Y21" s="584">
        <v>7764</v>
      </c>
      <c r="Z21" s="584">
        <v>7969</v>
      </c>
      <c r="AA21" s="618">
        <v>8254</v>
      </c>
      <c r="AB21" s="584">
        <v>8383</v>
      </c>
      <c r="AC21" s="584">
        <v>8518</v>
      </c>
      <c r="AD21" s="584">
        <v>8392</v>
      </c>
      <c r="AE21" s="584">
        <v>7819</v>
      </c>
      <c r="AF21" s="584">
        <v>7826</v>
      </c>
      <c r="AG21" s="584">
        <v>7548</v>
      </c>
      <c r="AH21" s="399">
        <v>7033</v>
      </c>
      <c r="AJ21" s="564"/>
      <c r="AK21" s="564"/>
      <c r="AL21" s="564"/>
      <c r="AM21" s="564"/>
      <c r="AN21" s="564"/>
      <c r="AO21" s="564"/>
      <c r="BQ21" s="571">
        <v>247.22</v>
      </c>
      <c r="BR21" s="571">
        <v>247.22</v>
      </c>
      <c r="BS21" s="571">
        <v>-31.82</v>
      </c>
      <c r="BT21" s="571">
        <v>94.11</v>
      </c>
      <c r="CK21" s="563">
        <v>35.71</v>
      </c>
      <c r="CL21" s="563">
        <v>80.650000000000006</v>
      </c>
      <c r="CM21" s="563">
        <v>53.98</v>
      </c>
      <c r="CN21" s="563">
        <v>39.94</v>
      </c>
      <c r="CO21" s="563">
        <v>35.42</v>
      </c>
      <c r="CP21" s="563">
        <v>35.130000000000003</v>
      </c>
      <c r="FV21" s="570">
        <v>2808.55</v>
      </c>
      <c r="FW21" s="570">
        <v>645.71</v>
      </c>
      <c r="FX21" s="570">
        <v>802.54</v>
      </c>
      <c r="FY21" s="570">
        <v>1260.53</v>
      </c>
      <c r="FZ21" s="569">
        <v>35.21</v>
      </c>
      <c r="GA21" s="569">
        <v>34.58</v>
      </c>
    </row>
    <row r="22" spans="1:183" ht="15" x14ac:dyDescent="0.25">
      <c r="A22" s="614"/>
      <c r="B22" s="33" t="s">
        <v>462</v>
      </c>
      <c r="C22">
        <v>3171</v>
      </c>
      <c r="D22" s="584">
        <v>3656</v>
      </c>
      <c r="E22" s="584">
        <v>4303.5</v>
      </c>
      <c r="F22" s="618">
        <v>5413.5</v>
      </c>
      <c r="G22" s="584">
        <v>6403</v>
      </c>
      <c r="H22" s="584">
        <v>7362</v>
      </c>
      <c r="I22" s="584">
        <v>8705.5</v>
      </c>
      <c r="J22" s="584">
        <v>10074</v>
      </c>
      <c r="K22" s="584">
        <v>10895.5</v>
      </c>
      <c r="L22" s="584">
        <v>11479.5</v>
      </c>
      <c r="M22" s="618">
        <v>12576.5</v>
      </c>
      <c r="N22" s="584">
        <v>12420.5</v>
      </c>
      <c r="O22" s="584">
        <v>11441.5</v>
      </c>
      <c r="P22" s="584">
        <v>9719.5</v>
      </c>
      <c r="Q22" s="584">
        <v>8129.5</v>
      </c>
      <c r="R22" s="584">
        <v>7179</v>
      </c>
      <c r="S22" s="584">
        <v>6482</v>
      </c>
      <c r="T22" s="618">
        <v>5663.5</v>
      </c>
      <c r="U22" s="584">
        <v>5130</v>
      </c>
      <c r="V22" s="584">
        <v>4516.5</v>
      </c>
      <c r="W22" s="584">
        <v>4022</v>
      </c>
      <c r="X22" s="584">
        <v>3791.5</v>
      </c>
      <c r="Y22" s="584">
        <v>3882</v>
      </c>
      <c r="Z22" s="584">
        <v>3984.5</v>
      </c>
      <c r="AA22" s="618">
        <v>4127</v>
      </c>
      <c r="AB22" s="584">
        <v>4191.5</v>
      </c>
      <c r="AC22" s="584">
        <v>4259</v>
      </c>
      <c r="AD22" s="584">
        <v>4196</v>
      </c>
      <c r="AE22" s="584">
        <v>3909.5</v>
      </c>
      <c r="AF22" s="584">
        <v>3913</v>
      </c>
      <c r="AG22" s="584">
        <v>3774</v>
      </c>
      <c r="AH22" s="399">
        <v>3516.5</v>
      </c>
      <c r="AJ22" s="564"/>
      <c r="AK22" s="564"/>
      <c r="AL22" s="564"/>
      <c r="AM22" s="564"/>
      <c r="AN22" s="564"/>
      <c r="AO22" s="564"/>
      <c r="BQ22" s="571">
        <v>686.11</v>
      </c>
      <c r="BR22" s="571">
        <v>686.11</v>
      </c>
      <c r="BS22" s="571">
        <v>-5.3200000000000998</v>
      </c>
      <c r="BT22" s="571">
        <v>92.25</v>
      </c>
      <c r="CK22" s="563">
        <v>35.75</v>
      </c>
      <c r="CL22" s="563">
        <v>80.650000000000006</v>
      </c>
      <c r="CM22" s="563">
        <v>53.94</v>
      </c>
      <c r="CN22" s="563">
        <v>40.020000000000003</v>
      </c>
      <c r="CO22" s="563">
        <v>35.46</v>
      </c>
      <c r="CP22" s="563">
        <v>35.18</v>
      </c>
      <c r="FV22" s="570">
        <v>1488.98</v>
      </c>
      <c r="FW22" s="570">
        <v>646.87</v>
      </c>
      <c r="FX22" s="570">
        <v>805.32</v>
      </c>
      <c r="FY22" s="570">
        <v>1249.6500000000001</v>
      </c>
      <c r="FZ22" s="569">
        <v>35.380000000000003</v>
      </c>
      <c r="GA22" s="569">
        <v>34.89</v>
      </c>
    </row>
    <row r="23" spans="1:183" ht="15" x14ac:dyDescent="0.25">
      <c r="A23" s="614"/>
      <c r="B23" t="s">
        <v>138</v>
      </c>
      <c r="C23" s="188">
        <v>252.89</v>
      </c>
      <c r="D23" s="584">
        <v>562.38</v>
      </c>
      <c r="E23" s="584">
        <v>1440.74</v>
      </c>
      <c r="F23" s="618">
        <v>858.91</v>
      </c>
      <c r="G23" s="584">
        <v>700.34</v>
      </c>
      <c r="H23" s="584">
        <v>-1172.45</v>
      </c>
      <c r="I23" s="584">
        <v>869.79</v>
      </c>
      <c r="J23" s="584">
        <v>580.9</v>
      </c>
      <c r="K23" s="584">
        <v>725.69</v>
      </c>
      <c r="L23" s="584">
        <v>1008.33</v>
      </c>
      <c r="M23" s="618">
        <v>2550.34</v>
      </c>
      <c r="N23" s="584">
        <v>1712.96</v>
      </c>
      <c r="O23" s="584">
        <v>1939.46</v>
      </c>
      <c r="P23" s="584">
        <v>2337.15</v>
      </c>
      <c r="Q23" s="584">
        <v>2300.92</v>
      </c>
      <c r="R23" s="584">
        <v>2891.43</v>
      </c>
      <c r="S23" s="584">
        <v>5515.74</v>
      </c>
      <c r="T23" s="618">
        <v>3611.11</v>
      </c>
      <c r="U23" s="584">
        <v>3300.69</v>
      </c>
      <c r="V23" s="584">
        <v>2870.37</v>
      </c>
      <c r="W23" s="584">
        <v>3450.81</v>
      </c>
      <c r="X23" s="584">
        <v>3165.39</v>
      </c>
      <c r="Y23" s="584">
        <v>2403.9299999999998</v>
      </c>
      <c r="Z23" s="584">
        <v>2086.8000000000002</v>
      </c>
      <c r="AA23" s="618">
        <v>2290.16</v>
      </c>
      <c r="AB23" s="584">
        <v>1632.6</v>
      </c>
      <c r="AC23" s="584">
        <v>2117.36</v>
      </c>
      <c r="AD23" s="584">
        <v>1037.8399999999999</v>
      </c>
      <c r="AE23" s="584">
        <v>1484.14</v>
      </c>
      <c r="AF23" s="584">
        <v>854.62</v>
      </c>
      <c r="AG23" s="584">
        <v>1025.57</v>
      </c>
      <c r="AH23" s="622">
        <v>1485.3</v>
      </c>
      <c r="AJ23" s="564"/>
      <c r="AK23" s="564"/>
      <c r="AL23" s="564"/>
      <c r="AM23" s="564"/>
      <c r="AN23" s="564"/>
      <c r="AO23" s="564"/>
      <c r="BQ23" s="571">
        <v>186.22</v>
      </c>
      <c r="BR23" s="571">
        <v>186.22</v>
      </c>
      <c r="BS23" s="571">
        <v>46.53</v>
      </c>
      <c r="BT23" s="571">
        <v>122.28</v>
      </c>
      <c r="CK23" s="563">
        <v>35.76</v>
      </c>
      <c r="CL23" s="563">
        <v>80.69</v>
      </c>
      <c r="CM23" s="563">
        <v>53.91</v>
      </c>
      <c r="CN23" s="563">
        <v>39.909999999999997</v>
      </c>
      <c r="CO23" s="563">
        <v>35.49</v>
      </c>
      <c r="CP23" s="563">
        <v>35.19</v>
      </c>
      <c r="FV23" s="570">
        <v>1979.59</v>
      </c>
      <c r="FW23" s="570">
        <v>642.47</v>
      </c>
      <c r="FX23" s="570">
        <v>809.2</v>
      </c>
      <c r="FY23" s="570">
        <v>1260.3</v>
      </c>
      <c r="FZ23" s="569">
        <v>35.42</v>
      </c>
      <c r="GA23" s="569">
        <v>34.97</v>
      </c>
    </row>
    <row r="24" spans="1:183" ht="15" x14ac:dyDescent="0.25">
      <c r="A24" s="614"/>
      <c r="B24" t="s">
        <v>139</v>
      </c>
      <c r="C24">
        <v>41.67</v>
      </c>
      <c r="D24" s="584">
        <v>15.4</v>
      </c>
      <c r="E24" s="584">
        <v>31.72</v>
      </c>
      <c r="F24" s="618">
        <v>-2.88</v>
      </c>
      <c r="G24" s="584">
        <v>45.72</v>
      </c>
      <c r="H24" s="584">
        <v>-9.61</v>
      </c>
      <c r="I24" s="584">
        <v>167.71</v>
      </c>
      <c r="J24" s="584">
        <v>168.76</v>
      </c>
      <c r="K24" s="584">
        <v>73.959999999999994</v>
      </c>
      <c r="L24" s="584">
        <v>187.85</v>
      </c>
      <c r="M24" s="618">
        <v>500.59</v>
      </c>
      <c r="N24" s="584">
        <v>488.54</v>
      </c>
      <c r="O24" s="584">
        <v>97.92</v>
      </c>
      <c r="P24" s="584">
        <v>174.31</v>
      </c>
      <c r="Q24" s="584">
        <v>-16.54</v>
      </c>
      <c r="R24" s="584">
        <v>35.31</v>
      </c>
      <c r="S24" s="584">
        <v>1166.6300000000001</v>
      </c>
      <c r="T24" s="618">
        <v>570.96</v>
      </c>
      <c r="U24" s="584">
        <v>222.46</v>
      </c>
      <c r="V24" s="584">
        <v>129.29</v>
      </c>
      <c r="W24" s="584">
        <v>92.72</v>
      </c>
      <c r="X24" s="584">
        <v>159.37</v>
      </c>
      <c r="Y24" s="584">
        <v>223.74</v>
      </c>
      <c r="Z24" s="584">
        <v>264.06</v>
      </c>
      <c r="AA24" s="618">
        <v>151.69999999999999</v>
      </c>
      <c r="AB24" s="584">
        <v>250.35</v>
      </c>
      <c r="AC24" s="584">
        <v>313.66000000000003</v>
      </c>
      <c r="AD24" s="584">
        <v>257.29000000000002</v>
      </c>
      <c r="AE24" s="584">
        <v>18.989999999999998</v>
      </c>
      <c r="AF24" s="584">
        <v>146.77000000000001</v>
      </c>
      <c r="AG24" s="584">
        <v>132.27000000000001</v>
      </c>
      <c r="AH24" s="399">
        <v>160.53</v>
      </c>
      <c r="AJ24" s="564"/>
      <c r="AK24" s="564"/>
      <c r="AL24" s="564"/>
      <c r="AM24" s="564"/>
      <c r="AN24" s="564"/>
      <c r="AO24" s="564"/>
      <c r="BQ24" s="571">
        <v>316.55</v>
      </c>
      <c r="BR24" s="571">
        <v>316.55</v>
      </c>
      <c r="BS24" s="571">
        <v>-54.97</v>
      </c>
      <c r="BT24" s="571">
        <v>131.59</v>
      </c>
      <c r="CK24" s="563">
        <v>35.76</v>
      </c>
      <c r="CL24" s="563">
        <v>80.709999999999994</v>
      </c>
      <c r="CM24" s="563">
        <v>53.76</v>
      </c>
      <c r="CN24" s="563">
        <v>39.9</v>
      </c>
      <c r="CO24" s="563">
        <v>35.479999999999997</v>
      </c>
      <c r="CP24" s="563">
        <v>35.19</v>
      </c>
      <c r="FV24" s="570">
        <v>2040.38</v>
      </c>
      <c r="FW24" s="570">
        <v>643.63</v>
      </c>
      <c r="FX24" s="570">
        <v>807.87</v>
      </c>
      <c r="FY24" s="570">
        <v>1263.77</v>
      </c>
      <c r="FZ24" s="569">
        <v>35.36</v>
      </c>
      <c r="GA24" s="569">
        <v>34.909999999999997</v>
      </c>
    </row>
    <row r="25" spans="1:183" ht="15" x14ac:dyDescent="0.25">
      <c r="A25" s="614"/>
      <c r="B25" t="s">
        <v>140</v>
      </c>
      <c r="C25">
        <v>102.44</v>
      </c>
      <c r="D25" s="584">
        <v>170.26</v>
      </c>
      <c r="E25" s="584">
        <v>219.1</v>
      </c>
      <c r="F25" s="618">
        <v>146.65</v>
      </c>
      <c r="G25" s="584">
        <v>180.1</v>
      </c>
      <c r="H25" s="584">
        <v>120.99</v>
      </c>
      <c r="I25" s="584">
        <v>218.16</v>
      </c>
      <c r="J25" s="584">
        <v>251.39</v>
      </c>
      <c r="K25" s="584">
        <v>126.72</v>
      </c>
      <c r="L25" s="584">
        <v>1115.1099999999999</v>
      </c>
      <c r="M25" s="618">
        <v>2129.41</v>
      </c>
      <c r="N25" s="584">
        <v>1681.96</v>
      </c>
      <c r="O25" s="584">
        <v>1560.64</v>
      </c>
      <c r="P25" s="584">
        <v>1319.81</v>
      </c>
      <c r="Q25" s="584">
        <v>1125.58</v>
      </c>
      <c r="R25" s="584">
        <v>1009.03</v>
      </c>
      <c r="S25" s="584">
        <v>798.84</v>
      </c>
      <c r="T25" s="618">
        <v>723.51</v>
      </c>
      <c r="U25" s="584">
        <v>248.99</v>
      </c>
      <c r="V25" s="584">
        <v>53.01</v>
      </c>
      <c r="W25" s="584">
        <v>198.5</v>
      </c>
      <c r="X25" s="584">
        <v>136.22999999999999</v>
      </c>
      <c r="Y25" s="584">
        <v>133.06</v>
      </c>
      <c r="Z25" s="584">
        <v>48.39</v>
      </c>
      <c r="AA25" s="618">
        <v>-21.4</v>
      </c>
      <c r="AB25" s="584">
        <v>-196.52</v>
      </c>
      <c r="AC25" s="584">
        <v>-269.29000000000002</v>
      </c>
      <c r="AD25" s="584">
        <v>76.28</v>
      </c>
      <c r="AE25" s="584">
        <v>-75.23</v>
      </c>
      <c r="AF25" s="584">
        <v>-83.91</v>
      </c>
      <c r="AG25" s="584">
        <v>357.87</v>
      </c>
      <c r="AH25" s="399">
        <v>262.38</v>
      </c>
      <c r="AJ25" s="564"/>
      <c r="AK25" s="564"/>
      <c r="AL25" s="564"/>
      <c r="AM25" s="564"/>
      <c r="AN25" s="564"/>
      <c r="AO25" s="564"/>
      <c r="BQ25" s="571">
        <v>176.15</v>
      </c>
      <c r="BR25" s="571">
        <v>176.15</v>
      </c>
      <c r="BS25" s="571">
        <v>8.3800000000000008</v>
      </c>
      <c r="BT25" s="571">
        <v>51.74</v>
      </c>
      <c r="CK25" s="563">
        <v>35.659999999999997</v>
      </c>
      <c r="CL25" s="563">
        <v>80.709999999999994</v>
      </c>
      <c r="CM25" s="563">
        <v>53.77</v>
      </c>
      <c r="CN25" s="563">
        <v>39.869999999999997</v>
      </c>
      <c r="CO25" s="563">
        <v>35.39</v>
      </c>
      <c r="CP25" s="563">
        <v>35.090000000000003</v>
      </c>
      <c r="FV25" s="570">
        <v>2112.98</v>
      </c>
      <c r="FW25" s="570">
        <v>643.63</v>
      </c>
      <c r="FX25" s="570">
        <v>807.4</v>
      </c>
      <c r="FY25" s="570">
        <v>1095.48</v>
      </c>
      <c r="FZ25" s="569">
        <v>35.39</v>
      </c>
      <c r="GA25" s="569">
        <v>35.020000000000003</v>
      </c>
    </row>
    <row r="26" spans="1:183" x14ac:dyDescent="0.2">
      <c r="A26" s="614"/>
      <c r="F26" s="399"/>
      <c r="M26" s="399"/>
      <c r="T26" s="399"/>
      <c r="AA26" s="399"/>
      <c r="AH26" s="399"/>
      <c r="AJ26" s="564"/>
      <c r="AK26" s="564"/>
      <c r="AL26" s="564"/>
      <c r="AM26" s="564"/>
      <c r="AN26" s="564"/>
      <c r="AO26" s="564"/>
      <c r="BQ26" s="571">
        <v>334.14</v>
      </c>
      <c r="BR26" s="571">
        <v>334.14</v>
      </c>
      <c r="BS26" s="571">
        <v>33.799999999999997</v>
      </c>
      <c r="BT26" s="571">
        <v>72.099999999999994</v>
      </c>
      <c r="CK26" s="563">
        <v>35.520000000000003</v>
      </c>
      <c r="CL26" s="563">
        <v>80.75</v>
      </c>
      <c r="CM26" s="563">
        <v>53.82</v>
      </c>
      <c r="CN26" s="563">
        <v>39.93</v>
      </c>
      <c r="CO26" s="563">
        <v>35.24</v>
      </c>
      <c r="CP26" s="563">
        <v>34.950000000000003</v>
      </c>
      <c r="FV26" s="570">
        <v>1960.95</v>
      </c>
      <c r="FW26" s="570">
        <v>641.54999999999995</v>
      </c>
      <c r="FX26" s="570">
        <v>759.72</v>
      </c>
      <c r="FY26" s="570">
        <v>1114.58</v>
      </c>
      <c r="FZ26" s="569">
        <v>35.380000000000003</v>
      </c>
      <c r="GA26" s="569">
        <v>35.08</v>
      </c>
    </row>
    <row r="27" spans="1:183" x14ac:dyDescent="0.2">
      <c r="A27" s="614"/>
      <c r="B27" s="186" t="s">
        <v>463</v>
      </c>
      <c r="F27" s="399"/>
      <c r="M27" s="399"/>
      <c r="T27" s="399"/>
      <c r="AA27" s="399"/>
      <c r="AH27" s="399"/>
      <c r="AJ27" s="564"/>
      <c r="AK27" s="564"/>
      <c r="AL27" s="564"/>
      <c r="AM27" s="564"/>
      <c r="AN27" s="564"/>
      <c r="AO27" s="564"/>
      <c r="BQ27" s="571">
        <v>482.98</v>
      </c>
      <c r="BR27" s="571">
        <v>482.98</v>
      </c>
      <c r="BS27" s="571">
        <v>7.7700000000000999</v>
      </c>
      <c r="BT27" s="571">
        <v>81.489999999999995</v>
      </c>
      <c r="CK27" s="563">
        <v>35.299999999999997</v>
      </c>
      <c r="CL27" s="563">
        <v>80.709999999999994</v>
      </c>
      <c r="CM27" s="563">
        <v>53.81</v>
      </c>
      <c r="CN27" s="563">
        <v>39.94</v>
      </c>
      <c r="CO27" s="563">
        <v>35.020000000000003</v>
      </c>
      <c r="CP27" s="563">
        <v>34.729999999999997</v>
      </c>
      <c r="FV27" s="570">
        <v>2366.9899999999998</v>
      </c>
      <c r="FW27" s="570">
        <v>641.42999999999995</v>
      </c>
      <c r="FX27" s="570">
        <v>713.65</v>
      </c>
      <c r="FY27" s="570">
        <v>587.61</v>
      </c>
      <c r="FZ27" s="569">
        <v>35.33</v>
      </c>
      <c r="GA27" s="569">
        <v>35.07</v>
      </c>
    </row>
    <row r="28" spans="1:183" x14ac:dyDescent="0.2">
      <c r="A28" s="614"/>
      <c r="C28" s="33" t="s">
        <v>457</v>
      </c>
      <c r="D28" s="254">
        <f>D4</f>
        <v>41913</v>
      </c>
      <c r="E28" s="254">
        <f>D28+1</f>
        <v>41914</v>
      </c>
      <c r="F28" s="615">
        <f t="shared" ref="F28:AF28" si="4">E28+1</f>
        <v>41915</v>
      </c>
      <c r="G28" s="254">
        <f t="shared" si="4"/>
        <v>41916</v>
      </c>
      <c r="H28" s="254">
        <f t="shared" si="4"/>
        <v>41917</v>
      </c>
      <c r="I28" s="254">
        <f t="shared" si="4"/>
        <v>41918</v>
      </c>
      <c r="J28" s="254">
        <f t="shared" si="4"/>
        <v>41919</v>
      </c>
      <c r="K28" s="254">
        <f t="shared" si="4"/>
        <v>41920</v>
      </c>
      <c r="L28" s="254">
        <f t="shared" si="4"/>
        <v>41921</v>
      </c>
      <c r="M28" s="615">
        <f t="shared" si="4"/>
        <v>41922</v>
      </c>
      <c r="N28" s="254">
        <f t="shared" si="4"/>
        <v>41923</v>
      </c>
      <c r="O28" s="254">
        <f t="shared" si="4"/>
        <v>41924</v>
      </c>
      <c r="P28" s="254">
        <f t="shared" si="4"/>
        <v>41925</v>
      </c>
      <c r="Q28" s="254">
        <f t="shared" si="4"/>
        <v>41926</v>
      </c>
      <c r="R28" s="254">
        <f t="shared" si="4"/>
        <v>41927</v>
      </c>
      <c r="S28" s="254">
        <f t="shared" si="4"/>
        <v>41928</v>
      </c>
      <c r="T28" s="615">
        <f t="shared" si="4"/>
        <v>41929</v>
      </c>
      <c r="U28" s="254">
        <f t="shared" si="4"/>
        <v>41930</v>
      </c>
      <c r="V28" s="254">
        <f t="shared" si="4"/>
        <v>41931</v>
      </c>
      <c r="W28" s="254">
        <f t="shared" si="4"/>
        <v>41932</v>
      </c>
      <c r="X28" s="254">
        <f t="shared" si="4"/>
        <v>41933</v>
      </c>
      <c r="Y28" s="254">
        <f t="shared" si="4"/>
        <v>41934</v>
      </c>
      <c r="Z28" s="254">
        <f t="shared" si="4"/>
        <v>41935</v>
      </c>
      <c r="AA28" s="615">
        <f t="shared" si="4"/>
        <v>41936</v>
      </c>
      <c r="AB28" s="254">
        <f t="shared" si="4"/>
        <v>41937</v>
      </c>
      <c r="AC28" s="254">
        <f t="shared" si="4"/>
        <v>41938</v>
      </c>
      <c r="AD28" s="254">
        <f t="shared" si="4"/>
        <v>41939</v>
      </c>
      <c r="AE28" s="254">
        <f t="shared" si="4"/>
        <v>41940</v>
      </c>
      <c r="AF28" s="254">
        <f t="shared" si="4"/>
        <v>41941</v>
      </c>
      <c r="AG28" s="254">
        <f>AF28+1</f>
        <v>41942</v>
      </c>
      <c r="AH28" s="615">
        <f>AG28+1</f>
        <v>41943</v>
      </c>
      <c r="AJ28" s="564"/>
      <c r="AK28" s="564"/>
      <c r="AL28" s="564"/>
      <c r="AM28" s="564"/>
      <c r="AN28" s="564"/>
      <c r="AO28" s="564"/>
      <c r="BQ28" s="571">
        <v>-82.75</v>
      </c>
      <c r="BR28" s="571">
        <v>-82.75</v>
      </c>
      <c r="BS28" s="571">
        <v>-3.36</v>
      </c>
      <c r="BT28" s="571">
        <v>-1.43</v>
      </c>
      <c r="CK28" s="563">
        <v>35.04</v>
      </c>
      <c r="CL28" s="563">
        <v>80.69</v>
      </c>
      <c r="CM28" s="563">
        <v>53.82</v>
      </c>
      <c r="CN28" s="563">
        <v>39.93</v>
      </c>
      <c r="CO28" s="563">
        <v>34.74</v>
      </c>
      <c r="CP28" s="563">
        <v>34.46</v>
      </c>
      <c r="FV28" s="570">
        <v>1955.84</v>
      </c>
      <c r="FW28" s="570">
        <v>644.21</v>
      </c>
      <c r="FX28" s="570">
        <v>771.29</v>
      </c>
      <c r="FY28" s="570">
        <v>205.67</v>
      </c>
      <c r="FZ28" s="569">
        <v>35.32</v>
      </c>
      <c r="GA28" s="569">
        <v>35.1</v>
      </c>
    </row>
    <row r="29" spans="1:183" ht="15" x14ac:dyDescent="0.25">
      <c r="A29" s="614"/>
      <c r="B29" s="33" t="s">
        <v>458</v>
      </c>
      <c r="C29" s="573">
        <v>715</v>
      </c>
      <c r="D29" s="585">
        <v>3462</v>
      </c>
      <c r="E29" s="585">
        <v>4842</v>
      </c>
      <c r="F29" s="618">
        <v>4763</v>
      </c>
      <c r="G29" s="585">
        <v>5707</v>
      </c>
      <c r="H29" s="585">
        <v>7120</v>
      </c>
      <c r="I29" s="585">
        <v>8983</v>
      </c>
      <c r="J29" s="585">
        <v>10406</v>
      </c>
      <c r="K29" s="585">
        <v>10224</v>
      </c>
      <c r="L29" s="585">
        <v>10068</v>
      </c>
      <c r="M29" s="618">
        <v>9944</v>
      </c>
      <c r="N29" s="585">
        <v>9844</v>
      </c>
      <c r="O29" s="585">
        <v>9394</v>
      </c>
      <c r="P29" s="585">
        <v>9855</v>
      </c>
      <c r="Q29" s="585">
        <v>10165</v>
      </c>
      <c r="R29" s="585">
        <v>10278</v>
      </c>
      <c r="S29" s="585">
        <v>6242</v>
      </c>
      <c r="T29" s="618">
        <v>1962</v>
      </c>
      <c r="U29" s="585">
        <v>781</v>
      </c>
      <c r="V29" s="585">
        <v>245</v>
      </c>
      <c r="W29" s="585">
        <v>610</v>
      </c>
      <c r="X29" s="585">
        <v>0</v>
      </c>
      <c r="Y29" s="585">
        <v>0</v>
      </c>
      <c r="Z29" s="585">
        <v>0</v>
      </c>
      <c r="AA29" s="618">
        <v>0</v>
      </c>
      <c r="AB29" s="585">
        <v>0</v>
      </c>
      <c r="AC29" s="585">
        <v>0</v>
      </c>
      <c r="AD29" s="585">
        <v>0</v>
      </c>
      <c r="AE29" s="585">
        <v>0</v>
      </c>
      <c r="AF29" s="585">
        <v>0</v>
      </c>
      <c r="AG29" s="585">
        <v>0</v>
      </c>
      <c r="AH29" s="623">
        <v>0</v>
      </c>
      <c r="AJ29" s="564"/>
      <c r="AK29" s="564"/>
      <c r="AL29" s="564"/>
      <c r="AM29" s="564"/>
      <c r="AN29" s="564"/>
      <c r="AO29" s="564"/>
      <c r="BQ29" s="571">
        <v>-1221.8699999999999</v>
      </c>
      <c r="BR29" s="571">
        <v>-1221.8699999999999</v>
      </c>
      <c r="BS29" s="571">
        <v>-27.19</v>
      </c>
      <c r="BT29" s="571">
        <v>-11.22</v>
      </c>
      <c r="CK29" s="563">
        <v>34.71</v>
      </c>
      <c r="CL29" s="563">
        <v>80.69</v>
      </c>
      <c r="CM29" s="563">
        <v>53.64</v>
      </c>
      <c r="CN29" s="563">
        <v>39.99</v>
      </c>
      <c r="CO29" s="563">
        <v>34.46</v>
      </c>
      <c r="CP29" s="563">
        <v>34.159999999999997</v>
      </c>
      <c r="FV29" s="570">
        <v>1288.73</v>
      </c>
      <c r="FW29" s="570">
        <v>641.89</v>
      </c>
      <c r="FX29" s="570">
        <v>786.45</v>
      </c>
      <c r="FY29" s="570">
        <v>721.87</v>
      </c>
      <c r="FZ29" s="569">
        <v>35.4</v>
      </c>
      <c r="GA29" s="569">
        <v>35.21</v>
      </c>
    </row>
    <row r="30" spans="1:183" ht="15" x14ac:dyDescent="0.25">
      <c r="A30" s="614"/>
      <c r="B30" t="s">
        <v>138</v>
      </c>
      <c r="C30" s="573">
        <v>438.65</v>
      </c>
      <c r="D30" s="585">
        <v>435.18</v>
      </c>
      <c r="E30" s="585">
        <v>433.91</v>
      </c>
      <c r="F30" s="618">
        <v>434.6</v>
      </c>
      <c r="G30" s="585">
        <v>433.91</v>
      </c>
      <c r="H30" s="585">
        <v>428.47</v>
      </c>
      <c r="I30" s="585">
        <v>426.73</v>
      </c>
      <c r="J30" s="585">
        <v>425.92</v>
      </c>
      <c r="K30" s="585">
        <v>424.88</v>
      </c>
      <c r="L30" s="585">
        <v>425</v>
      </c>
      <c r="M30" s="618">
        <v>658.79</v>
      </c>
      <c r="N30" s="585">
        <v>427.89</v>
      </c>
      <c r="O30" s="585">
        <v>387.73</v>
      </c>
      <c r="P30" s="585">
        <v>432.52</v>
      </c>
      <c r="Q30" s="585">
        <v>436.8</v>
      </c>
      <c r="R30" s="585">
        <v>442.12</v>
      </c>
      <c r="S30" s="585">
        <v>798.3</v>
      </c>
      <c r="T30" s="618">
        <v>1227.19</v>
      </c>
      <c r="U30" s="585">
        <v>1511.22</v>
      </c>
      <c r="V30" s="585">
        <v>1682.98</v>
      </c>
      <c r="W30" s="585">
        <v>1816.31</v>
      </c>
      <c r="X30" s="585">
        <v>1972.1</v>
      </c>
      <c r="Y30" s="585">
        <v>1975.34</v>
      </c>
      <c r="Z30" s="585">
        <v>1970.2</v>
      </c>
      <c r="AA30" s="618">
        <v>1964.23</v>
      </c>
      <c r="AB30" s="585">
        <v>1953.7</v>
      </c>
      <c r="AC30" s="585">
        <v>1811.8</v>
      </c>
      <c r="AD30" s="585">
        <v>1671.41</v>
      </c>
      <c r="AE30" s="585">
        <v>1655.9</v>
      </c>
      <c r="AF30" s="585">
        <v>1640.85</v>
      </c>
      <c r="AG30" s="585">
        <v>1623.14</v>
      </c>
      <c r="AH30" s="623">
        <v>1611.11</v>
      </c>
      <c r="AJ30" s="564"/>
      <c r="AK30" s="564"/>
      <c r="AL30" s="564"/>
      <c r="AM30" s="564"/>
      <c r="AN30" s="564"/>
      <c r="AO30" s="564"/>
      <c r="BQ30" s="571">
        <v>-355.32</v>
      </c>
      <c r="BR30" s="571">
        <v>-355.32</v>
      </c>
      <c r="BS30" s="571">
        <v>11.12</v>
      </c>
      <c r="BT30" s="571">
        <v>-283.27</v>
      </c>
      <c r="CK30" s="563">
        <v>34.340000000000003</v>
      </c>
      <c r="CL30" s="563">
        <v>80.69</v>
      </c>
      <c r="CM30" s="563">
        <v>53.61</v>
      </c>
      <c r="CN30" s="563">
        <v>39.96</v>
      </c>
      <c r="CO30" s="563">
        <v>34.06</v>
      </c>
      <c r="CP30" s="563">
        <v>33.78</v>
      </c>
      <c r="FV30" s="570">
        <v>1543.73</v>
      </c>
      <c r="FW30" s="570">
        <v>648.37</v>
      </c>
      <c r="FX30" s="570">
        <v>800.46</v>
      </c>
      <c r="FY30" s="570">
        <v>543</v>
      </c>
      <c r="FZ30" s="569">
        <v>35.21</v>
      </c>
      <c r="GA30" s="569">
        <v>34.880000000000003</v>
      </c>
    </row>
    <row r="31" spans="1:183" ht="15" x14ac:dyDescent="0.25">
      <c r="A31" s="614"/>
      <c r="B31" t="s">
        <v>139</v>
      </c>
      <c r="C31" s="573">
        <v>278.58</v>
      </c>
      <c r="D31" s="585">
        <v>217.59</v>
      </c>
      <c r="E31" s="585">
        <v>328</v>
      </c>
      <c r="F31" s="618">
        <v>396.75</v>
      </c>
      <c r="G31" s="585">
        <v>384.83</v>
      </c>
      <c r="H31" s="585">
        <v>275.69</v>
      </c>
      <c r="I31" s="585">
        <v>276.62</v>
      </c>
      <c r="J31" s="585">
        <v>310.3</v>
      </c>
      <c r="K31" s="585">
        <v>555.78</v>
      </c>
      <c r="L31" s="585">
        <v>438.88</v>
      </c>
      <c r="M31" s="618">
        <v>830.78</v>
      </c>
      <c r="N31" s="585">
        <v>1020.48</v>
      </c>
      <c r="O31" s="585">
        <v>246.18</v>
      </c>
      <c r="P31" s="585">
        <v>143.5</v>
      </c>
      <c r="Q31" s="585">
        <v>262.38</v>
      </c>
      <c r="R31" s="585">
        <v>0</v>
      </c>
      <c r="S31" s="585">
        <v>1482.17</v>
      </c>
      <c r="T31" s="618">
        <v>1553.58</v>
      </c>
      <c r="U31" s="585">
        <v>1390.85</v>
      </c>
      <c r="V31" s="585">
        <v>1447.8</v>
      </c>
      <c r="W31" s="585">
        <v>1591.31</v>
      </c>
      <c r="X31" s="585">
        <v>1742.59</v>
      </c>
      <c r="Y31" s="585">
        <v>1940.62</v>
      </c>
      <c r="Z31" s="585">
        <v>1938.19</v>
      </c>
      <c r="AA31" s="618">
        <v>1876.96</v>
      </c>
      <c r="AB31" s="585">
        <v>1980.78</v>
      </c>
      <c r="AC31" s="585">
        <v>2207.6</v>
      </c>
      <c r="AD31" s="585">
        <v>1757.63</v>
      </c>
      <c r="AE31" s="585">
        <v>1440.97</v>
      </c>
      <c r="AF31" s="585">
        <v>2020.37</v>
      </c>
      <c r="AG31" s="585">
        <v>1587.5</v>
      </c>
      <c r="AH31" s="623">
        <v>1477.89</v>
      </c>
      <c r="AJ31" s="564"/>
      <c r="AK31" s="564"/>
      <c r="AL31" s="564"/>
      <c r="AM31" s="564"/>
      <c r="AN31" s="564"/>
      <c r="AO31" s="564"/>
      <c r="BQ31" s="571">
        <v>685.41</v>
      </c>
      <c r="BR31" s="571">
        <v>685.41</v>
      </c>
      <c r="BS31" s="571">
        <v>67.47</v>
      </c>
      <c r="BT31" s="571">
        <v>314.3</v>
      </c>
      <c r="CK31" s="563">
        <v>33.17</v>
      </c>
      <c r="CL31" s="563">
        <v>80.650000000000006</v>
      </c>
      <c r="CM31" s="563">
        <v>53.64</v>
      </c>
      <c r="CN31" s="563">
        <v>39.93</v>
      </c>
      <c r="CO31" s="563">
        <v>33.17</v>
      </c>
      <c r="CP31" s="563">
        <v>33.17</v>
      </c>
      <c r="FV31" s="570">
        <v>2300.5100000000002</v>
      </c>
      <c r="FW31" s="570">
        <v>646.17999999999995</v>
      </c>
      <c r="FX31" s="570">
        <v>752.8</v>
      </c>
      <c r="FY31" s="570">
        <v>1210.4100000000001</v>
      </c>
      <c r="FZ31" s="569">
        <v>34.96</v>
      </c>
      <c r="GA31" s="569">
        <v>34.51</v>
      </c>
    </row>
    <row r="32" spans="1:183" ht="15" x14ac:dyDescent="0.25">
      <c r="A32" s="614"/>
      <c r="B32" t="s">
        <v>140</v>
      </c>
      <c r="C32" s="573">
        <v>0</v>
      </c>
      <c r="D32" s="585">
        <v>0</v>
      </c>
      <c r="E32" s="585">
        <v>0</v>
      </c>
      <c r="F32" s="618">
        <v>0</v>
      </c>
      <c r="G32" s="585">
        <v>0</v>
      </c>
      <c r="H32" s="585">
        <v>0</v>
      </c>
      <c r="I32" s="585">
        <v>0</v>
      </c>
      <c r="J32" s="585">
        <v>56.25</v>
      </c>
      <c r="K32" s="585">
        <v>225.11</v>
      </c>
      <c r="L32" s="585">
        <v>630.42999999999995</v>
      </c>
      <c r="M32" s="618">
        <v>1576.4</v>
      </c>
      <c r="N32" s="585">
        <v>1576.4</v>
      </c>
      <c r="O32" s="585">
        <v>1576.4</v>
      </c>
      <c r="P32" s="585">
        <v>1780.67</v>
      </c>
      <c r="Q32" s="585">
        <v>1181.3599999999999</v>
      </c>
      <c r="R32" s="585">
        <v>473.84</v>
      </c>
      <c r="S32" s="585">
        <v>744.9</v>
      </c>
      <c r="T32" s="618">
        <v>1783.1</v>
      </c>
      <c r="U32" s="585">
        <v>1519.56</v>
      </c>
      <c r="V32" s="585">
        <v>1163.31</v>
      </c>
      <c r="W32" s="585">
        <v>1161.8</v>
      </c>
      <c r="X32" s="585">
        <v>1161.68</v>
      </c>
      <c r="Y32" s="585">
        <v>1163.8800000000001</v>
      </c>
      <c r="Z32" s="585">
        <v>1164.93</v>
      </c>
      <c r="AA32" s="618">
        <v>1167.24</v>
      </c>
      <c r="AB32" s="585">
        <v>1167.93</v>
      </c>
      <c r="AC32" s="585">
        <v>1169.56</v>
      </c>
      <c r="AD32" s="585">
        <v>1172.22</v>
      </c>
      <c r="AE32" s="585">
        <v>1167.7</v>
      </c>
      <c r="AF32" s="585">
        <v>1164</v>
      </c>
      <c r="AG32" s="585">
        <v>1164.93</v>
      </c>
      <c r="AH32" s="623">
        <v>1164.46</v>
      </c>
      <c r="AJ32" s="564"/>
      <c r="AK32" s="564"/>
      <c r="AL32" s="564"/>
      <c r="AM32" s="564"/>
      <c r="AN32" s="564"/>
      <c r="AO32" s="564"/>
      <c r="BQ32" s="571">
        <v>954.51</v>
      </c>
      <c r="BR32" s="571">
        <v>954.51</v>
      </c>
      <c r="BS32" s="571">
        <v>20.48</v>
      </c>
      <c r="BT32" s="571">
        <v>162.5</v>
      </c>
      <c r="CK32" s="563">
        <v>31.59</v>
      </c>
      <c r="CL32" s="563">
        <v>80.61</v>
      </c>
      <c r="CM32" s="563">
        <v>53.58</v>
      </c>
      <c r="CN32" s="563">
        <v>39.909999999999997</v>
      </c>
      <c r="CO32" s="563">
        <v>31.59</v>
      </c>
      <c r="CP32" s="563">
        <v>31.59</v>
      </c>
      <c r="FV32" s="570">
        <v>2794.8</v>
      </c>
      <c r="FW32" s="570">
        <v>637.5</v>
      </c>
      <c r="FX32" s="570">
        <v>800.69</v>
      </c>
      <c r="FY32" s="570">
        <v>1257.17</v>
      </c>
      <c r="FZ32" s="569">
        <v>34.64</v>
      </c>
      <c r="GA32" s="569">
        <v>34.22</v>
      </c>
    </row>
    <row r="33" spans="1:183" x14ac:dyDescent="0.2">
      <c r="A33" s="614"/>
      <c r="AJ33" s="564"/>
      <c r="AK33" s="564"/>
      <c r="AL33" s="564"/>
      <c r="AM33" s="564"/>
      <c r="AN33" s="564"/>
      <c r="AO33" s="564"/>
      <c r="BQ33" s="571">
        <v>395.25</v>
      </c>
      <c r="BR33" s="571">
        <v>395.25</v>
      </c>
      <c r="BS33" s="571">
        <v>30.09</v>
      </c>
      <c r="BT33" s="571">
        <v>-4.51</v>
      </c>
      <c r="CK33" s="563">
        <v>30.13</v>
      </c>
      <c r="CL33" s="563">
        <v>80.59</v>
      </c>
      <c r="CM33" s="563">
        <v>53.7</v>
      </c>
      <c r="CN33" s="563">
        <v>39.89</v>
      </c>
      <c r="CO33" s="563">
        <v>30.13</v>
      </c>
      <c r="CP33" s="563">
        <v>30.13</v>
      </c>
      <c r="FV33" s="570">
        <v>2751.8</v>
      </c>
      <c r="FW33" s="570">
        <v>633.79</v>
      </c>
      <c r="FX33" s="570">
        <v>795.13</v>
      </c>
      <c r="FY33" s="570">
        <v>1258.44</v>
      </c>
      <c r="FZ33" s="569">
        <v>34.58</v>
      </c>
      <c r="GA33" s="569">
        <v>34.36</v>
      </c>
    </row>
    <row r="34" spans="1:183" x14ac:dyDescent="0.2">
      <c r="A34" s="614"/>
      <c r="AJ34" s="564"/>
      <c r="AK34" s="564"/>
      <c r="AL34" s="564"/>
      <c r="AM34" s="564"/>
      <c r="AN34" s="564"/>
      <c r="AO34" s="564"/>
      <c r="BQ34" s="571">
        <v>111.57</v>
      </c>
      <c r="BR34" s="571">
        <v>111.57</v>
      </c>
      <c r="BS34" s="571">
        <v>19.22</v>
      </c>
      <c r="BT34" s="571">
        <v>95.48</v>
      </c>
      <c r="CK34" s="563">
        <v>29.66</v>
      </c>
      <c r="CL34" s="563">
        <v>80.59</v>
      </c>
      <c r="CM34" s="563">
        <v>53.7</v>
      </c>
      <c r="CN34" s="563">
        <v>39.89</v>
      </c>
      <c r="CO34" s="563">
        <v>29.65</v>
      </c>
      <c r="CP34" s="563">
        <v>29.66</v>
      </c>
      <c r="FV34" s="570">
        <v>2063.5100000000002</v>
      </c>
      <c r="FW34" s="570">
        <v>639.46</v>
      </c>
      <c r="FX34" s="570">
        <v>789.93</v>
      </c>
      <c r="FY34" s="570">
        <v>1272.56</v>
      </c>
      <c r="FZ34" s="569">
        <v>34.619999999999997</v>
      </c>
      <c r="GA34" s="569">
        <v>34.58</v>
      </c>
    </row>
    <row r="35" spans="1:183" x14ac:dyDescent="0.2">
      <c r="A35" s="614"/>
      <c r="AJ35" s="564"/>
      <c r="AK35" s="564"/>
      <c r="AL35" s="564"/>
      <c r="AM35" s="564"/>
      <c r="AN35" s="564"/>
      <c r="AO35" s="564"/>
      <c r="BQ35" s="571">
        <v>108.68</v>
      </c>
      <c r="BR35" s="571">
        <v>108.68</v>
      </c>
      <c r="BS35" s="571">
        <v>35.31</v>
      </c>
      <c r="BT35" s="571">
        <v>35.770000000000003</v>
      </c>
      <c r="CK35" s="563">
        <v>29.51</v>
      </c>
      <c r="CL35" s="563">
        <v>80.5</v>
      </c>
      <c r="CM35" s="563">
        <v>54</v>
      </c>
      <c r="CN35" s="563">
        <v>40</v>
      </c>
      <c r="CO35" s="563">
        <v>29.51</v>
      </c>
      <c r="CP35" s="563">
        <v>29.51</v>
      </c>
      <c r="FV35" s="570">
        <v>1368.64</v>
      </c>
      <c r="FW35" s="570">
        <v>636.67999999999995</v>
      </c>
      <c r="FX35" s="570">
        <v>653</v>
      </c>
      <c r="FY35" s="570">
        <v>1226.6199999999999</v>
      </c>
      <c r="FZ35" s="569">
        <v>34.729999999999997</v>
      </c>
      <c r="GA35" s="569">
        <v>34.85</v>
      </c>
    </row>
    <row r="36" spans="1:183" x14ac:dyDescent="0.2">
      <c r="A36" s="614"/>
      <c r="B36" s="186" t="s">
        <v>464</v>
      </c>
      <c r="F36" s="186"/>
      <c r="G36" s="186"/>
      <c r="BQ36" s="571">
        <v>-24.18</v>
      </c>
      <c r="BR36" s="571">
        <v>-24.18</v>
      </c>
      <c r="BS36" s="571">
        <v>-4.4000000000000998</v>
      </c>
      <c r="BT36" s="571">
        <v>116.7</v>
      </c>
      <c r="FV36" s="570">
        <v>1122.1600000000001</v>
      </c>
      <c r="FW36" s="570">
        <v>642.82000000000005</v>
      </c>
      <c r="FX36" s="570">
        <v>631.1</v>
      </c>
      <c r="FY36" s="570">
        <v>1239.69</v>
      </c>
      <c r="FZ36" s="569">
        <v>34.880000000000003</v>
      </c>
      <c r="GA36" s="569">
        <v>35.07</v>
      </c>
    </row>
    <row r="37" spans="1:183" x14ac:dyDescent="0.2">
      <c r="A37" s="614"/>
      <c r="B37" t="s">
        <v>138</v>
      </c>
      <c r="C37">
        <f>60*60*24*SUM(C30:AH30)/(10^9)</f>
        <v>2.9357752320000001</v>
      </c>
      <c r="E37" s="33"/>
      <c r="F37" s="26"/>
      <c r="W37" s="502">
        <f>+V16+V15+V30</f>
        <v>3020.82</v>
      </c>
    </row>
    <row r="38" spans="1:183" x14ac:dyDescent="0.2">
      <c r="A38" s="614"/>
      <c r="B38" t="s">
        <v>139</v>
      </c>
      <c r="C38">
        <f>60*60*24*SUM(C31:AH31)/(10^9)</f>
        <v>2.8860321599999996</v>
      </c>
      <c r="F38" s="26"/>
    </row>
    <row r="39" spans="1:183" x14ac:dyDescent="0.2">
      <c r="A39" s="614"/>
      <c r="B39" t="s">
        <v>140</v>
      </c>
      <c r="C39">
        <f>60*60*24*SUM(C32:AH32)/(10^9)</f>
        <v>2.4432243840000005</v>
      </c>
      <c r="F39" s="26"/>
    </row>
    <row r="40" spans="1:183" x14ac:dyDescent="0.2">
      <c r="A40" s="614"/>
      <c r="B40" t="s">
        <v>141</v>
      </c>
      <c r="C40">
        <f>60*60*24*SUM(C29:AH29)/(10^9)</f>
        <v>11.716704</v>
      </c>
      <c r="F40" s="26"/>
    </row>
    <row r="41" spans="1:183" x14ac:dyDescent="0.2">
      <c r="A41" s="613"/>
      <c r="E41" s="33"/>
    </row>
    <row r="42" spans="1:183" x14ac:dyDescent="0.2">
      <c r="A42" s="613"/>
    </row>
    <row r="43" spans="1:183" x14ac:dyDescent="0.2">
      <c r="A43" s="613"/>
    </row>
    <row r="44" spans="1:183" x14ac:dyDescent="0.2">
      <c r="A44" s="613"/>
      <c r="B44" s="186" t="s">
        <v>465</v>
      </c>
      <c r="C44" s="33" t="s">
        <v>466</v>
      </c>
    </row>
    <row r="45" spans="1:183" x14ac:dyDescent="0.2">
      <c r="A45" s="613"/>
      <c r="C45" s="33" t="s">
        <v>467</v>
      </c>
    </row>
    <row r="46" spans="1:183" x14ac:dyDescent="0.2">
      <c r="A46" s="613"/>
    </row>
    <row r="47" spans="1:183" x14ac:dyDescent="0.2">
      <c r="A47" s="613"/>
      <c r="C47" t="s">
        <v>468</v>
      </c>
      <c r="D47" s="22" t="s">
        <v>469</v>
      </c>
      <c r="E47" t="s">
        <v>470</v>
      </c>
      <c r="F47" t="s">
        <v>471</v>
      </c>
      <c r="G47" t="s">
        <v>472</v>
      </c>
      <c r="H47" t="s">
        <v>473</v>
      </c>
      <c r="I47" t="s">
        <v>474</v>
      </c>
      <c r="J47" s="33" t="s">
        <v>475</v>
      </c>
      <c r="K47" s="33" t="s">
        <v>476</v>
      </c>
      <c r="L47" s="33" t="s">
        <v>477</v>
      </c>
      <c r="M47" s="189" t="s">
        <v>478</v>
      </c>
      <c r="N47" s="33" t="s">
        <v>621</v>
      </c>
      <c r="O47" s="33" t="s">
        <v>479</v>
      </c>
      <c r="P47" s="33" t="s">
        <v>480</v>
      </c>
    </row>
    <row r="48" spans="1:183" x14ac:dyDescent="0.2">
      <c r="A48" s="613"/>
      <c r="B48" t="s">
        <v>138</v>
      </c>
      <c r="C48" s="27">
        <f>D48-SUM(E48:P48)</f>
        <v>224</v>
      </c>
      <c r="D48" s="422">
        <v>1491</v>
      </c>
      <c r="E48" s="27">
        <v>234</v>
      </c>
      <c r="F48" s="27">
        <v>248</v>
      </c>
      <c r="G48" s="27">
        <v>119</v>
      </c>
      <c r="H48" s="27">
        <v>157</v>
      </c>
      <c r="I48" s="27">
        <v>65</v>
      </c>
      <c r="J48" s="27">
        <v>50</v>
      </c>
      <c r="K48" s="27">
        <v>196</v>
      </c>
      <c r="L48" s="27">
        <v>26</v>
      </c>
      <c r="M48" s="27">
        <v>172</v>
      </c>
      <c r="N48" s="27"/>
      <c r="O48" s="27"/>
      <c r="P48" s="27"/>
    </row>
    <row r="49" spans="1:24" x14ac:dyDescent="0.2">
      <c r="A49" s="613"/>
      <c r="B49" t="s">
        <v>139</v>
      </c>
      <c r="C49" s="454">
        <f>D49-SUM(E49:P49)</f>
        <v>182</v>
      </c>
      <c r="D49" s="422">
        <v>1556</v>
      </c>
      <c r="E49" s="27">
        <v>258</v>
      </c>
      <c r="F49" s="190">
        <v>250</v>
      </c>
      <c r="G49" s="27">
        <v>129</v>
      </c>
      <c r="H49" s="27">
        <v>181</v>
      </c>
      <c r="I49" s="27">
        <v>93</v>
      </c>
      <c r="J49" s="27">
        <v>45</v>
      </c>
      <c r="K49" s="27">
        <v>219</v>
      </c>
      <c r="L49" s="27">
        <v>15</v>
      </c>
      <c r="M49" s="27">
        <v>184</v>
      </c>
      <c r="N49" s="27"/>
      <c r="O49" s="27"/>
      <c r="P49" s="27"/>
    </row>
    <row r="50" spans="1:24" x14ac:dyDescent="0.2">
      <c r="A50" s="613"/>
      <c r="B50" t="s">
        <v>140</v>
      </c>
      <c r="C50" s="27">
        <f>D50-SUM(E50:P50)</f>
        <v>190</v>
      </c>
      <c r="D50" s="422">
        <v>1621</v>
      </c>
      <c r="E50" s="27">
        <v>275</v>
      </c>
      <c r="F50" s="190">
        <v>279</v>
      </c>
      <c r="G50" s="27">
        <v>127</v>
      </c>
      <c r="H50" s="27">
        <v>134</v>
      </c>
      <c r="I50" s="27">
        <v>84</v>
      </c>
      <c r="J50" s="27">
        <v>66</v>
      </c>
      <c r="K50" s="27">
        <v>167</v>
      </c>
      <c r="L50" s="27">
        <v>22</v>
      </c>
      <c r="M50" s="27">
        <v>277</v>
      </c>
      <c r="N50" s="27"/>
      <c r="O50" s="27"/>
      <c r="P50" s="27"/>
    </row>
    <row r="51" spans="1:24" x14ac:dyDescent="0.2">
      <c r="A51" s="613"/>
      <c r="B51" t="s">
        <v>141</v>
      </c>
      <c r="C51" s="191"/>
      <c r="D51" s="192">
        <v>0</v>
      </c>
      <c r="E51" s="191"/>
      <c r="F51" s="190"/>
      <c r="G51" s="190"/>
      <c r="H51" s="190"/>
      <c r="I51" s="190"/>
      <c r="J51" s="190"/>
      <c r="K51" s="193"/>
      <c r="L51" s="193"/>
      <c r="M51" s="194"/>
      <c r="N51" s="194"/>
      <c r="O51" s="195"/>
      <c r="P51" s="195"/>
    </row>
    <row r="52" spans="1:24" x14ac:dyDescent="0.2">
      <c r="A52" s="613"/>
    </row>
    <row r="53" spans="1:24" x14ac:dyDescent="0.2">
      <c r="A53" s="613"/>
    </row>
    <row r="54" spans="1:24" x14ac:dyDescent="0.2">
      <c r="A54" s="613"/>
    </row>
    <row r="55" spans="1:24" x14ac:dyDescent="0.2">
      <c r="A55" s="613"/>
    </row>
    <row r="56" spans="1:24" x14ac:dyDescent="0.2">
      <c r="A56" s="613"/>
    </row>
    <row r="57" spans="1:24" s="255" customFormat="1" ht="12.75" customHeight="1" x14ac:dyDescent="0.2">
      <c r="A57" s="613"/>
      <c r="C57" s="743" t="s">
        <v>927</v>
      </c>
      <c r="D57" s="744"/>
      <c r="E57" s="744"/>
      <c r="F57" s="744"/>
      <c r="G57" s="744"/>
      <c r="H57" s="744"/>
      <c r="I57" s="744"/>
      <c r="J57" s="744"/>
      <c r="K57" s="744"/>
      <c r="L57" s="744"/>
      <c r="M57" s="745"/>
      <c r="N57"/>
      <c r="O57"/>
    </row>
    <row r="58" spans="1:24" ht="12.75" customHeight="1" x14ac:dyDescent="0.2">
      <c r="A58" s="613"/>
      <c r="C58" s="746" t="s">
        <v>928</v>
      </c>
      <c r="D58" s="747"/>
      <c r="E58" s="747"/>
      <c r="F58" s="747"/>
      <c r="G58" s="747"/>
      <c r="H58" s="748"/>
      <c r="I58" s="749" t="s">
        <v>929</v>
      </c>
      <c r="J58" s="747"/>
      <c r="K58" s="747"/>
      <c r="L58" s="747"/>
      <c r="M58" s="750"/>
    </row>
    <row r="59" spans="1:24" ht="25.5" x14ac:dyDescent="0.2">
      <c r="A59" s="613"/>
      <c r="C59" s="554" t="s">
        <v>930</v>
      </c>
      <c r="D59" s="555" t="s">
        <v>931</v>
      </c>
      <c r="E59" s="555" t="s">
        <v>932</v>
      </c>
      <c r="F59" s="555" t="s">
        <v>933</v>
      </c>
      <c r="G59" s="555" t="s">
        <v>934</v>
      </c>
      <c r="H59" s="555" t="s">
        <v>935</v>
      </c>
      <c r="I59" s="555" t="s">
        <v>936</v>
      </c>
      <c r="J59" s="555" t="s">
        <v>937</v>
      </c>
      <c r="K59" s="555" t="s">
        <v>938</v>
      </c>
      <c r="L59" s="556"/>
      <c r="M59" s="516"/>
    </row>
    <row r="60" spans="1:24" x14ac:dyDescent="0.2">
      <c r="A60" s="613"/>
      <c r="C60" s="517" t="s">
        <v>898</v>
      </c>
      <c r="D60" s="513">
        <v>0</v>
      </c>
      <c r="E60" s="513">
        <v>96</v>
      </c>
      <c r="F60" s="513">
        <v>108</v>
      </c>
      <c r="G60" s="513">
        <v>709</v>
      </c>
      <c r="H60" s="513">
        <v>438</v>
      </c>
      <c r="I60" s="513">
        <v>6</v>
      </c>
      <c r="J60" s="513">
        <v>136</v>
      </c>
      <c r="K60" s="513">
        <v>385</v>
      </c>
      <c r="L60" s="557"/>
      <c r="M60" s="516"/>
    </row>
    <row r="61" spans="1:24" ht="25.5" x14ac:dyDescent="0.2">
      <c r="A61" s="613"/>
      <c r="C61" s="518" t="s">
        <v>899</v>
      </c>
      <c r="D61" s="514">
        <v>0</v>
      </c>
      <c r="E61" s="514">
        <v>100</v>
      </c>
      <c r="F61" s="514">
        <v>145</v>
      </c>
      <c r="G61" s="514">
        <v>782</v>
      </c>
      <c r="H61" s="514">
        <v>470</v>
      </c>
      <c r="I61" s="514">
        <v>13</v>
      </c>
      <c r="J61" s="514">
        <v>136</v>
      </c>
      <c r="K61" s="514">
        <v>320</v>
      </c>
      <c r="L61" s="536"/>
      <c r="M61" s="516"/>
      <c r="O61" s="533" t="s">
        <v>898</v>
      </c>
      <c r="P61" s="534">
        <v>0</v>
      </c>
      <c r="Q61" s="534">
        <v>98</v>
      </c>
      <c r="R61" s="534">
        <v>0</v>
      </c>
      <c r="S61" s="534">
        <v>482</v>
      </c>
      <c r="T61" s="534">
        <v>231</v>
      </c>
      <c r="U61" s="534">
        <v>30</v>
      </c>
      <c r="V61" s="534">
        <v>116</v>
      </c>
      <c r="W61" s="534">
        <v>336</v>
      </c>
      <c r="X61" s="535"/>
    </row>
    <row r="62" spans="1:24" ht="25.5" x14ac:dyDescent="0.2">
      <c r="C62" s="519" t="s">
        <v>900</v>
      </c>
      <c r="D62" s="515">
        <v>0</v>
      </c>
      <c r="E62" s="515">
        <v>96</v>
      </c>
      <c r="F62" s="515">
        <v>120</v>
      </c>
      <c r="G62" s="515">
        <v>800</v>
      </c>
      <c r="H62" s="515">
        <v>444</v>
      </c>
      <c r="I62" s="515">
        <v>16</v>
      </c>
      <c r="J62" s="515">
        <v>113</v>
      </c>
      <c r="K62" s="515">
        <v>280</v>
      </c>
      <c r="L62" s="558"/>
      <c r="M62" s="516"/>
      <c r="O62" s="518" t="s">
        <v>899</v>
      </c>
      <c r="P62" s="514">
        <v>0</v>
      </c>
      <c r="Q62" s="514">
        <v>100</v>
      </c>
      <c r="R62" s="514">
        <v>0</v>
      </c>
      <c r="S62" s="514">
        <v>508</v>
      </c>
      <c r="T62" s="514">
        <v>245</v>
      </c>
      <c r="U62" s="514">
        <v>26</v>
      </c>
      <c r="V62" s="514">
        <v>127</v>
      </c>
      <c r="W62" s="514">
        <v>439</v>
      </c>
      <c r="X62" s="536"/>
    </row>
    <row r="63" spans="1:24" ht="25.5" x14ac:dyDescent="0.2">
      <c r="C63" s="520" t="s">
        <v>901</v>
      </c>
      <c r="D63" s="521">
        <v>0</v>
      </c>
      <c r="E63" s="521">
        <v>100</v>
      </c>
      <c r="F63" s="521">
        <v>139</v>
      </c>
      <c r="G63" s="521">
        <v>839</v>
      </c>
      <c r="H63" s="521">
        <v>488</v>
      </c>
      <c r="I63" s="521">
        <v>16</v>
      </c>
      <c r="J63" s="521">
        <v>123</v>
      </c>
      <c r="K63" s="521">
        <v>279</v>
      </c>
      <c r="L63" s="537"/>
      <c r="M63" s="522"/>
      <c r="O63" s="538" t="s">
        <v>900</v>
      </c>
      <c r="P63" s="539">
        <v>0</v>
      </c>
      <c r="Q63" s="539">
        <v>98</v>
      </c>
      <c r="R63" s="539">
        <v>0</v>
      </c>
      <c r="S63" s="539">
        <v>554</v>
      </c>
      <c r="T63" s="539">
        <v>225</v>
      </c>
      <c r="U63" s="539">
        <v>30</v>
      </c>
      <c r="V63" s="539">
        <v>129</v>
      </c>
      <c r="W63" s="539">
        <v>428</v>
      </c>
      <c r="X63" s="540"/>
    </row>
    <row r="64" spans="1:24" x14ac:dyDescent="0.2">
      <c r="O64" s="520" t="s">
        <v>901</v>
      </c>
      <c r="P64" s="521">
        <v>0</v>
      </c>
      <c r="Q64" s="521">
        <v>100</v>
      </c>
      <c r="R64" s="521">
        <v>288</v>
      </c>
      <c r="S64" s="521">
        <v>566</v>
      </c>
      <c r="T64" s="521">
        <v>249</v>
      </c>
      <c r="U64" s="521">
        <v>44</v>
      </c>
      <c r="V64" s="521">
        <v>146</v>
      </c>
      <c r="W64" s="521">
        <v>532</v>
      </c>
      <c r="X64" s="537"/>
    </row>
    <row r="67" spans="3:187" x14ac:dyDescent="0.2">
      <c r="C67" s="533" t="s">
        <v>898</v>
      </c>
      <c r="D67" s="534">
        <v>0</v>
      </c>
      <c r="E67" s="534">
        <v>98</v>
      </c>
      <c r="F67" s="534">
        <v>0</v>
      </c>
      <c r="G67" s="534">
        <v>1095</v>
      </c>
      <c r="H67" s="534">
        <v>903</v>
      </c>
      <c r="I67" s="534">
        <v>46</v>
      </c>
      <c r="J67" s="534">
        <v>118</v>
      </c>
      <c r="K67" s="534">
        <v>271</v>
      </c>
      <c r="L67" s="535"/>
      <c r="AH67">
        <v>17.194736777343792</v>
      </c>
    </row>
    <row r="68" spans="3:187" x14ac:dyDescent="0.2">
      <c r="C68" s="518" t="s">
        <v>899</v>
      </c>
      <c r="D68" s="514">
        <v>0</v>
      </c>
      <c r="E68" s="514">
        <v>100</v>
      </c>
      <c r="F68" s="514">
        <v>0</v>
      </c>
      <c r="G68" s="514">
        <v>119</v>
      </c>
      <c r="H68" s="514">
        <v>904</v>
      </c>
      <c r="I68" s="514">
        <v>19</v>
      </c>
      <c r="J68" s="514">
        <v>105</v>
      </c>
      <c r="K68" s="514">
        <v>186</v>
      </c>
      <c r="L68" s="536"/>
    </row>
    <row r="69" spans="3:187" x14ac:dyDescent="0.2">
      <c r="C69" s="519" t="s">
        <v>900</v>
      </c>
      <c r="D69" s="515">
        <v>0</v>
      </c>
      <c r="E69" s="515">
        <v>100</v>
      </c>
      <c r="F69" s="515">
        <v>0</v>
      </c>
      <c r="G69" s="515">
        <v>1154</v>
      </c>
      <c r="H69" s="515">
        <v>830</v>
      </c>
      <c r="I69" s="515">
        <v>33</v>
      </c>
      <c r="J69" s="515">
        <v>97</v>
      </c>
      <c r="K69" s="515">
        <v>222</v>
      </c>
      <c r="L69" s="558"/>
    </row>
    <row r="70" spans="3:187" x14ac:dyDescent="0.2">
      <c r="C70" s="520" t="s">
        <v>901</v>
      </c>
      <c r="D70" s="521">
        <v>0</v>
      </c>
      <c r="E70" s="521">
        <v>100</v>
      </c>
      <c r="F70" s="521">
        <v>0</v>
      </c>
      <c r="G70" s="521">
        <v>1.1679999999999999</v>
      </c>
      <c r="H70" s="521">
        <v>840</v>
      </c>
      <c r="I70" s="521">
        <v>16</v>
      </c>
      <c r="J70" s="521">
        <v>90</v>
      </c>
      <c r="K70" s="521">
        <v>159</v>
      </c>
      <c r="L70" s="537"/>
    </row>
    <row r="76" spans="3:187" x14ac:dyDescent="0.2">
      <c r="C76" s="494" t="s">
        <v>902</v>
      </c>
      <c r="D76" s="494" t="s">
        <v>38</v>
      </c>
      <c r="E76" s="494" t="s">
        <v>903</v>
      </c>
      <c r="F76" s="494" t="s">
        <v>904</v>
      </c>
      <c r="G76" s="494" t="s">
        <v>905</v>
      </c>
      <c r="H76" s="494" t="s">
        <v>906</v>
      </c>
      <c r="I76" s="494" t="s">
        <v>907</v>
      </c>
      <c r="J76" s="494" t="s">
        <v>908</v>
      </c>
      <c r="L76" t="s">
        <v>902</v>
      </c>
      <c r="M76" t="s">
        <v>899</v>
      </c>
      <c r="N76" t="s">
        <v>899</v>
      </c>
      <c r="O76" t="s">
        <v>899</v>
      </c>
      <c r="P76" t="s">
        <v>899</v>
      </c>
      <c r="Q76" t="s">
        <v>899</v>
      </c>
      <c r="R76" t="s">
        <v>899</v>
      </c>
      <c r="S76" t="s">
        <v>899</v>
      </c>
      <c r="T76" t="s">
        <v>899</v>
      </c>
      <c r="U76" t="s">
        <v>899</v>
      </c>
      <c r="V76" t="s">
        <v>899</v>
      </c>
      <c r="W76" t="s">
        <v>899</v>
      </c>
      <c r="X76" t="s">
        <v>899</v>
      </c>
      <c r="Y76" t="s">
        <v>899</v>
      </c>
      <c r="Z76" t="s">
        <v>899</v>
      </c>
      <c r="AA76" t="s">
        <v>899</v>
      </c>
      <c r="AB76" t="s">
        <v>899</v>
      </c>
      <c r="AC76" t="s">
        <v>899</v>
      </c>
      <c r="AD76" t="s">
        <v>899</v>
      </c>
      <c r="AE76" t="s">
        <v>899</v>
      </c>
      <c r="AF76" t="s">
        <v>899</v>
      </c>
      <c r="AG76" t="s">
        <v>899</v>
      </c>
      <c r="AH76" t="s">
        <v>899</v>
      </c>
      <c r="AI76" t="s">
        <v>899</v>
      </c>
      <c r="AJ76" t="s">
        <v>899</v>
      </c>
      <c r="AK76" t="s">
        <v>899</v>
      </c>
      <c r="AL76" t="s">
        <v>899</v>
      </c>
      <c r="AM76" t="s">
        <v>899</v>
      </c>
      <c r="AN76" t="s">
        <v>899</v>
      </c>
      <c r="AO76" t="s">
        <v>899</v>
      </c>
      <c r="AP76" t="s">
        <v>899</v>
      </c>
      <c r="AQ76" t="s">
        <v>899</v>
      </c>
      <c r="AR76" t="s">
        <v>899</v>
      </c>
      <c r="AS76" t="s">
        <v>899</v>
      </c>
      <c r="AT76" t="s">
        <v>899</v>
      </c>
      <c r="AU76" t="s">
        <v>899</v>
      </c>
      <c r="AV76" t="s">
        <v>909</v>
      </c>
      <c r="AW76" t="s">
        <v>909</v>
      </c>
      <c r="AX76" t="s">
        <v>909</v>
      </c>
      <c r="AY76" t="s">
        <v>909</v>
      </c>
      <c r="AZ76" t="s">
        <v>909</v>
      </c>
      <c r="BA76" t="s">
        <v>909</v>
      </c>
      <c r="BB76" t="s">
        <v>909</v>
      </c>
      <c r="BC76" t="s">
        <v>909</v>
      </c>
      <c r="BD76" t="s">
        <v>909</v>
      </c>
      <c r="BE76" t="s">
        <v>909</v>
      </c>
      <c r="BF76" t="s">
        <v>909</v>
      </c>
      <c r="BG76" t="s">
        <v>909</v>
      </c>
      <c r="BH76" t="s">
        <v>909</v>
      </c>
      <c r="BI76" t="s">
        <v>909</v>
      </c>
      <c r="BJ76" t="s">
        <v>909</v>
      </c>
      <c r="BK76" t="s">
        <v>909</v>
      </c>
      <c r="BL76" t="s">
        <v>909</v>
      </c>
      <c r="BM76" t="s">
        <v>909</v>
      </c>
      <c r="BN76" t="s">
        <v>909</v>
      </c>
      <c r="BO76" t="s">
        <v>909</v>
      </c>
      <c r="BP76" t="s">
        <v>909</v>
      </c>
      <c r="BQ76" t="s">
        <v>909</v>
      </c>
      <c r="BR76" t="s">
        <v>909</v>
      </c>
      <c r="BS76" t="s">
        <v>909</v>
      </c>
      <c r="BT76" t="s">
        <v>909</v>
      </c>
      <c r="BU76" t="s">
        <v>909</v>
      </c>
      <c r="BV76" t="s">
        <v>909</v>
      </c>
      <c r="BW76" t="s">
        <v>909</v>
      </c>
      <c r="BX76" t="s">
        <v>909</v>
      </c>
      <c r="BY76" t="s">
        <v>909</v>
      </c>
      <c r="BZ76" t="s">
        <v>909</v>
      </c>
      <c r="CA76" t="s">
        <v>909</v>
      </c>
      <c r="CB76" t="s">
        <v>909</v>
      </c>
      <c r="CC76" t="s">
        <v>909</v>
      </c>
      <c r="CD76" t="s">
        <v>909</v>
      </c>
      <c r="CE76" t="s">
        <v>910</v>
      </c>
      <c r="CF76" t="s">
        <v>910</v>
      </c>
      <c r="CG76" t="s">
        <v>910</v>
      </c>
      <c r="CH76" t="s">
        <v>910</v>
      </c>
      <c r="CI76" t="s">
        <v>910</v>
      </c>
      <c r="CJ76" t="s">
        <v>910</v>
      </c>
      <c r="CK76" t="s">
        <v>910</v>
      </c>
      <c r="CL76" t="s">
        <v>910</v>
      </c>
      <c r="CM76" t="s">
        <v>910</v>
      </c>
      <c r="CN76" t="s">
        <v>910</v>
      </c>
      <c r="CO76" t="s">
        <v>910</v>
      </c>
      <c r="CP76" t="s">
        <v>910</v>
      </c>
      <c r="CQ76" t="s">
        <v>910</v>
      </c>
      <c r="CR76" t="s">
        <v>910</v>
      </c>
      <c r="CS76" t="s">
        <v>910</v>
      </c>
      <c r="CT76" t="s">
        <v>910</v>
      </c>
      <c r="CU76" t="s">
        <v>910</v>
      </c>
      <c r="CV76" t="s">
        <v>910</v>
      </c>
      <c r="CW76" t="s">
        <v>910</v>
      </c>
      <c r="CX76" t="s">
        <v>910</v>
      </c>
      <c r="CY76" t="s">
        <v>910</v>
      </c>
      <c r="CZ76" t="s">
        <v>910</v>
      </c>
      <c r="DA76" t="s">
        <v>910</v>
      </c>
      <c r="DB76" t="s">
        <v>910</v>
      </c>
      <c r="DC76" t="s">
        <v>910</v>
      </c>
      <c r="DD76" t="s">
        <v>910</v>
      </c>
      <c r="DE76" t="s">
        <v>910</v>
      </c>
      <c r="DF76" t="s">
        <v>910</v>
      </c>
      <c r="DG76" t="s">
        <v>910</v>
      </c>
      <c r="DH76" t="s">
        <v>910</v>
      </c>
      <c r="DI76" t="s">
        <v>910</v>
      </c>
      <c r="DJ76" t="s">
        <v>910</v>
      </c>
      <c r="DK76" t="s">
        <v>910</v>
      </c>
      <c r="DL76" t="s">
        <v>910</v>
      </c>
      <c r="DM76" t="s">
        <v>910</v>
      </c>
      <c r="DN76" t="s">
        <v>911</v>
      </c>
      <c r="DO76" t="s">
        <v>911</v>
      </c>
      <c r="DP76" t="s">
        <v>911</v>
      </c>
      <c r="DQ76" t="s">
        <v>911</v>
      </c>
      <c r="DR76" t="s">
        <v>911</v>
      </c>
      <c r="DS76" t="s">
        <v>911</v>
      </c>
      <c r="DT76" t="s">
        <v>911</v>
      </c>
      <c r="DU76" t="s">
        <v>911</v>
      </c>
      <c r="DV76" t="s">
        <v>911</v>
      </c>
      <c r="DW76" t="s">
        <v>911</v>
      </c>
      <c r="DX76" t="s">
        <v>911</v>
      </c>
      <c r="DY76" t="s">
        <v>911</v>
      </c>
      <c r="DZ76" t="s">
        <v>911</v>
      </c>
      <c r="EA76" t="s">
        <v>911</v>
      </c>
      <c r="EB76" t="s">
        <v>911</v>
      </c>
      <c r="EC76" t="s">
        <v>911</v>
      </c>
      <c r="ED76" t="s">
        <v>911</v>
      </c>
      <c r="EE76" t="s">
        <v>911</v>
      </c>
      <c r="EF76" t="s">
        <v>911</v>
      </c>
      <c r="EG76" t="s">
        <v>911</v>
      </c>
      <c r="EH76" t="s">
        <v>911</v>
      </c>
      <c r="EI76" t="s">
        <v>911</v>
      </c>
      <c r="EJ76" t="s">
        <v>911</v>
      </c>
      <c r="EK76" t="s">
        <v>911</v>
      </c>
      <c r="EL76" t="s">
        <v>911</v>
      </c>
      <c r="EM76" t="s">
        <v>911</v>
      </c>
      <c r="EN76" t="s">
        <v>911</v>
      </c>
      <c r="EO76" t="s">
        <v>911</v>
      </c>
      <c r="EP76" t="s">
        <v>911</v>
      </c>
      <c r="EQ76" t="s">
        <v>911</v>
      </c>
      <c r="ER76" t="s">
        <v>911</v>
      </c>
      <c r="ES76" t="s">
        <v>911</v>
      </c>
      <c r="ET76" t="s">
        <v>911</v>
      </c>
      <c r="EU76" t="s">
        <v>911</v>
      </c>
      <c r="EV76" t="s">
        <v>911</v>
      </c>
      <c r="EW76" t="s">
        <v>912</v>
      </c>
      <c r="EX76" t="s">
        <v>912</v>
      </c>
      <c r="EY76" t="s">
        <v>912</v>
      </c>
      <c r="EZ76" t="s">
        <v>912</v>
      </c>
      <c r="FA76" t="s">
        <v>912</v>
      </c>
      <c r="FB76" t="s">
        <v>912</v>
      </c>
      <c r="FC76" t="s">
        <v>912</v>
      </c>
      <c r="FD76" t="s">
        <v>912</v>
      </c>
      <c r="FE76" t="s">
        <v>912</v>
      </c>
      <c r="FF76" t="s">
        <v>912</v>
      </c>
      <c r="FG76" t="s">
        <v>912</v>
      </c>
      <c r="FH76" t="s">
        <v>912</v>
      </c>
      <c r="FI76" t="s">
        <v>912</v>
      </c>
      <c r="FJ76" t="s">
        <v>912</v>
      </c>
      <c r="FK76" t="s">
        <v>912</v>
      </c>
      <c r="FL76" t="s">
        <v>912</v>
      </c>
      <c r="FM76" t="s">
        <v>912</v>
      </c>
      <c r="FN76" t="s">
        <v>912</v>
      </c>
      <c r="FO76" t="s">
        <v>912</v>
      </c>
      <c r="FP76" t="s">
        <v>912</v>
      </c>
      <c r="FQ76" t="s">
        <v>912</v>
      </c>
      <c r="FR76" t="s">
        <v>912</v>
      </c>
      <c r="FS76" t="s">
        <v>912</v>
      </c>
      <c r="FT76" t="s">
        <v>912</v>
      </c>
      <c r="FU76" t="s">
        <v>912</v>
      </c>
      <c r="FV76" t="s">
        <v>912</v>
      </c>
      <c r="FW76" t="s">
        <v>912</v>
      </c>
      <c r="FX76" t="s">
        <v>912</v>
      </c>
      <c r="FY76" t="s">
        <v>912</v>
      </c>
      <c r="FZ76" t="s">
        <v>912</v>
      </c>
      <c r="GA76" t="s">
        <v>912</v>
      </c>
      <c r="GB76" t="s">
        <v>912</v>
      </c>
      <c r="GC76" t="s">
        <v>912</v>
      </c>
      <c r="GD76" t="s">
        <v>912</v>
      </c>
      <c r="GE76" t="s">
        <v>912</v>
      </c>
    </row>
    <row r="77" spans="3:187" x14ac:dyDescent="0.2">
      <c r="C77" s="493" t="s">
        <v>899</v>
      </c>
      <c r="D77" s="495">
        <v>41517</v>
      </c>
      <c r="E77" s="493">
        <v>21.49</v>
      </c>
      <c r="F77" s="493">
        <v>0</v>
      </c>
      <c r="G77" s="493">
        <v>0</v>
      </c>
      <c r="H77" s="493">
        <v>0</v>
      </c>
      <c r="I77" s="493">
        <v>0</v>
      </c>
      <c r="J77" s="493">
        <v>19.899999999999999</v>
      </c>
      <c r="L77" t="s">
        <v>38</v>
      </c>
      <c r="M77" s="255">
        <v>41517</v>
      </c>
      <c r="N77" s="255">
        <v>41518</v>
      </c>
      <c r="O77" s="255">
        <v>41519</v>
      </c>
      <c r="P77" s="255">
        <v>41520</v>
      </c>
      <c r="Q77" s="255">
        <v>41521</v>
      </c>
      <c r="R77" s="255">
        <v>41522</v>
      </c>
      <c r="S77" s="255">
        <v>41523</v>
      </c>
      <c r="T77" s="255">
        <v>41524</v>
      </c>
      <c r="U77" s="255">
        <v>41525</v>
      </c>
      <c r="V77" s="255">
        <v>41526</v>
      </c>
      <c r="W77" s="255">
        <v>41527</v>
      </c>
      <c r="X77" s="255">
        <v>41528</v>
      </c>
      <c r="Y77" s="255">
        <v>41529</v>
      </c>
      <c r="Z77" s="255">
        <v>41530</v>
      </c>
      <c r="AA77" s="255">
        <v>41531</v>
      </c>
      <c r="AB77" s="255">
        <v>41532</v>
      </c>
      <c r="AC77" s="255">
        <v>41533</v>
      </c>
      <c r="AD77" s="255">
        <v>41534</v>
      </c>
      <c r="AE77" s="255">
        <v>41535</v>
      </c>
      <c r="AF77" s="255">
        <v>41536</v>
      </c>
      <c r="AG77" s="255">
        <v>41537</v>
      </c>
      <c r="AH77" s="255">
        <v>41538</v>
      </c>
      <c r="AI77" s="255">
        <v>41539</v>
      </c>
      <c r="AJ77" s="255">
        <v>41540</v>
      </c>
      <c r="AK77" s="255">
        <v>41541</v>
      </c>
      <c r="AL77" s="255">
        <v>41542</v>
      </c>
      <c r="AM77" s="255">
        <v>41543</v>
      </c>
      <c r="AN77" s="255">
        <v>41544</v>
      </c>
      <c r="AO77" s="255">
        <v>41545</v>
      </c>
      <c r="AP77" s="255">
        <v>41546</v>
      </c>
      <c r="AQ77" s="255">
        <v>41547</v>
      </c>
      <c r="AR77" s="255">
        <v>41548</v>
      </c>
      <c r="AS77" s="255">
        <v>41549</v>
      </c>
      <c r="AT77" s="255">
        <v>41550</v>
      </c>
      <c r="AU77" s="255">
        <v>41551</v>
      </c>
      <c r="AV77" s="255">
        <v>41517</v>
      </c>
      <c r="AW77" s="255">
        <v>41518</v>
      </c>
      <c r="AX77" s="255">
        <v>41519</v>
      </c>
      <c r="AY77" s="255">
        <v>41520</v>
      </c>
      <c r="AZ77" s="255">
        <v>41521</v>
      </c>
      <c r="BA77" s="255">
        <v>41522</v>
      </c>
      <c r="BB77" s="255">
        <v>41523</v>
      </c>
      <c r="BC77" s="255">
        <v>41524</v>
      </c>
      <c r="BD77" s="255">
        <v>41525</v>
      </c>
      <c r="BE77" s="255">
        <v>41526</v>
      </c>
      <c r="BF77" s="255">
        <v>41527</v>
      </c>
      <c r="BG77" s="255">
        <v>41528</v>
      </c>
      <c r="BH77" s="255">
        <v>41529</v>
      </c>
      <c r="BI77" s="255">
        <v>41530</v>
      </c>
      <c r="BJ77" s="255">
        <v>41531</v>
      </c>
      <c r="BK77" s="255">
        <v>41532</v>
      </c>
      <c r="BL77" s="255">
        <v>41533</v>
      </c>
      <c r="BM77" s="255">
        <v>41534</v>
      </c>
      <c r="BN77" s="255">
        <v>41535</v>
      </c>
      <c r="BO77" s="255">
        <v>41536</v>
      </c>
      <c r="BP77" s="255">
        <v>41537</v>
      </c>
      <c r="BQ77" s="255">
        <v>41538</v>
      </c>
      <c r="BR77" s="255">
        <v>41539</v>
      </c>
      <c r="BS77" s="255">
        <v>41540</v>
      </c>
      <c r="BT77" s="255">
        <v>41541</v>
      </c>
      <c r="BU77" s="255">
        <v>41542</v>
      </c>
      <c r="BV77" s="255">
        <v>41543</v>
      </c>
      <c r="BW77" s="255">
        <v>41544</v>
      </c>
      <c r="BX77" s="255">
        <v>41545</v>
      </c>
      <c r="BY77" s="255">
        <v>41546</v>
      </c>
      <c r="BZ77" s="255">
        <v>41547</v>
      </c>
      <c r="CA77" s="255">
        <v>41548</v>
      </c>
      <c r="CB77" s="255">
        <v>41549</v>
      </c>
      <c r="CC77" s="255">
        <v>41550</v>
      </c>
      <c r="CD77" s="255">
        <v>41551</v>
      </c>
      <c r="CE77" s="255">
        <v>41517</v>
      </c>
      <c r="CF77" s="255">
        <v>41518</v>
      </c>
      <c r="CG77" s="255">
        <v>41519</v>
      </c>
      <c r="CH77" s="255">
        <v>41520</v>
      </c>
      <c r="CI77" s="255">
        <v>41521</v>
      </c>
      <c r="CJ77" s="255">
        <v>41522</v>
      </c>
      <c r="CK77" s="255">
        <v>41523</v>
      </c>
      <c r="CL77" s="255">
        <v>41524</v>
      </c>
      <c r="CM77" s="255">
        <v>41525</v>
      </c>
      <c r="CN77" s="255">
        <v>41526</v>
      </c>
      <c r="CO77" s="255">
        <v>41527</v>
      </c>
      <c r="CP77" s="255">
        <v>41528</v>
      </c>
      <c r="CQ77" s="255">
        <v>41529</v>
      </c>
      <c r="CR77" s="255">
        <v>41530</v>
      </c>
      <c r="CS77" s="255">
        <v>41531</v>
      </c>
      <c r="CT77" s="255">
        <v>41532</v>
      </c>
      <c r="CU77" s="255">
        <v>41533</v>
      </c>
      <c r="CV77" s="255">
        <v>41534</v>
      </c>
      <c r="CW77" s="255">
        <v>41535</v>
      </c>
      <c r="CX77" s="255">
        <v>41536</v>
      </c>
      <c r="CY77" s="255">
        <v>41537</v>
      </c>
      <c r="CZ77" s="255">
        <v>41538</v>
      </c>
      <c r="DA77" s="255">
        <v>41539</v>
      </c>
      <c r="DB77" s="255">
        <v>41540</v>
      </c>
      <c r="DC77" s="255">
        <v>41541</v>
      </c>
      <c r="DD77" s="255">
        <v>41542</v>
      </c>
      <c r="DE77" s="255">
        <v>41543</v>
      </c>
      <c r="DF77" s="255">
        <v>41544</v>
      </c>
      <c r="DG77" s="255">
        <v>41545</v>
      </c>
      <c r="DH77" s="255">
        <v>41546</v>
      </c>
      <c r="DI77" s="255">
        <v>41547</v>
      </c>
      <c r="DJ77" s="255">
        <v>41548</v>
      </c>
      <c r="DK77" s="255">
        <v>41549</v>
      </c>
      <c r="DL77" s="255">
        <v>41550</v>
      </c>
      <c r="DM77" s="255">
        <v>41551</v>
      </c>
      <c r="DN77" s="255">
        <v>41517</v>
      </c>
      <c r="DO77" s="255">
        <v>41518</v>
      </c>
      <c r="DP77" s="255">
        <v>41519</v>
      </c>
      <c r="DQ77" s="255">
        <v>41520</v>
      </c>
      <c r="DR77" s="255">
        <v>41521</v>
      </c>
      <c r="DS77" s="255">
        <v>41522</v>
      </c>
      <c r="DT77" s="255">
        <v>41523</v>
      </c>
      <c r="DU77" s="255">
        <v>41524</v>
      </c>
      <c r="DV77" s="255">
        <v>41525</v>
      </c>
      <c r="DW77" s="255">
        <v>41526</v>
      </c>
      <c r="DX77" s="255">
        <v>41527</v>
      </c>
      <c r="DY77" s="255">
        <v>41528</v>
      </c>
      <c r="DZ77" s="255">
        <v>41529</v>
      </c>
      <c r="EA77" s="255">
        <v>41530</v>
      </c>
      <c r="EB77" s="255">
        <v>41531</v>
      </c>
      <c r="EC77" s="255">
        <v>41532</v>
      </c>
      <c r="ED77" s="255">
        <v>41533</v>
      </c>
      <c r="EE77" s="255">
        <v>41534</v>
      </c>
      <c r="EF77" s="255">
        <v>41535</v>
      </c>
      <c r="EG77" s="255">
        <v>41536</v>
      </c>
      <c r="EH77" s="255">
        <v>41537</v>
      </c>
      <c r="EI77" s="255">
        <v>41538</v>
      </c>
      <c r="EJ77" s="255">
        <v>41539</v>
      </c>
      <c r="EK77" s="255">
        <v>41540</v>
      </c>
      <c r="EL77" s="255">
        <v>41541</v>
      </c>
      <c r="EM77" s="255">
        <v>41542</v>
      </c>
      <c r="EN77" s="255">
        <v>41543</v>
      </c>
      <c r="EO77" s="255">
        <v>41544</v>
      </c>
      <c r="EP77" s="255">
        <v>41545</v>
      </c>
      <c r="EQ77" s="255">
        <v>41546</v>
      </c>
      <c r="ER77" s="255">
        <v>41547</v>
      </c>
      <c r="ES77" s="255">
        <v>41548</v>
      </c>
      <c r="ET77" s="255">
        <v>41549</v>
      </c>
      <c r="EU77" s="255">
        <v>41550</v>
      </c>
      <c r="EV77" s="255">
        <v>41551</v>
      </c>
      <c r="EW77" s="255">
        <v>41517</v>
      </c>
      <c r="EX77" s="255">
        <v>41518</v>
      </c>
      <c r="EY77" s="255">
        <v>41519</v>
      </c>
      <c r="EZ77" s="255">
        <v>41520</v>
      </c>
      <c r="FA77" s="255">
        <v>41521</v>
      </c>
      <c r="FB77" s="255">
        <v>41522</v>
      </c>
      <c r="FC77" s="255">
        <v>41523</v>
      </c>
      <c r="FD77" s="255">
        <v>41524</v>
      </c>
      <c r="FE77" s="255">
        <v>41525</v>
      </c>
      <c r="FF77" s="255">
        <v>41526</v>
      </c>
      <c r="FG77" s="255">
        <v>41527</v>
      </c>
      <c r="FH77" s="255">
        <v>41528</v>
      </c>
      <c r="FI77" s="255">
        <v>41529</v>
      </c>
      <c r="FJ77" s="255">
        <v>41530</v>
      </c>
      <c r="FK77" s="255">
        <v>41531</v>
      </c>
      <c r="FL77" s="255">
        <v>41532</v>
      </c>
      <c r="FM77" s="255">
        <v>41533</v>
      </c>
      <c r="FN77" s="255">
        <v>41534</v>
      </c>
      <c r="FO77" s="255">
        <v>41535</v>
      </c>
      <c r="FP77" s="255">
        <v>41536</v>
      </c>
      <c r="FQ77" s="255">
        <v>41537</v>
      </c>
      <c r="FR77" s="255">
        <v>41538</v>
      </c>
      <c r="FS77" s="255">
        <v>41539</v>
      </c>
      <c r="FT77" s="255">
        <v>41540</v>
      </c>
      <c r="FU77" s="255">
        <v>41541</v>
      </c>
      <c r="FV77" s="255">
        <v>41542</v>
      </c>
      <c r="FW77" s="255">
        <v>41543</v>
      </c>
      <c r="FX77" s="255">
        <v>41544</v>
      </c>
      <c r="FY77" s="255">
        <v>41545</v>
      </c>
      <c r="FZ77" s="255">
        <v>41546</v>
      </c>
      <c r="GA77" s="255">
        <v>41547</v>
      </c>
      <c r="GB77" s="255">
        <v>41548</v>
      </c>
      <c r="GC77" s="255">
        <v>41549</v>
      </c>
      <c r="GD77" s="255">
        <v>41550</v>
      </c>
      <c r="GE77" s="255">
        <v>41551</v>
      </c>
    </row>
    <row r="78" spans="3:187" x14ac:dyDescent="0.2">
      <c r="C78" s="493" t="s">
        <v>899</v>
      </c>
      <c r="D78" s="495">
        <v>41518</v>
      </c>
      <c r="E78" s="493">
        <v>0</v>
      </c>
      <c r="F78" s="493">
        <v>0</v>
      </c>
      <c r="G78" s="493">
        <v>0</v>
      </c>
      <c r="H78" s="493">
        <v>0</v>
      </c>
      <c r="I78" s="493">
        <v>0</v>
      </c>
      <c r="J78" s="493">
        <v>8.1</v>
      </c>
      <c r="EW78">
        <v>3508.62</v>
      </c>
      <c r="EX78">
        <v>3100.4</v>
      </c>
      <c r="EY78">
        <v>3470</v>
      </c>
      <c r="EZ78">
        <v>3763.87</v>
      </c>
      <c r="FA78">
        <v>3728.35</v>
      </c>
      <c r="FB78">
        <v>3235.74</v>
      </c>
      <c r="FC78">
        <v>2987.65</v>
      </c>
      <c r="FD78">
        <v>1276.17</v>
      </c>
      <c r="FE78">
        <v>780.48</v>
      </c>
      <c r="FF78">
        <v>1344.88</v>
      </c>
      <c r="FG78">
        <v>1619.22</v>
      </c>
      <c r="FH78">
        <v>1977.05</v>
      </c>
      <c r="FI78">
        <v>1768.2</v>
      </c>
      <c r="FJ78">
        <v>2712.17</v>
      </c>
      <c r="FK78">
        <v>1619.9</v>
      </c>
      <c r="FL78">
        <v>1148.6099999999999</v>
      </c>
      <c r="FM78">
        <v>1941.55</v>
      </c>
      <c r="FN78">
        <v>3379.55</v>
      </c>
      <c r="FO78">
        <v>3680.92</v>
      </c>
      <c r="FP78">
        <v>3290.27</v>
      </c>
      <c r="FQ78">
        <v>3185.83</v>
      </c>
      <c r="FR78">
        <v>3154.57</v>
      </c>
      <c r="FS78">
        <v>2501.58</v>
      </c>
      <c r="FT78">
        <v>2667.43</v>
      </c>
      <c r="FU78">
        <v>3178.14</v>
      </c>
      <c r="FV78">
        <v>2777.73</v>
      </c>
      <c r="FW78">
        <v>2633.7</v>
      </c>
      <c r="FX78">
        <v>3049.43</v>
      </c>
      <c r="FY78">
        <v>3159.7</v>
      </c>
      <c r="FZ78">
        <v>2946.21</v>
      </c>
      <c r="GA78">
        <v>3496.8</v>
      </c>
      <c r="GB78">
        <v>3787.01</v>
      </c>
      <c r="GC78">
        <v>3778.99</v>
      </c>
      <c r="GD78">
        <v>3881.73</v>
      </c>
      <c r="GE78">
        <v>3934.85</v>
      </c>
    </row>
    <row r="79" spans="3:187" x14ac:dyDescent="0.2">
      <c r="C79" s="493" t="s">
        <v>899</v>
      </c>
      <c r="D79" s="495">
        <v>41519</v>
      </c>
      <c r="E79" s="493">
        <v>79.36</v>
      </c>
      <c r="F79" s="493">
        <v>67.5</v>
      </c>
      <c r="G79" s="493">
        <v>0</v>
      </c>
      <c r="H79" s="493">
        <v>0</v>
      </c>
      <c r="I79" s="493">
        <v>0</v>
      </c>
      <c r="J79" s="493">
        <v>52.54</v>
      </c>
      <c r="L79" t="s">
        <v>904</v>
      </c>
      <c r="DN79">
        <v>6655</v>
      </c>
      <c r="DO79">
        <v>4313</v>
      </c>
      <c r="DP79">
        <v>6330</v>
      </c>
      <c r="DQ79">
        <v>7789</v>
      </c>
      <c r="DR79">
        <v>7754</v>
      </c>
      <c r="DS79">
        <v>7196</v>
      </c>
      <c r="DT79">
        <v>7310</v>
      </c>
      <c r="DU79">
        <v>6961</v>
      </c>
      <c r="DV79">
        <v>3091</v>
      </c>
      <c r="DW79">
        <v>4740</v>
      </c>
      <c r="DX79">
        <v>4865</v>
      </c>
      <c r="DY79">
        <v>4765</v>
      </c>
      <c r="DZ79">
        <v>4272</v>
      </c>
      <c r="EA79">
        <v>3919</v>
      </c>
      <c r="EB79">
        <v>3919</v>
      </c>
      <c r="EC79">
        <v>4287</v>
      </c>
      <c r="ED79">
        <v>6563</v>
      </c>
      <c r="EE79">
        <v>4973</v>
      </c>
      <c r="EF79">
        <v>6386</v>
      </c>
      <c r="EG79">
        <v>6801</v>
      </c>
      <c r="EH79">
        <v>5825</v>
      </c>
      <c r="EI79">
        <v>4996</v>
      </c>
      <c r="EJ79">
        <v>3546</v>
      </c>
      <c r="EK79">
        <v>6878</v>
      </c>
      <c r="EL79">
        <v>6774</v>
      </c>
      <c r="EM79">
        <v>4784</v>
      </c>
      <c r="EN79">
        <v>4495</v>
      </c>
      <c r="EO79">
        <v>6055</v>
      </c>
      <c r="EP79">
        <v>7116</v>
      </c>
      <c r="EQ79">
        <v>7300</v>
      </c>
      <c r="ER79">
        <v>7767</v>
      </c>
      <c r="ES79">
        <v>7842</v>
      </c>
      <c r="ET79">
        <v>7727</v>
      </c>
      <c r="EU79">
        <v>6497</v>
      </c>
      <c r="EV79">
        <v>6137</v>
      </c>
    </row>
    <row r="80" spans="3:187" x14ac:dyDescent="0.2">
      <c r="C80" s="493" t="s">
        <v>899</v>
      </c>
      <c r="D80" s="495">
        <v>41520</v>
      </c>
      <c r="E80" s="493">
        <v>100.86</v>
      </c>
      <c r="F80" s="493">
        <v>87.1</v>
      </c>
      <c r="G80" s="493">
        <v>0</v>
      </c>
      <c r="H80" s="493">
        <v>0</v>
      </c>
      <c r="I80" s="493">
        <v>0</v>
      </c>
      <c r="J80" s="493">
        <v>95.13</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row>
    <row r="81" spans="3:187" x14ac:dyDescent="0.2">
      <c r="C81" s="493" t="s">
        <v>899</v>
      </c>
      <c r="D81" s="495">
        <v>41521</v>
      </c>
      <c r="E81" s="493">
        <v>54.56</v>
      </c>
      <c r="F81" s="493">
        <v>125.3</v>
      </c>
      <c r="G81" s="493">
        <v>0</v>
      </c>
      <c r="H81" s="493">
        <v>0</v>
      </c>
      <c r="I81" s="493">
        <v>0</v>
      </c>
      <c r="J81" s="493">
        <v>156.47999999999999</v>
      </c>
      <c r="L81" t="s">
        <v>906</v>
      </c>
      <c r="M81">
        <v>0</v>
      </c>
      <c r="N81">
        <v>0</v>
      </c>
      <c r="O81">
        <v>0</v>
      </c>
      <c r="P81">
        <v>0</v>
      </c>
      <c r="Q81">
        <v>0</v>
      </c>
      <c r="R81">
        <v>0</v>
      </c>
      <c r="S81">
        <v>0</v>
      </c>
      <c r="T81">
        <v>0</v>
      </c>
      <c r="U81">
        <v>0</v>
      </c>
      <c r="V81">
        <v>0</v>
      </c>
      <c r="W81">
        <v>0</v>
      </c>
      <c r="X81">
        <v>0</v>
      </c>
      <c r="Y81">
        <v>0</v>
      </c>
      <c r="Z81">
        <v>0</v>
      </c>
      <c r="AA81">
        <v>0</v>
      </c>
      <c r="AB81">
        <v>850.34</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371.87</v>
      </c>
      <c r="BR81">
        <v>452.19</v>
      </c>
      <c r="BS81">
        <v>451.62</v>
      </c>
      <c r="BT81">
        <v>323.95</v>
      </c>
      <c r="BU81">
        <v>64.12</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0</v>
      </c>
    </row>
    <row r="82" spans="3:187" x14ac:dyDescent="0.2">
      <c r="C82" s="493" t="s">
        <v>899</v>
      </c>
      <c r="D82" s="495">
        <v>41522</v>
      </c>
      <c r="E82" s="493">
        <v>31.42</v>
      </c>
      <c r="F82" s="493">
        <v>178.4</v>
      </c>
      <c r="G82" s="493">
        <v>0</v>
      </c>
      <c r="H82" s="493">
        <v>0</v>
      </c>
      <c r="I82" s="493">
        <v>0</v>
      </c>
      <c r="J82" s="493">
        <v>117.12</v>
      </c>
      <c r="EW82">
        <v>4900</v>
      </c>
      <c r="EX82">
        <v>5150</v>
      </c>
      <c r="EY82">
        <v>5175</v>
      </c>
      <c r="EZ82">
        <v>4975</v>
      </c>
      <c r="FA82">
        <v>4500</v>
      </c>
      <c r="FB82">
        <v>3675</v>
      </c>
      <c r="FC82">
        <v>3125</v>
      </c>
      <c r="FD82">
        <v>2875</v>
      </c>
      <c r="FE82">
        <v>2600</v>
      </c>
      <c r="FF82">
        <v>2100</v>
      </c>
      <c r="FG82">
        <v>1975</v>
      </c>
      <c r="FH82">
        <v>1875</v>
      </c>
      <c r="FI82">
        <v>1775</v>
      </c>
      <c r="FJ82">
        <v>1675</v>
      </c>
      <c r="FK82">
        <v>2100</v>
      </c>
      <c r="FL82">
        <v>2350</v>
      </c>
      <c r="FM82">
        <v>3275</v>
      </c>
      <c r="FN82">
        <v>2950</v>
      </c>
      <c r="FO82">
        <v>2325</v>
      </c>
      <c r="FP82">
        <v>1825</v>
      </c>
      <c r="FQ82">
        <v>1550</v>
      </c>
      <c r="FR82">
        <v>1850</v>
      </c>
      <c r="FS82">
        <v>2050</v>
      </c>
      <c r="FT82">
        <v>1825</v>
      </c>
      <c r="FU82">
        <v>1875</v>
      </c>
      <c r="FV82">
        <v>2200</v>
      </c>
      <c r="FW82">
        <v>3100</v>
      </c>
      <c r="FX82">
        <v>4375</v>
      </c>
      <c r="FY82">
        <v>5025</v>
      </c>
      <c r="FZ82">
        <v>5150</v>
      </c>
      <c r="GA82">
        <v>5050</v>
      </c>
      <c r="GB82">
        <v>4675</v>
      </c>
      <c r="GC82">
        <v>4025</v>
      </c>
      <c r="GD82">
        <v>3425</v>
      </c>
      <c r="GE82">
        <v>2974</v>
      </c>
    </row>
    <row r="83" spans="3:187" x14ac:dyDescent="0.2">
      <c r="C83" s="493" t="s">
        <v>899</v>
      </c>
      <c r="D83" s="495">
        <v>41523</v>
      </c>
      <c r="E83" s="493">
        <v>0</v>
      </c>
      <c r="F83" s="493">
        <v>0</v>
      </c>
      <c r="G83" s="493">
        <v>0</v>
      </c>
      <c r="H83" s="493">
        <v>0</v>
      </c>
      <c r="I83" s="493">
        <v>0</v>
      </c>
      <c r="J83" s="493">
        <v>77.430000000000007</v>
      </c>
      <c r="L83" t="s">
        <v>908</v>
      </c>
      <c r="M83">
        <v>19.899999999999999</v>
      </c>
      <c r="N83">
        <v>8.1</v>
      </c>
      <c r="O83">
        <v>52.54</v>
      </c>
      <c r="P83">
        <v>95.13</v>
      </c>
      <c r="Q83">
        <v>156.47999999999999</v>
      </c>
      <c r="R83">
        <v>117.12</v>
      </c>
      <c r="S83">
        <v>77.430000000000007</v>
      </c>
      <c r="T83">
        <v>46.1</v>
      </c>
      <c r="U83">
        <v>-16.66</v>
      </c>
      <c r="V83">
        <v>31.1</v>
      </c>
      <c r="W83">
        <v>16.309999999999999</v>
      </c>
      <c r="X83">
        <v>19.899999999999999</v>
      </c>
      <c r="Y83">
        <v>-24.18</v>
      </c>
      <c r="Z83">
        <v>1475.57</v>
      </c>
      <c r="AA83">
        <v>1475.57</v>
      </c>
      <c r="AB83">
        <v>1613.42</v>
      </c>
      <c r="AC83">
        <v>578</v>
      </c>
      <c r="AD83">
        <v>404.16</v>
      </c>
      <c r="AE83">
        <v>384.14</v>
      </c>
      <c r="AF83">
        <v>734.72</v>
      </c>
      <c r="AG83">
        <v>673.26</v>
      </c>
      <c r="AH83">
        <v>667.59</v>
      </c>
      <c r="AI83">
        <v>663.88</v>
      </c>
      <c r="AJ83">
        <v>669.44</v>
      </c>
      <c r="AK83">
        <v>674.7</v>
      </c>
      <c r="AL83">
        <v>693.75</v>
      </c>
      <c r="AM83">
        <v>684.49</v>
      </c>
      <c r="AN83">
        <v>666.31</v>
      </c>
      <c r="AO83">
        <v>100.81</v>
      </c>
      <c r="AP83">
        <v>51.85</v>
      </c>
      <c r="AQ83">
        <v>282.98</v>
      </c>
      <c r="AR83">
        <v>678.7</v>
      </c>
      <c r="AS83">
        <v>679.28</v>
      </c>
      <c r="AT83">
        <v>693.4</v>
      </c>
      <c r="AU83">
        <v>762.26</v>
      </c>
      <c r="AV83">
        <v>70.37</v>
      </c>
      <c r="AW83">
        <v>26.38</v>
      </c>
      <c r="AX83">
        <v>73.3</v>
      </c>
      <c r="AY83">
        <v>108.44</v>
      </c>
      <c r="AZ83">
        <v>129.16</v>
      </c>
      <c r="BA83">
        <v>258.79000000000002</v>
      </c>
      <c r="BB83">
        <v>72.45</v>
      </c>
      <c r="BC83">
        <v>102.31</v>
      </c>
      <c r="BD83">
        <v>239.81</v>
      </c>
      <c r="BE83">
        <v>90.5</v>
      </c>
      <c r="BF83">
        <v>53.58</v>
      </c>
      <c r="BG83">
        <v>329.97</v>
      </c>
      <c r="BH83">
        <v>232.4</v>
      </c>
      <c r="BI83">
        <v>1133.44</v>
      </c>
      <c r="BJ83">
        <v>1133.44</v>
      </c>
      <c r="BK83">
        <v>1888.65</v>
      </c>
      <c r="BL83">
        <v>1753.12</v>
      </c>
      <c r="BM83">
        <v>2027.66</v>
      </c>
      <c r="BN83">
        <v>1802.77</v>
      </c>
      <c r="BO83">
        <v>2493.63</v>
      </c>
      <c r="BP83">
        <v>2054.7399999999998</v>
      </c>
      <c r="BQ83">
        <v>1814.93</v>
      </c>
      <c r="BR83">
        <v>1145.1300000000001</v>
      </c>
      <c r="BS83">
        <v>1272.8</v>
      </c>
      <c r="BT83">
        <v>1067.82</v>
      </c>
      <c r="BU83">
        <v>954.97</v>
      </c>
      <c r="BV83">
        <v>860.53</v>
      </c>
      <c r="BW83">
        <v>854.16</v>
      </c>
      <c r="BX83">
        <v>691.8</v>
      </c>
      <c r="BY83">
        <v>208.68</v>
      </c>
      <c r="BZ83">
        <v>405.9</v>
      </c>
      <c r="CA83">
        <v>846.41</v>
      </c>
      <c r="CB83">
        <v>768.4</v>
      </c>
      <c r="CC83">
        <v>659.95</v>
      </c>
      <c r="CD83">
        <v>751.73</v>
      </c>
      <c r="CE83">
        <v>0</v>
      </c>
      <c r="CF83">
        <v>272.68</v>
      </c>
      <c r="CG83">
        <v>15.5</v>
      </c>
      <c r="CH83">
        <v>129.97</v>
      </c>
      <c r="CI83">
        <v>480.67</v>
      </c>
      <c r="CJ83">
        <v>-117.59</v>
      </c>
      <c r="CK83">
        <v>311.8</v>
      </c>
      <c r="CL83">
        <v>-456.36</v>
      </c>
      <c r="CM83">
        <v>689.35</v>
      </c>
      <c r="CN83">
        <v>191.89</v>
      </c>
      <c r="CO83">
        <v>29.86</v>
      </c>
      <c r="CP83">
        <v>191.89</v>
      </c>
      <c r="CQ83">
        <v>-132.16999999999999</v>
      </c>
      <c r="CR83">
        <v>3826.27</v>
      </c>
      <c r="CS83">
        <v>3826.27</v>
      </c>
      <c r="CT83">
        <v>3386.11</v>
      </c>
      <c r="CU83">
        <v>2821.75</v>
      </c>
      <c r="CV83">
        <v>4808.4399999999996</v>
      </c>
      <c r="CW83">
        <v>4715.2700000000004</v>
      </c>
      <c r="CX83">
        <v>4741.8</v>
      </c>
      <c r="CY83">
        <v>4226.1499999999996</v>
      </c>
      <c r="CZ83">
        <v>4045.71</v>
      </c>
      <c r="DA83">
        <v>3617.12</v>
      </c>
      <c r="DB83">
        <v>3050.57</v>
      </c>
      <c r="DC83">
        <v>3008.91</v>
      </c>
      <c r="DD83">
        <v>2553.12</v>
      </c>
      <c r="DE83">
        <v>1931.36</v>
      </c>
      <c r="DF83">
        <v>1681.36</v>
      </c>
      <c r="DG83">
        <v>1212.5999999999999</v>
      </c>
      <c r="DH83">
        <v>248.14</v>
      </c>
      <c r="DI83">
        <v>740.4</v>
      </c>
      <c r="DJ83">
        <v>732.6</v>
      </c>
      <c r="DK83">
        <v>982.6</v>
      </c>
      <c r="DL83">
        <v>731.13</v>
      </c>
      <c r="DM83">
        <v>477.66</v>
      </c>
      <c r="DN83">
        <v>10120</v>
      </c>
      <c r="DO83">
        <v>10520</v>
      </c>
      <c r="DP83">
        <v>10403</v>
      </c>
      <c r="DQ83">
        <v>10086</v>
      </c>
      <c r="DR83">
        <v>8749</v>
      </c>
      <c r="DS83">
        <v>7405</v>
      </c>
      <c r="DT83">
        <v>6260</v>
      </c>
      <c r="DU83">
        <v>5250</v>
      </c>
      <c r="DV83">
        <v>4624</v>
      </c>
      <c r="DW83">
        <v>4207</v>
      </c>
      <c r="DX83">
        <v>3817</v>
      </c>
      <c r="DY83">
        <v>3346</v>
      </c>
      <c r="DZ83">
        <v>3230</v>
      </c>
      <c r="EA83">
        <v>4541</v>
      </c>
      <c r="EB83">
        <v>4541</v>
      </c>
      <c r="EC83">
        <v>6396</v>
      </c>
      <c r="ED83">
        <v>6585</v>
      </c>
      <c r="EE83">
        <v>5911</v>
      </c>
      <c r="EF83">
        <v>4561</v>
      </c>
      <c r="EG83">
        <v>3553</v>
      </c>
      <c r="EH83">
        <v>2926</v>
      </c>
      <c r="EI83">
        <v>2821</v>
      </c>
      <c r="EJ83">
        <v>3153</v>
      </c>
      <c r="EK83">
        <v>3526</v>
      </c>
      <c r="EL83">
        <v>3663</v>
      </c>
      <c r="EM83">
        <v>4274</v>
      </c>
      <c r="EN83">
        <v>6211</v>
      </c>
      <c r="EO83">
        <v>9037</v>
      </c>
      <c r="EP83">
        <v>10067</v>
      </c>
      <c r="EQ83">
        <v>10381</v>
      </c>
      <c r="ER83">
        <v>10214</v>
      </c>
      <c r="ES83">
        <v>9269</v>
      </c>
      <c r="ET83">
        <v>7918</v>
      </c>
      <c r="EU83">
        <v>6831</v>
      </c>
      <c r="EV83">
        <v>5928</v>
      </c>
      <c r="EW83">
        <v>5060</v>
      </c>
      <c r="EX83">
        <v>5260</v>
      </c>
      <c r="EY83">
        <v>5201.5</v>
      </c>
      <c r="EZ83">
        <v>5043</v>
      </c>
      <c r="FA83">
        <v>4374.5</v>
      </c>
      <c r="FB83">
        <v>3702.5</v>
      </c>
      <c r="FC83">
        <v>3130</v>
      </c>
      <c r="FD83">
        <v>2625</v>
      </c>
      <c r="FE83">
        <v>2312</v>
      </c>
      <c r="FF83">
        <v>2103.5</v>
      </c>
      <c r="FG83">
        <v>1908.5</v>
      </c>
      <c r="FH83">
        <v>1673</v>
      </c>
      <c r="FI83">
        <v>1615</v>
      </c>
      <c r="FJ83">
        <v>2270.5</v>
      </c>
      <c r="FK83">
        <v>2270.5</v>
      </c>
      <c r="FL83">
        <v>3198</v>
      </c>
      <c r="FM83">
        <v>3292.5</v>
      </c>
      <c r="FN83">
        <v>2955.5</v>
      </c>
      <c r="FO83">
        <v>2280.5</v>
      </c>
      <c r="FP83">
        <v>1776.5</v>
      </c>
      <c r="FQ83">
        <v>1463</v>
      </c>
      <c r="FR83">
        <v>1410.5</v>
      </c>
      <c r="FS83">
        <v>1576.5</v>
      </c>
      <c r="FT83">
        <v>1763</v>
      </c>
      <c r="FU83">
        <v>1831.5</v>
      </c>
      <c r="FV83">
        <v>2137</v>
      </c>
      <c r="FW83">
        <v>3105.5</v>
      </c>
      <c r="FX83">
        <v>4518.5</v>
      </c>
      <c r="FY83">
        <v>5033.5</v>
      </c>
      <c r="FZ83">
        <v>5190.5</v>
      </c>
      <c r="GA83">
        <v>5107</v>
      </c>
      <c r="GB83">
        <v>4634.5</v>
      </c>
      <c r="GC83">
        <v>3959</v>
      </c>
      <c r="GD83">
        <v>3415.5</v>
      </c>
      <c r="GE83">
        <v>2964</v>
      </c>
    </row>
    <row r="84" spans="3:187" x14ac:dyDescent="0.2">
      <c r="C84" s="493" t="s">
        <v>899</v>
      </c>
      <c r="D84" s="495">
        <v>41524</v>
      </c>
      <c r="E84" s="493">
        <v>0</v>
      </c>
      <c r="F84" s="493">
        <v>84.6</v>
      </c>
      <c r="G84" s="493">
        <v>0</v>
      </c>
      <c r="H84" s="493">
        <v>0</v>
      </c>
      <c r="I84" s="493">
        <v>0</v>
      </c>
      <c r="J84" s="493">
        <v>46.1</v>
      </c>
    </row>
    <row r="85" spans="3:187" x14ac:dyDescent="0.2">
      <c r="C85" s="493" t="s">
        <v>899</v>
      </c>
      <c r="D85" s="495">
        <v>41525</v>
      </c>
      <c r="E85" s="493">
        <v>0</v>
      </c>
      <c r="F85" s="493">
        <v>91.8</v>
      </c>
      <c r="G85" s="493">
        <v>0</v>
      </c>
      <c r="H85" s="493">
        <v>0</v>
      </c>
      <c r="I85" s="493">
        <v>0</v>
      </c>
      <c r="J85" s="493">
        <v>-16.66</v>
      </c>
    </row>
    <row r="86" spans="3:187" x14ac:dyDescent="0.2">
      <c r="C86" s="493" t="s">
        <v>899</v>
      </c>
      <c r="D86" s="495">
        <v>41526</v>
      </c>
      <c r="E86" s="493">
        <v>0</v>
      </c>
      <c r="F86" s="493">
        <v>0</v>
      </c>
      <c r="G86" s="493">
        <v>0</v>
      </c>
      <c r="H86" s="493">
        <v>0</v>
      </c>
      <c r="I86" s="493">
        <v>0</v>
      </c>
      <c r="J86" s="493">
        <v>31.1</v>
      </c>
    </row>
    <row r="87" spans="3:187" x14ac:dyDescent="0.2">
      <c r="C87" s="493" t="s">
        <v>899</v>
      </c>
      <c r="D87" s="495">
        <v>41527</v>
      </c>
      <c r="E87" s="493">
        <v>0</v>
      </c>
      <c r="F87" s="493">
        <v>43.5</v>
      </c>
      <c r="G87" s="493">
        <v>0</v>
      </c>
      <c r="H87" s="493">
        <v>0</v>
      </c>
      <c r="I87" s="493">
        <v>0</v>
      </c>
      <c r="J87" s="493">
        <v>16.309999999999999</v>
      </c>
    </row>
    <row r="88" spans="3:187" x14ac:dyDescent="0.2">
      <c r="C88" s="493" t="s">
        <v>899</v>
      </c>
      <c r="D88" s="495">
        <v>41528</v>
      </c>
      <c r="E88" s="493">
        <v>0</v>
      </c>
      <c r="F88" s="493">
        <v>173.2</v>
      </c>
      <c r="G88" s="493">
        <v>0</v>
      </c>
      <c r="H88" s="493">
        <v>0</v>
      </c>
      <c r="I88" s="493">
        <v>0</v>
      </c>
      <c r="J88" s="493">
        <v>19.899999999999999</v>
      </c>
    </row>
    <row r="89" spans="3:187" x14ac:dyDescent="0.2">
      <c r="C89" s="493" t="s">
        <v>899</v>
      </c>
      <c r="D89" s="495">
        <v>41529</v>
      </c>
      <c r="E89" s="493">
        <v>277.77999999999997</v>
      </c>
      <c r="F89" s="493">
        <v>83.7</v>
      </c>
      <c r="G89" s="493">
        <v>0</v>
      </c>
      <c r="H89" s="493">
        <v>0</v>
      </c>
      <c r="I89" s="493">
        <v>0</v>
      </c>
      <c r="J89" s="493">
        <v>-24.18</v>
      </c>
    </row>
    <row r="90" spans="3:187" x14ac:dyDescent="0.2">
      <c r="C90" s="493" t="s">
        <v>899</v>
      </c>
      <c r="D90" s="495">
        <v>41530</v>
      </c>
      <c r="E90" s="493">
        <v>0</v>
      </c>
      <c r="F90" s="493">
        <v>704.1</v>
      </c>
      <c r="G90" s="493">
        <v>0</v>
      </c>
      <c r="H90" s="493">
        <v>0</v>
      </c>
      <c r="I90" s="493">
        <v>0</v>
      </c>
      <c r="J90" s="493">
        <v>1475.57</v>
      </c>
    </row>
    <row r="91" spans="3:187" x14ac:dyDescent="0.2">
      <c r="C91" s="493" t="s">
        <v>899</v>
      </c>
      <c r="D91" s="495">
        <v>41531</v>
      </c>
      <c r="E91" s="493">
        <v>0</v>
      </c>
      <c r="F91" s="493">
        <v>704.1</v>
      </c>
      <c r="G91" s="493">
        <v>0</v>
      </c>
      <c r="H91" s="493">
        <v>0</v>
      </c>
      <c r="I91" s="493">
        <v>259.7</v>
      </c>
      <c r="J91" s="493">
        <v>1475.57</v>
      </c>
    </row>
    <row r="92" spans="3:187" x14ac:dyDescent="0.2">
      <c r="C92" s="493" t="s">
        <v>899</v>
      </c>
      <c r="D92" s="495">
        <v>41532</v>
      </c>
      <c r="E92" s="493">
        <v>0</v>
      </c>
      <c r="F92" s="493">
        <v>754.8</v>
      </c>
      <c r="G92" s="493">
        <v>0</v>
      </c>
      <c r="H92" s="493">
        <v>850.34</v>
      </c>
      <c r="I92" s="493">
        <v>463.29</v>
      </c>
      <c r="J92" s="493">
        <v>1613.42</v>
      </c>
    </row>
    <row r="93" spans="3:187" x14ac:dyDescent="0.2">
      <c r="C93" s="493" t="s">
        <v>899</v>
      </c>
      <c r="D93" s="495">
        <v>41533</v>
      </c>
      <c r="E93" s="493">
        <v>0</v>
      </c>
      <c r="F93" s="493">
        <v>754.9</v>
      </c>
      <c r="G93" s="493">
        <v>800</v>
      </c>
      <c r="H93" s="493">
        <v>0</v>
      </c>
      <c r="I93" s="493">
        <v>818.81</v>
      </c>
      <c r="J93" s="493">
        <v>578</v>
      </c>
    </row>
    <row r="94" spans="3:187" x14ac:dyDescent="0.2">
      <c r="C94" s="493" t="s">
        <v>899</v>
      </c>
      <c r="D94" s="495">
        <v>41534</v>
      </c>
      <c r="E94" s="493">
        <v>793.65</v>
      </c>
      <c r="F94" s="493">
        <v>743.2</v>
      </c>
      <c r="G94" s="493">
        <v>0</v>
      </c>
      <c r="H94" s="493">
        <v>0</v>
      </c>
      <c r="I94" s="493">
        <v>235.64</v>
      </c>
      <c r="J94" s="493">
        <v>404.16</v>
      </c>
    </row>
    <row r="95" spans="3:187" x14ac:dyDescent="0.2">
      <c r="C95" s="493" t="s">
        <v>899</v>
      </c>
      <c r="D95" s="495">
        <v>41535</v>
      </c>
      <c r="E95" s="493">
        <v>421.62</v>
      </c>
      <c r="F95" s="493">
        <v>272.3</v>
      </c>
      <c r="G95" s="493">
        <v>0</v>
      </c>
      <c r="H95" s="493">
        <v>0</v>
      </c>
      <c r="I95" s="493">
        <v>45.15</v>
      </c>
      <c r="J95" s="493">
        <v>384.14</v>
      </c>
    </row>
    <row r="96" spans="3:187" x14ac:dyDescent="0.2">
      <c r="C96" s="493" t="s">
        <v>899</v>
      </c>
      <c r="D96" s="495">
        <v>41536</v>
      </c>
      <c r="E96" s="493">
        <v>725.86</v>
      </c>
      <c r="F96" s="493">
        <v>750</v>
      </c>
      <c r="G96" s="493">
        <v>0</v>
      </c>
      <c r="H96" s="493">
        <v>0</v>
      </c>
      <c r="I96" s="493">
        <v>0</v>
      </c>
      <c r="J96" s="493">
        <v>734.72</v>
      </c>
    </row>
    <row r="97" spans="3:10" x14ac:dyDescent="0.2">
      <c r="C97" s="493" t="s">
        <v>899</v>
      </c>
      <c r="D97" s="495">
        <v>41537</v>
      </c>
      <c r="E97" s="493">
        <v>661.37</v>
      </c>
      <c r="F97" s="493">
        <v>491.7</v>
      </c>
      <c r="G97" s="493">
        <v>0</v>
      </c>
      <c r="H97" s="493">
        <v>0</v>
      </c>
      <c r="I97" s="493">
        <v>0</v>
      </c>
      <c r="J97" s="493">
        <v>673.26</v>
      </c>
    </row>
    <row r="98" spans="3:10" x14ac:dyDescent="0.2">
      <c r="C98" s="493" t="s">
        <v>899</v>
      </c>
      <c r="D98" s="495">
        <v>41538</v>
      </c>
      <c r="E98" s="493">
        <v>310.27</v>
      </c>
      <c r="F98" s="493">
        <v>428.1</v>
      </c>
      <c r="G98" s="493">
        <v>0</v>
      </c>
      <c r="H98" s="493">
        <v>0</v>
      </c>
      <c r="I98" s="493">
        <v>0</v>
      </c>
      <c r="J98" s="493">
        <v>667.59</v>
      </c>
    </row>
    <row r="99" spans="3:10" x14ac:dyDescent="0.2">
      <c r="C99" s="493" t="s">
        <v>899</v>
      </c>
      <c r="D99" s="495">
        <v>41539</v>
      </c>
      <c r="E99" s="493">
        <v>697.23</v>
      </c>
      <c r="F99" s="493">
        <v>296.8</v>
      </c>
      <c r="G99" s="493">
        <v>0</v>
      </c>
      <c r="H99" s="493">
        <v>0</v>
      </c>
      <c r="I99" s="493">
        <v>0</v>
      </c>
      <c r="J99" s="493">
        <v>663.88</v>
      </c>
    </row>
    <row r="100" spans="3:10" x14ac:dyDescent="0.2">
      <c r="C100" s="493" t="s">
        <v>899</v>
      </c>
      <c r="D100" s="495">
        <v>41540</v>
      </c>
      <c r="E100" s="493">
        <v>697.23</v>
      </c>
      <c r="F100" s="493">
        <v>765.4</v>
      </c>
      <c r="G100" s="493">
        <v>0</v>
      </c>
      <c r="H100" s="493">
        <v>0</v>
      </c>
      <c r="I100" s="493">
        <v>0</v>
      </c>
      <c r="J100" s="493">
        <v>669.44</v>
      </c>
    </row>
    <row r="101" spans="3:10" x14ac:dyDescent="0.2">
      <c r="C101" s="493" t="s">
        <v>899</v>
      </c>
      <c r="D101" s="495">
        <v>41541</v>
      </c>
      <c r="E101" s="493">
        <v>697.23</v>
      </c>
      <c r="F101" s="493">
        <v>735.6</v>
      </c>
      <c r="G101" s="493">
        <v>0</v>
      </c>
      <c r="H101" s="493">
        <v>0</v>
      </c>
      <c r="I101" s="493">
        <v>0</v>
      </c>
      <c r="J101" s="493">
        <v>674.7</v>
      </c>
    </row>
    <row r="102" spans="3:10" x14ac:dyDescent="0.2">
      <c r="C102" s="493" t="s">
        <v>899</v>
      </c>
      <c r="D102" s="495">
        <v>41542</v>
      </c>
      <c r="E102" s="493">
        <v>697.23</v>
      </c>
      <c r="F102" s="493">
        <v>696.8</v>
      </c>
      <c r="G102" s="493">
        <v>0</v>
      </c>
      <c r="H102" s="493">
        <v>0</v>
      </c>
      <c r="I102" s="493">
        <v>0</v>
      </c>
      <c r="J102" s="493">
        <v>693.75</v>
      </c>
    </row>
    <row r="103" spans="3:10" x14ac:dyDescent="0.2">
      <c r="C103" s="493" t="s">
        <v>899</v>
      </c>
      <c r="D103" s="495">
        <v>41543</v>
      </c>
      <c r="E103" s="493">
        <v>723.38</v>
      </c>
      <c r="F103" s="493">
        <v>699.3</v>
      </c>
      <c r="G103" s="493">
        <v>0</v>
      </c>
      <c r="H103" s="493">
        <v>0</v>
      </c>
      <c r="I103" s="493">
        <v>0</v>
      </c>
      <c r="J103" s="493">
        <v>684.49</v>
      </c>
    </row>
    <row r="104" spans="3:10" x14ac:dyDescent="0.2">
      <c r="C104" s="493" t="s">
        <v>899</v>
      </c>
      <c r="D104" s="495">
        <v>41544</v>
      </c>
      <c r="E104" s="493">
        <v>723.38</v>
      </c>
      <c r="F104" s="493">
        <v>692.7</v>
      </c>
      <c r="G104" s="493">
        <v>0</v>
      </c>
      <c r="H104" s="493">
        <v>0</v>
      </c>
      <c r="I104" s="493">
        <v>0</v>
      </c>
      <c r="J104" s="493">
        <v>666.31</v>
      </c>
    </row>
    <row r="105" spans="3:10" x14ac:dyDescent="0.2">
      <c r="C105" s="493" t="s">
        <v>899</v>
      </c>
      <c r="D105" s="495">
        <v>41545</v>
      </c>
      <c r="E105" s="493">
        <v>600.13</v>
      </c>
      <c r="F105" s="493">
        <v>567.1</v>
      </c>
      <c r="G105" s="493">
        <v>0</v>
      </c>
      <c r="H105" s="493">
        <v>0</v>
      </c>
      <c r="I105" s="493">
        <v>0</v>
      </c>
      <c r="J105" s="493">
        <v>100.81</v>
      </c>
    </row>
    <row r="106" spans="3:10" x14ac:dyDescent="0.2">
      <c r="C106" s="493" t="s">
        <v>899</v>
      </c>
      <c r="D106" s="495">
        <v>41546</v>
      </c>
      <c r="E106" s="493">
        <v>42.87</v>
      </c>
      <c r="F106" s="493">
        <v>55.5</v>
      </c>
      <c r="G106" s="493">
        <v>0</v>
      </c>
      <c r="H106" s="493">
        <v>0</v>
      </c>
      <c r="I106" s="493">
        <v>0</v>
      </c>
      <c r="J106" s="493">
        <v>51.85</v>
      </c>
    </row>
    <row r="107" spans="3:10" x14ac:dyDescent="0.2">
      <c r="C107" s="493" t="s">
        <v>899</v>
      </c>
      <c r="D107" s="495">
        <v>41547</v>
      </c>
      <c r="E107" s="493">
        <v>303.64</v>
      </c>
      <c r="F107" s="493">
        <v>298.2</v>
      </c>
      <c r="G107" s="493">
        <v>0</v>
      </c>
      <c r="H107" s="493">
        <v>0</v>
      </c>
      <c r="I107" s="493">
        <v>0</v>
      </c>
      <c r="J107" s="493">
        <v>282.98</v>
      </c>
    </row>
    <row r="108" spans="3:10" x14ac:dyDescent="0.2">
      <c r="C108" s="493" t="s">
        <v>899</v>
      </c>
      <c r="D108" s="495">
        <v>41548</v>
      </c>
      <c r="E108" s="493">
        <v>693.05</v>
      </c>
      <c r="F108" s="493">
        <v>669.3</v>
      </c>
      <c r="G108" s="493">
        <v>0</v>
      </c>
      <c r="H108" s="493">
        <v>0</v>
      </c>
      <c r="I108" s="493">
        <v>0</v>
      </c>
      <c r="J108" s="493">
        <v>678.7</v>
      </c>
    </row>
    <row r="109" spans="3:10" x14ac:dyDescent="0.2">
      <c r="C109" s="493" t="s">
        <v>899</v>
      </c>
      <c r="D109" s="495">
        <v>41549</v>
      </c>
      <c r="E109" s="493">
        <v>693.05</v>
      </c>
      <c r="F109" s="493">
        <v>658.3</v>
      </c>
      <c r="G109" s="493">
        <v>0</v>
      </c>
      <c r="H109" s="493">
        <v>0</v>
      </c>
      <c r="I109" s="493">
        <v>0</v>
      </c>
      <c r="J109" s="493">
        <v>679.28</v>
      </c>
    </row>
    <row r="110" spans="3:10" x14ac:dyDescent="0.2">
      <c r="C110" s="493" t="s">
        <v>899</v>
      </c>
      <c r="D110" s="495">
        <v>41550</v>
      </c>
      <c r="E110" s="493">
        <v>661.37</v>
      </c>
      <c r="F110" s="493">
        <v>672.4</v>
      </c>
      <c r="G110" s="493">
        <v>0</v>
      </c>
      <c r="H110" s="493">
        <v>0</v>
      </c>
      <c r="I110" s="493">
        <v>0</v>
      </c>
      <c r="J110" s="493">
        <v>693.4</v>
      </c>
    </row>
    <row r="111" spans="3:10" x14ac:dyDescent="0.2">
      <c r="C111" s="493" t="s">
        <v>899</v>
      </c>
      <c r="D111" s="495">
        <v>41551</v>
      </c>
      <c r="E111" s="493">
        <v>656.41</v>
      </c>
      <c r="F111" s="493">
        <v>671.8</v>
      </c>
      <c r="G111" s="493">
        <v>0</v>
      </c>
      <c r="H111" s="493">
        <v>0</v>
      </c>
      <c r="I111" s="493">
        <v>0</v>
      </c>
      <c r="J111" s="493">
        <v>762.26</v>
      </c>
    </row>
    <row r="112" spans="3:10" x14ac:dyDescent="0.2">
      <c r="C112" s="493" t="s">
        <v>909</v>
      </c>
      <c r="D112" s="495">
        <v>41517</v>
      </c>
      <c r="E112" s="493">
        <v>147.97999999999999</v>
      </c>
      <c r="F112" s="493">
        <v>57.5</v>
      </c>
      <c r="G112" s="493">
        <v>0</v>
      </c>
      <c r="H112" s="493">
        <v>0</v>
      </c>
      <c r="I112" s="493">
        <v>0</v>
      </c>
      <c r="J112" s="493">
        <v>70.37</v>
      </c>
    </row>
    <row r="113" spans="3:10" x14ac:dyDescent="0.2">
      <c r="C113" s="493" t="s">
        <v>909</v>
      </c>
      <c r="D113" s="495">
        <v>41518</v>
      </c>
      <c r="E113" s="493">
        <v>104.99</v>
      </c>
      <c r="F113" s="493">
        <v>11.9</v>
      </c>
      <c r="G113" s="493">
        <v>0</v>
      </c>
      <c r="H113" s="493">
        <v>0</v>
      </c>
      <c r="I113" s="493">
        <v>0</v>
      </c>
      <c r="J113" s="493">
        <v>26.38</v>
      </c>
    </row>
    <row r="114" spans="3:10" x14ac:dyDescent="0.2">
      <c r="C114" s="493" t="s">
        <v>909</v>
      </c>
      <c r="D114" s="495">
        <v>41519</v>
      </c>
      <c r="E114" s="493">
        <v>291.83</v>
      </c>
      <c r="F114" s="493">
        <v>35.4</v>
      </c>
      <c r="G114" s="493">
        <v>0</v>
      </c>
      <c r="H114" s="493">
        <v>0</v>
      </c>
      <c r="I114" s="493">
        <v>0</v>
      </c>
      <c r="J114" s="493">
        <v>73.3</v>
      </c>
    </row>
    <row r="115" spans="3:10" x14ac:dyDescent="0.2">
      <c r="C115" s="493" t="s">
        <v>909</v>
      </c>
      <c r="D115" s="495">
        <v>41520</v>
      </c>
      <c r="E115" s="493">
        <v>135.58000000000001</v>
      </c>
      <c r="F115" s="493">
        <v>151.80000000000001</v>
      </c>
      <c r="G115" s="493">
        <v>0</v>
      </c>
      <c r="H115" s="493">
        <v>0</v>
      </c>
      <c r="I115" s="493">
        <v>0</v>
      </c>
      <c r="J115" s="493">
        <v>108.44</v>
      </c>
    </row>
    <row r="116" spans="3:10" x14ac:dyDescent="0.2">
      <c r="C116" s="493" t="s">
        <v>909</v>
      </c>
      <c r="D116" s="495">
        <v>41521</v>
      </c>
      <c r="E116" s="493">
        <v>190.97</v>
      </c>
      <c r="F116" s="493">
        <v>114.6</v>
      </c>
      <c r="G116" s="493">
        <v>0</v>
      </c>
      <c r="H116" s="493">
        <v>0</v>
      </c>
      <c r="I116" s="493">
        <v>0</v>
      </c>
      <c r="J116" s="493">
        <v>129.16</v>
      </c>
    </row>
    <row r="117" spans="3:10" x14ac:dyDescent="0.2">
      <c r="C117" s="493" t="s">
        <v>909</v>
      </c>
      <c r="D117" s="495">
        <v>41522</v>
      </c>
      <c r="E117" s="493">
        <v>22.32</v>
      </c>
      <c r="F117" s="493">
        <v>47.5</v>
      </c>
      <c r="G117" s="493">
        <v>0</v>
      </c>
      <c r="H117" s="493">
        <v>0</v>
      </c>
      <c r="I117" s="493">
        <v>0</v>
      </c>
      <c r="J117" s="493">
        <v>258.79000000000002</v>
      </c>
    </row>
    <row r="118" spans="3:10" x14ac:dyDescent="0.2">
      <c r="C118" s="493" t="s">
        <v>909</v>
      </c>
      <c r="D118" s="495">
        <v>41523</v>
      </c>
      <c r="E118" s="493">
        <v>0</v>
      </c>
      <c r="F118" s="493">
        <v>0</v>
      </c>
      <c r="G118" s="493">
        <v>0</v>
      </c>
      <c r="H118" s="493">
        <v>0</v>
      </c>
      <c r="I118" s="493">
        <v>0</v>
      </c>
      <c r="J118" s="493">
        <v>72.45</v>
      </c>
    </row>
    <row r="119" spans="3:10" x14ac:dyDescent="0.2">
      <c r="C119" s="493" t="s">
        <v>909</v>
      </c>
      <c r="D119" s="495">
        <v>41524</v>
      </c>
      <c r="E119" s="493">
        <v>0</v>
      </c>
      <c r="F119" s="493">
        <v>29.8</v>
      </c>
      <c r="G119" s="493">
        <v>0</v>
      </c>
      <c r="H119" s="493">
        <v>0</v>
      </c>
      <c r="I119" s="493">
        <v>0</v>
      </c>
      <c r="J119" s="493">
        <v>102.31</v>
      </c>
    </row>
    <row r="120" spans="3:10" x14ac:dyDescent="0.2">
      <c r="C120" s="493" t="s">
        <v>909</v>
      </c>
      <c r="D120" s="495">
        <v>41525</v>
      </c>
      <c r="E120" s="493">
        <v>0</v>
      </c>
      <c r="F120" s="493">
        <v>63.7</v>
      </c>
      <c r="G120" s="493">
        <v>0</v>
      </c>
      <c r="H120" s="493">
        <v>0</v>
      </c>
      <c r="I120" s="493">
        <v>0</v>
      </c>
      <c r="J120" s="493">
        <v>239.81</v>
      </c>
    </row>
    <row r="121" spans="3:10" x14ac:dyDescent="0.2">
      <c r="C121" s="493" t="s">
        <v>909</v>
      </c>
      <c r="D121" s="495">
        <v>41526</v>
      </c>
      <c r="E121" s="493">
        <v>0</v>
      </c>
      <c r="F121" s="493">
        <v>17.7</v>
      </c>
      <c r="G121" s="493">
        <v>0</v>
      </c>
      <c r="H121" s="493">
        <v>0</v>
      </c>
      <c r="I121" s="493">
        <v>0</v>
      </c>
      <c r="J121" s="493">
        <v>90.5</v>
      </c>
    </row>
    <row r="122" spans="3:10" x14ac:dyDescent="0.2">
      <c r="C122" s="493" t="s">
        <v>909</v>
      </c>
      <c r="D122" s="495">
        <v>41527</v>
      </c>
      <c r="E122" s="493">
        <v>0</v>
      </c>
      <c r="F122" s="493">
        <v>15.5</v>
      </c>
      <c r="G122" s="493">
        <v>0</v>
      </c>
      <c r="H122" s="493">
        <v>0</v>
      </c>
      <c r="I122" s="493">
        <v>0</v>
      </c>
      <c r="J122" s="493">
        <v>53.58</v>
      </c>
    </row>
    <row r="123" spans="3:10" x14ac:dyDescent="0.2">
      <c r="C123" s="493" t="s">
        <v>909</v>
      </c>
      <c r="D123" s="495">
        <v>41528</v>
      </c>
      <c r="E123" s="493">
        <v>0</v>
      </c>
      <c r="F123" s="493">
        <v>453.9</v>
      </c>
      <c r="G123" s="493">
        <v>0</v>
      </c>
      <c r="H123" s="493">
        <v>0</v>
      </c>
      <c r="I123" s="493">
        <v>0</v>
      </c>
      <c r="J123" s="493">
        <v>329.97</v>
      </c>
    </row>
    <row r="124" spans="3:10" x14ac:dyDescent="0.2">
      <c r="C124" s="493" t="s">
        <v>909</v>
      </c>
      <c r="D124" s="495">
        <v>41529</v>
      </c>
      <c r="E124" s="493">
        <v>791.99</v>
      </c>
      <c r="F124" s="493">
        <v>773.1</v>
      </c>
      <c r="G124" s="493">
        <v>0</v>
      </c>
      <c r="H124" s="493">
        <v>0</v>
      </c>
      <c r="I124" s="493">
        <v>0</v>
      </c>
      <c r="J124" s="493">
        <v>232.4</v>
      </c>
    </row>
    <row r="125" spans="3:10" x14ac:dyDescent="0.2">
      <c r="C125" s="493" t="s">
        <v>909</v>
      </c>
      <c r="D125" s="495">
        <v>41530</v>
      </c>
      <c r="E125" s="493">
        <v>873.01</v>
      </c>
      <c r="F125" s="493">
        <v>841.5</v>
      </c>
      <c r="G125" s="493">
        <v>0</v>
      </c>
      <c r="H125" s="493">
        <v>0</v>
      </c>
      <c r="I125" s="493">
        <v>0</v>
      </c>
      <c r="J125" s="493">
        <v>1133.44</v>
      </c>
    </row>
    <row r="126" spans="3:10" x14ac:dyDescent="0.2">
      <c r="C126" s="493" t="s">
        <v>909</v>
      </c>
      <c r="D126" s="495">
        <v>41531</v>
      </c>
      <c r="E126" s="493">
        <v>873.01</v>
      </c>
      <c r="F126" s="493">
        <v>841.5</v>
      </c>
      <c r="G126" s="493">
        <v>0</v>
      </c>
      <c r="H126" s="493">
        <v>0</v>
      </c>
      <c r="I126" s="493">
        <v>631.34</v>
      </c>
      <c r="J126" s="493">
        <v>1133.44</v>
      </c>
    </row>
    <row r="127" spans="3:10" x14ac:dyDescent="0.2">
      <c r="C127" s="493" t="s">
        <v>909</v>
      </c>
      <c r="D127" s="495">
        <v>41532</v>
      </c>
      <c r="E127" s="493">
        <v>707.67</v>
      </c>
      <c r="F127" s="493">
        <v>635.70000000000005</v>
      </c>
      <c r="G127" s="493">
        <v>0</v>
      </c>
      <c r="H127" s="493">
        <v>0</v>
      </c>
      <c r="I127" s="493">
        <v>839.44</v>
      </c>
      <c r="J127" s="493">
        <v>1888.65</v>
      </c>
    </row>
    <row r="128" spans="3:10" x14ac:dyDescent="0.2">
      <c r="C128" s="493" t="s">
        <v>909</v>
      </c>
      <c r="D128" s="495">
        <v>41533</v>
      </c>
      <c r="E128" s="493">
        <v>0</v>
      </c>
      <c r="F128" s="493">
        <v>834.8</v>
      </c>
      <c r="G128" s="493">
        <v>0</v>
      </c>
      <c r="H128" s="493">
        <v>0</v>
      </c>
      <c r="I128" s="493">
        <v>604.82000000000005</v>
      </c>
      <c r="J128" s="493">
        <v>1753.12</v>
      </c>
    </row>
    <row r="129" spans="3:10" x14ac:dyDescent="0.2">
      <c r="C129" s="493" t="s">
        <v>909</v>
      </c>
      <c r="D129" s="495">
        <v>41534</v>
      </c>
      <c r="E129" s="493">
        <v>873.01</v>
      </c>
      <c r="F129" s="493">
        <v>865.6</v>
      </c>
      <c r="G129" s="493">
        <v>0</v>
      </c>
      <c r="H129" s="493">
        <v>0</v>
      </c>
      <c r="I129" s="493">
        <v>756.28</v>
      </c>
      <c r="J129" s="493">
        <v>2027.66</v>
      </c>
    </row>
    <row r="130" spans="3:10" x14ac:dyDescent="0.2">
      <c r="C130" s="493" t="s">
        <v>909</v>
      </c>
      <c r="D130" s="495">
        <v>41535</v>
      </c>
      <c r="E130" s="493">
        <v>763.88</v>
      </c>
      <c r="F130" s="493">
        <v>847.9</v>
      </c>
      <c r="G130" s="493">
        <v>0</v>
      </c>
      <c r="H130" s="493">
        <v>0</v>
      </c>
      <c r="I130" s="493">
        <v>788.91</v>
      </c>
      <c r="J130" s="493">
        <v>1802.77</v>
      </c>
    </row>
    <row r="131" spans="3:10" x14ac:dyDescent="0.2">
      <c r="C131" s="493" t="s">
        <v>909</v>
      </c>
      <c r="D131" s="495">
        <v>41536</v>
      </c>
      <c r="E131" s="493">
        <v>873.01</v>
      </c>
      <c r="F131" s="493">
        <v>820.48</v>
      </c>
      <c r="G131" s="493">
        <v>0</v>
      </c>
      <c r="H131" s="493">
        <v>0</v>
      </c>
      <c r="I131" s="493">
        <v>1069.3800000000001</v>
      </c>
      <c r="J131" s="493">
        <v>2493.63</v>
      </c>
    </row>
    <row r="132" spans="3:10" x14ac:dyDescent="0.2">
      <c r="C132" s="493" t="s">
        <v>909</v>
      </c>
      <c r="D132" s="495">
        <v>41537</v>
      </c>
      <c r="E132" s="493">
        <v>873.01</v>
      </c>
      <c r="F132" s="493">
        <v>808.5</v>
      </c>
      <c r="G132" s="493">
        <v>0</v>
      </c>
      <c r="H132" s="493">
        <v>0</v>
      </c>
      <c r="I132" s="493">
        <v>1500</v>
      </c>
      <c r="J132" s="493">
        <v>2054.7399999999998</v>
      </c>
    </row>
    <row r="133" spans="3:10" x14ac:dyDescent="0.2">
      <c r="C133" s="493" t="s">
        <v>909</v>
      </c>
      <c r="D133" s="495">
        <v>41538</v>
      </c>
      <c r="E133" s="493">
        <v>717.26</v>
      </c>
      <c r="F133" s="493">
        <v>670.6</v>
      </c>
      <c r="G133" s="493">
        <v>0</v>
      </c>
      <c r="H133" s="493">
        <v>371.87</v>
      </c>
      <c r="I133" s="493">
        <v>1134.9100000000001</v>
      </c>
      <c r="J133" s="493">
        <v>1814.93</v>
      </c>
    </row>
    <row r="134" spans="3:10" x14ac:dyDescent="0.2">
      <c r="C134" s="493" t="s">
        <v>909</v>
      </c>
      <c r="D134" s="495">
        <v>41539</v>
      </c>
      <c r="E134" s="493">
        <v>860.71</v>
      </c>
      <c r="F134" s="493">
        <v>799.4</v>
      </c>
      <c r="G134" s="493">
        <v>300</v>
      </c>
      <c r="H134" s="493">
        <v>452.19</v>
      </c>
      <c r="I134" s="493">
        <v>721.08</v>
      </c>
      <c r="J134" s="493">
        <v>1145.1300000000001</v>
      </c>
    </row>
    <row r="135" spans="3:10" x14ac:dyDescent="0.2">
      <c r="C135" s="493" t="s">
        <v>909</v>
      </c>
      <c r="D135" s="495">
        <v>41540</v>
      </c>
      <c r="E135" s="493">
        <v>860.71</v>
      </c>
      <c r="F135" s="493">
        <v>835.18</v>
      </c>
      <c r="G135" s="493">
        <v>450</v>
      </c>
      <c r="H135" s="493">
        <v>451.62</v>
      </c>
      <c r="I135" s="493">
        <v>488.2</v>
      </c>
      <c r="J135" s="493">
        <v>1272.8</v>
      </c>
    </row>
    <row r="136" spans="3:10" x14ac:dyDescent="0.2">
      <c r="C136" s="493" t="s">
        <v>909</v>
      </c>
      <c r="D136" s="495">
        <v>41541</v>
      </c>
      <c r="E136" s="493">
        <v>860.71</v>
      </c>
      <c r="F136" s="493">
        <v>919</v>
      </c>
      <c r="G136" s="493">
        <v>450</v>
      </c>
      <c r="H136" s="493">
        <v>323.95</v>
      </c>
      <c r="I136" s="493">
        <v>280.41000000000003</v>
      </c>
      <c r="J136" s="493">
        <v>1067.82</v>
      </c>
    </row>
    <row r="137" spans="3:10" x14ac:dyDescent="0.2">
      <c r="C137" s="493" t="s">
        <v>909</v>
      </c>
      <c r="D137" s="495">
        <v>41542</v>
      </c>
      <c r="E137" s="493">
        <v>1291.07</v>
      </c>
      <c r="F137" s="493">
        <v>1263.8</v>
      </c>
      <c r="G137" s="493">
        <v>0</v>
      </c>
      <c r="H137" s="493">
        <v>64.12</v>
      </c>
      <c r="I137" s="493">
        <v>197.84</v>
      </c>
      <c r="J137" s="493">
        <v>954.97</v>
      </c>
    </row>
    <row r="138" spans="3:10" x14ac:dyDescent="0.2">
      <c r="C138" s="493" t="s">
        <v>909</v>
      </c>
      <c r="D138" s="495">
        <v>41543</v>
      </c>
      <c r="E138" s="493">
        <v>1252.27</v>
      </c>
      <c r="F138" s="493">
        <v>1257.5999999999999</v>
      </c>
      <c r="G138" s="493">
        <v>0</v>
      </c>
      <c r="H138" s="493">
        <v>0</v>
      </c>
      <c r="I138" s="493">
        <v>165.05</v>
      </c>
      <c r="J138" s="493">
        <v>860.53</v>
      </c>
    </row>
    <row r="139" spans="3:10" x14ac:dyDescent="0.2">
      <c r="C139" s="493" t="s">
        <v>909</v>
      </c>
      <c r="D139" s="495">
        <v>41544</v>
      </c>
      <c r="E139" s="493">
        <v>1252.27</v>
      </c>
      <c r="F139" s="493">
        <v>1273.9000000000001</v>
      </c>
      <c r="G139" s="493">
        <v>0</v>
      </c>
      <c r="H139" s="493">
        <v>0</v>
      </c>
      <c r="I139" s="493">
        <v>118.18</v>
      </c>
      <c r="J139" s="493">
        <v>854.16</v>
      </c>
    </row>
    <row r="140" spans="3:10" x14ac:dyDescent="0.2">
      <c r="C140" s="493" t="s">
        <v>909</v>
      </c>
      <c r="D140" s="495">
        <v>41545</v>
      </c>
      <c r="E140" s="493">
        <v>1257.42</v>
      </c>
      <c r="F140" s="493">
        <v>1261.5999999999999</v>
      </c>
      <c r="G140" s="493">
        <v>0</v>
      </c>
      <c r="H140" s="493">
        <v>0</v>
      </c>
      <c r="I140" s="493">
        <v>125.63</v>
      </c>
      <c r="J140" s="493">
        <v>691.8</v>
      </c>
    </row>
    <row r="141" spans="3:10" x14ac:dyDescent="0.2">
      <c r="C141" s="493" t="s">
        <v>909</v>
      </c>
      <c r="D141" s="495">
        <v>41546</v>
      </c>
      <c r="E141" s="493">
        <v>1257.42</v>
      </c>
      <c r="F141" s="493">
        <v>1265.8</v>
      </c>
      <c r="G141" s="493">
        <v>0</v>
      </c>
      <c r="H141" s="493">
        <v>0</v>
      </c>
      <c r="I141" s="493">
        <v>98.46</v>
      </c>
      <c r="J141" s="493">
        <v>208.68</v>
      </c>
    </row>
    <row r="142" spans="3:10" x14ac:dyDescent="0.2">
      <c r="C142" s="493" t="s">
        <v>909</v>
      </c>
      <c r="D142" s="495">
        <v>41547</v>
      </c>
      <c r="E142" s="493">
        <v>1257.42</v>
      </c>
      <c r="F142" s="493">
        <v>1267.2</v>
      </c>
      <c r="G142" s="493">
        <v>0</v>
      </c>
      <c r="H142" s="493">
        <v>0</v>
      </c>
      <c r="I142" s="493">
        <v>61.03</v>
      </c>
      <c r="J142" s="493">
        <v>405.9</v>
      </c>
    </row>
    <row r="143" spans="3:10" x14ac:dyDescent="0.2">
      <c r="C143" s="493" t="s">
        <v>909</v>
      </c>
      <c r="D143" s="495">
        <v>41548</v>
      </c>
      <c r="E143" s="493">
        <v>495.11</v>
      </c>
      <c r="F143" s="493">
        <v>430.6</v>
      </c>
      <c r="G143" s="493">
        <v>0</v>
      </c>
      <c r="H143" s="493">
        <v>0</v>
      </c>
      <c r="I143" s="493">
        <v>14.7</v>
      </c>
      <c r="J143" s="493">
        <v>846.41</v>
      </c>
    </row>
    <row r="144" spans="3:10" x14ac:dyDescent="0.2">
      <c r="C144" s="493" t="s">
        <v>909</v>
      </c>
      <c r="D144" s="495">
        <v>41549</v>
      </c>
      <c r="E144" s="493">
        <v>405.89</v>
      </c>
      <c r="F144" s="493">
        <v>456.4</v>
      </c>
      <c r="G144" s="493">
        <v>0</v>
      </c>
      <c r="H144" s="493">
        <v>0</v>
      </c>
      <c r="I144" s="493">
        <v>0</v>
      </c>
      <c r="J144" s="493">
        <v>768.4</v>
      </c>
    </row>
    <row r="145" spans="3:10" x14ac:dyDescent="0.2">
      <c r="C145" s="493" t="s">
        <v>909</v>
      </c>
      <c r="D145" s="495">
        <v>41550</v>
      </c>
      <c r="E145" s="493">
        <v>399.38</v>
      </c>
      <c r="F145" s="493">
        <v>255.2</v>
      </c>
      <c r="G145" s="493">
        <v>0</v>
      </c>
      <c r="H145" s="493">
        <v>0</v>
      </c>
      <c r="I145" s="493">
        <v>0</v>
      </c>
      <c r="J145" s="493">
        <v>659.95</v>
      </c>
    </row>
    <row r="146" spans="3:10" x14ac:dyDescent="0.2">
      <c r="C146" s="493" t="s">
        <v>909</v>
      </c>
      <c r="D146" s="495">
        <v>41551</v>
      </c>
      <c r="E146" s="493">
        <v>312.17</v>
      </c>
      <c r="F146" s="493">
        <v>369.7</v>
      </c>
      <c r="G146" s="493">
        <v>0</v>
      </c>
      <c r="H146" s="493">
        <v>0</v>
      </c>
      <c r="I146" s="493">
        <v>0</v>
      </c>
      <c r="J146" s="493">
        <v>751.73</v>
      </c>
    </row>
    <row r="147" spans="3:10" x14ac:dyDescent="0.2">
      <c r="C147" s="493" t="s">
        <v>910</v>
      </c>
      <c r="D147" s="495">
        <v>41517</v>
      </c>
      <c r="E147" s="493">
        <v>0</v>
      </c>
      <c r="F147" s="493">
        <v>0</v>
      </c>
      <c r="G147" s="493">
        <v>0</v>
      </c>
      <c r="H147" s="493">
        <v>0</v>
      </c>
      <c r="I147" s="493">
        <v>0</v>
      </c>
      <c r="J147" s="493">
        <v>0</v>
      </c>
    </row>
    <row r="148" spans="3:10" x14ac:dyDescent="0.2">
      <c r="C148" s="493" t="s">
        <v>910</v>
      </c>
      <c r="D148" s="495">
        <v>41518</v>
      </c>
      <c r="E148" s="493">
        <v>0</v>
      </c>
      <c r="F148" s="493">
        <v>0</v>
      </c>
      <c r="G148" s="493">
        <v>0</v>
      </c>
      <c r="H148" s="493">
        <v>0</v>
      </c>
      <c r="I148" s="493">
        <v>0</v>
      </c>
      <c r="J148" s="493">
        <v>272.68</v>
      </c>
    </row>
    <row r="149" spans="3:10" x14ac:dyDescent="0.2">
      <c r="C149" s="493" t="s">
        <v>910</v>
      </c>
      <c r="D149" s="495">
        <v>41519</v>
      </c>
      <c r="E149" s="493">
        <v>90.68</v>
      </c>
      <c r="F149" s="493">
        <v>66.8</v>
      </c>
      <c r="G149" s="493">
        <v>0</v>
      </c>
      <c r="H149" s="493">
        <v>0</v>
      </c>
      <c r="I149" s="493">
        <v>0</v>
      </c>
      <c r="J149" s="493">
        <v>15.5</v>
      </c>
    </row>
    <row r="150" spans="3:10" x14ac:dyDescent="0.2">
      <c r="C150" s="493" t="s">
        <v>910</v>
      </c>
      <c r="D150" s="495">
        <v>41520</v>
      </c>
      <c r="E150" s="493">
        <v>101.42</v>
      </c>
      <c r="F150" s="493">
        <v>100.3</v>
      </c>
      <c r="G150" s="493">
        <v>0</v>
      </c>
      <c r="H150" s="493">
        <v>0</v>
      </c>
      <c r="I150" s="493">
        <v>0</v>
      </c>
      <c r="J150" s="493">
        <v>129.97</v>
      </c>
    </row>
    <row r="151" spans="3:10" x14ac:dyDescent="0.2">
      <c r="C151" s="493" t="s">
        <v>910</v>
      </c>
      <c r="D151" s="495">
        <v>41521</v>
      </c>
      <c r="E151" s="493">
        <v>53.69</v>
      </c>
      <c r="F151" s="493">
        <v>126.9</v>
      </c>
      <c r="G151" s="493">
        <v>0</v>
      </c>
      <c r="H151" s="493">
        <v>0</v>
      </c>
      <c r="I151" s="493">
        <v>0</v>
      </c>
      <c r="J151" s="493">
        <v>480.67</v>
      </c>
    </row>
    <row r="152" spans="3:10" x14ac:dyDescent="0.2">
      <c r="C152" s="493" t="s">
        <v>910</v>
      </c>
      <c r="D152" s="495">
        <v>41522</v>
      </c>
      <c r="E152" s="493">
        <v>29.83</v>
      </c>
      <c r="F152" s="493">
        <v>95.7</v>
      </c>
      <c r="G152" s="493">
        <v>0</v>
      </c>
      <c r="H152" s="493">
        <v>0</v>
      </c>
      <c r="I152" s="493">
        <v>0</v>
      </c>
      <c r="J152" s="493">
        <v>-117.59</v>
      </c>
    </row>
    <row r="153" spans="3:10" x14ac:dyDescent="0.2">
      <c r="C153" s="493" t="s">
        <v>910</v>
      </c>
      <c r="D153" s="495">
        <v>41523</v>
      </c>
      <c r="E153" s="493">
        <v>3.58</v>
      </c>
      <c r="F153" s="493">
        <v>39.1</v>
      </c>
      <c r="G153" s="493">
        <v>0</v>
      </c>
      <c r="H153" s="493">
        <v>0</v>
      </c>
      <c r="I153" s="493">
        <v>0</v>
      </c>
      <c r="J153" s="493">
        <v>311.8</v>
      </c>
    </row>
    <row r="154" spans="3:10" x14ac:dyDescent="0.2">
      <c r="C154" s="493" t="s">
        <v>910</v>
      </c>
      <c r="D154" s="495">
        <v>41524</v>
      </c>
      <c r="E154" s="493">
        <v>0</v>
      </c>
      <c r="F154" s="493">
        <v>0</v>
      </c>
      <c r="G154" s="493">
        <v>0</v>
      </c>
      <c r="H154" s="493">
        <v>0</v>
      </c>
      <c r="I154" s="493">
        <v>0</v>
      </c>
      <c r="J154" s="493">
        <v>-456.36</v>
      </c>
    </row>
    <row r="155" spans="3:10" x14ac:dyDescent="0.2">
      <c r="C155" s="493" t="s">
        <v>910</v>
      </c>
      <c r="D155" s="495">
        <v>41525</v>
      </c>
      <c r="E155" s="493">
        <v>0</v>
      </c>
      <c r="F155" s="493">
        <v>0</v>
      </c>
      <c r="G155" s="493">
        <v>0</v>
      </c>
      <c r="H155" s="493">
        <v>0</v>
      </c>
      <c r="I155" s="493">
        <v>0</v>
      </c>
      <c r="J155" s="493">
        <v>689.35</v>
      </c>
    </row>
    <row r="156" spans="3:10" x14ac:dyDescent="0.2">
      <c r="C156" s="493" t="s">
        <v>910</v>
      </c>
      <c r="D156" s="495">
        <v>41526</v>
      </c>
      <c r="E156" s="493">
        <v>0</v>
      </c>
      <c r="F156" s="493">
        <v>0</v>
      </c>
      <c r="G156" s="493">
        <v>0</v>
      </c>
      <c r="H156" s="493">
        <v>0</v>
      </c>
      <c r="I156" s="493">
        <v>0</v>
      </c>
      <c r="J156" s="493">
        <v>191.89</v>
      </c>
    </row>
    <row r="157" spans="3:10" x14ac:dyDescent="0.2">
      <c r="C157" s="493" t="s">
        <v>910</v>
      </c>
      <c r="D157" s="495">
        <v>41527</v>
      </c>
      <c r="E157" s="493">
        <v>0</v>
      </c>
      <c r="F157" s="493">
        <v>0</v>
      </c>
      <c r="G157" s="493">
        <v>0</v>
      </c>
      <c r="H157" s="493">
        <v>0</v>
      </c>
      <c r="I157" s="493">
        <v>0</v>
      </c>
      <c r="J157" s="493">
        <v>29.86</v>
      </c>
    </row>
    <row r="158" spans="3:10" x14ac:dyDescent="0.2">
      <c r="C158" s="493" t="s">
        <v>910</v>
      </c>
      <c r="D158" s="495">
        <v>41528</v>
      </c>
      <c r="E158" s="493">
        <v>0</v>
      </c>
      <c r="F158" s="493">
        <v>0</v>
      </c>
      <c r="G158" s="493">
        <v>0</v>
      </c>
      <c r="H158" s="493">
        <v>0</v>
      </c>
      <c r="I158" s="493">
        <v>0</v>
      </c>
      <c r="J158" s="493">
        <v>191.89</v>
      </c>
    </row>
    <row r="159" spans="3:10" x14ac:dyDescent="0.2">
      <c r="C159" s="493" t="s">
        <v>910</v>
      </c>
      <c r="D159" s="495">
        <v>41529</v>
      </c>
      <c r="E159" s="493">
        <v>0</v>
      </c>
      <c r="F159" s="493">
        <v>0</v>
      </c>
      <c r="G159" s="493">
        <v>0</v>
      </c>
      <c r="H159" s="493">
        <v>0</v>
      </c>
      <c r="I159" s="493">
        <v>0</v>
      </c>
      <c r="J159" s="493">
        <v>-132.16999999999999</v>
      </c>
    </row>
    <row r="160" spans="3:10" x14ac:dyDescent="0.2">
      <c r="C160" s="493" t="s">
        <v>910</v>
      </c>
      <c r="D160" s="495">
        <v>41530</v>
      </c>
      <c r="E160" s="493">
        <v>0</v>
      </c>
      <c r="F160" s="493">
        <v>0</v>
      </c>
      <c r="G160" s="493">
        <v>0</v>
      </c>
      <c r="H160" s="493">
        <v>0</v>
      </c>
      <c r="I160" s="493">
        <v>0</v>
      </c>
      <c r="J160" s="493">
        <v>3826.27</v>
      </c>
    </row>
    <row r="161" spans="3:10" x14ac:dyDescent="0.2">
      <c r="C161" s="493" t="s">
        <v>910</v>
      </c>
      <c r="D161" s="495">
        <v>41531</v>
      </c>
      <c r="E161" s="493">
        <v>0</v>
      </c>
      <c r="F161" s="493">
        <v>0</v>
      </c>
      <c r="G161" s="493">
        <v>0</v>
      </c>
      <c r="H161" s="493">
        <v>0</v>
      </c>
      <c r="I161" s="493">
        <v>1150.98</v>
      </c>
      <c r="J161" s="493">
        <v>3826.27</v>
      </c>
    </row>
    <row r="162" spans="3:10" x14ac:dyDescent="0.2">
      <c r="C162" s="493" t="s">
        <v>910</v>
      </c>
      <c r="D162" s="495">
        <v>41532</v>
      </c>
      <c r="E162" s="493">
        <v>0</v>
      </c>
      <c r="F162" s="493">
        <v>9.9</v>
      </c>
      <c r="G162" s="493">
        <v>0</v>
      </c>
      <c r="H162" s="493">
        <v>0</v>
      </c>
      <c r="I162" s="493">
        <v>2761.76</v>
      </c>
      <c r="J162" s="493">
        <v>3386.11</v>
      </c>
    </row>
    <row r="163" spans="3:10" x14ac:dyDescent="0.2">
      <c r="C163" s="493" t="s">
        <v>910</v>
      </c>
      <c r="D163" s="495">
        <v>41533</v>
      </c>
      <c r="E163" s="493">
        <v>0</v>
      </c>
      <c r="F163" s="493">
        <v>0</v>
      </c>
      <c r="G163" s="493">
        <v>0</v>
      </c>
      <c r="H163" s="493">
        <v>0</v>
      </c>
      <c r="I163" s="493">
        <v>3728.9</v>
      </c>
      <c r="J163" s="493">
        <v>2821.75</v>
      </c>
    </row>
    <row r="164" spans="3:10" x14ac:dyDescent="0.2">
      <c r="C164" s="493" t="s">
        <v>910</v>
      </c>
      <c r="D164" s="495">
        <v>41534</v>
      </c>
      <c r="E164" s="493">
        <v>0</v>
      </c>
      <c r="F164" s="493">
        <v>110.7</v>
      </c>
      <c r="G164" s="493">
        <v>0</v>
      </c>
      <c r="H164" s="493">
        <v>0</v>
      </c>
      <c r="I164" s="493">
        <v>5339.29</v>
      </c>
      <c r="J164" s="493">
        <v>4808.4399999999996</v>
      </c>
    </row>
    <row r="165" spans="3:10" x14ac:dyDescent="0.2">
      <c r="C165" s="493" t="s">
        <v>910</v>
      </c>
      <c r="D165" s="495">
        <v>41535</v>
      </c>
      <c r="E165" s="493">
        <v>348.41</v>
      </c>
      <c r="F165" s="493">
        <v>282.39999999999998</v>
      </c>
      <c r="G165" s="493">
        <v>0</v>
      </c>
      <c r="H165" s="493">
        <v>0</v>
      </c>
      <c r="I165" s="493">
        <v>4946.58</v>
      </c>
      <c r="J165" s="493">
        <v>4715.2700000000004</v>
      </c>
    </row>
    <row r="166" spans="3:10" x14ac:dyDescent="0.2">
      <c r="C166" s="493" t="s">
        <v>910</v>
      </c>
      <c r="D166" s="495">
        <v>41536</v>
      </c>
      <c r="E166" s="493">
        <v>773.19</v>
      </c>
      <c r="F166" s="493">
        <v>642.59</v>
      </c>
      <c r="G166" s="493">
        <v>0</v>
      </c>
      <c r="H166" s="493">
        <v>0</v>
      </c>
      <c r="I166" s="493">
        <v>4612.5200000000004</v>
      </c>
      <c r="J166" s="493">
        <v>4741.8</v>
      </c>
    </row>
    <row r="167" spans="3:10" x14ac:dyDescent="0.2">
      <c r="C167" s="493" t="s">
        <v>910</v>
      </c>
      <c r="D167" s="495">
        <v>41537</v>
      </c>
      <c r="E167" s="493">
        <v>773.19</v>
      </c>
      <c r="F167" s="493">
        <v>634.70000000000005</v>
      </c>
      <c r="G167" s="493">
        <v>0</v>
      </c>
      <c r="H167" s="493">
        <v>0</v>
      </c>
      <c r="I167" s="493">
        <v>4783.92</v>
      </c>
      <c r="J167" s="493">
        <v>4226.1499999999996</v>
      </c>
    </row>
    <row r="168" spans="3:10" x14ac:dyDescent="0.2">
      <c r="C168" s="493" t="s">
        <v>910</v>
      </c>
      <c r="D168" s="495">
        <v>41538</v>
      </c>
      <c r="E168" s="493">
        <v>698.32</v>
      </c>
      <c r="F168" s="493">
        <v>627.79999999999995</v>
      </c>
      <c r="G168" s="493">
        <v>0</v>
      </c>
      <c r="H168" s="493">
        <v>0</v>
      </c>
      <c r="I168" s="493">
        <v>3818.54</v>
      </c>
      <c r="J168" s="493">
        <v>4045.71</v>
      </c>
    </row>
    <row r="169" spans="3:10" x14ac:dyDescent="0.2">
      <c r="C169" s="493" t="s">
        <v>910</v>
      </c>
      <c r="D169" s="495">
        <v>41539</v>
      </c>
      <c r="E169" s="493">
        <v>698.32</v>
      </c>
      <c r="F169" s="493">
        <v>626.5</v>
      </c>
      <c r="G169" s="493">
        <v>0</v>
      </c>
      <c r="H169" s="493">
        <v>0</v>
      </c>
      <c r="I169" s="493">
        <v>3486.14</v>
      </c>
      <c r="J169" s="493">
        <v>3617.12</v>
      </c>
    </row>
    <row r="170" spans="3:10" x14ac:dyDescent="0.2">
      <c r="C170" s="493" t="s">
        <v>910</v>
      </c>
      <c r="D170" s="495">
        <v>41540</v>
      </c>
      <c r="E170" s="493">
        <v>698.32</v>
      </c>
      <c r="F170" s="493">
        <v>637.84</v>
      </c>
      <c r="G170" s="493">
        <v>0</v>
      </c>
      <c r="H170" s="493">
        <v>0</v>
      </c>
      <c r="I170" s="493">
        <v>2966.64</v>
      </c>
      <c r="J170" s="493">
        <v>3050.57</v>
      </c>
    </row>
    <row r="171" spans="3:10" x14ac:dyDescent="0.2">
      <c r="C171" s="493" t="s">
        <v>910</v>
      </c>
      <c r="D171" s="495">
        <v>41541</v>
      </c>
      <c r="E171" s="493">
        <v>698.32</v>
      </c>
      <c r="F171" s="493">
        <v>653.47</v>
      </c>
      <c r="G171" s="493">
        <v>0</v>
      </c>
      <c r="H171" s="493">
        <v>0</v>
      </c>
      <c r="I171" s="493">
        <v>2535.25</v>
      </c>
      <c r="J171" s="493">
        <v>3008.91</v>
      </c>
    </row>
    <row r="172" spans="3:10" x14ac:dyDescent="0.2">
      <c r="C172" s="493" t="s">
        <v>910</v>
      </c>
      <c r="D172" s="495">
        <v>41542</v>
      </c>
      <c r="E172" s="493">
        <v>698.32</v>
      </c>
      <c r="F172" s="493">
        <v>659.9</v>
      </c>
      <c r="G172" s="493">
        <v>0</v>
      </c>
      <c r="H172" s="493">
        <v>0</v>
      </c>
      <c r="I172" s="493">
        <v>2142.61</v>
      </c>
      <c r="J172" s="493">
        <v>2553.12</v>
      </c>
    </row>
    <row r="173" spans="3:10" x14ac:dyDescent="0.2">
      <c r="C173" s="493" t="s">
        <v>910</v>
      </c>
      <c r="D173" s="495">
        <v>41543</v>
      </c>
      <c r="E173" s="493">
        <v>667.26</v>
      </c>
      <c r="F173" s="493">
        <v>651.1</v>
      </c>
      <c r="G173" s="493">
        <v>0</v>
      </c>
      <c r="H173" s="493">
        <v>0</v>
      </c>
      <c r="I173" s="493">
        <v>1842.83</v>
      </c>
      <c r="J173" s="493">
        <v>1931.36</v>
      </c>
    </row>
    <row r="174" spans="3:10" x14ac:dyDescent="0.2">
      <c r="C174" s="493" t="s">
        <v>910</v>
      </c>
      <c r="D174" s="495">
        <v>41544</v>
      </c>
      <c r="E174" s="493">
        <v>667.26</v>
      </c>
      <c r="F174" s="493">
        <v>655.5</v>
      </c>
      <c r="G174" s="493">
        <v>0</v>
      </c>
      <c r="H174" s="493">
        <v>0</v>
      </c>
      <c r="I174" s="493">
        <v>1335.31</v>
      </c>
      <c r="J174" s="493">
        <v>1681.36</v>
      </c>
    </row>
    <row r="175" spans="3:10" x14ac:dyDescent="0.2">
      <c r="C175" s="493" t="s">
        <v>910</v>
      </c>
      <c r="D175" s="495">
        <v>41545</v>
      </c>
      <c r="E175" s="493">
        <v>71.069999999999993</v>
      </c>
      <c r="F175" s="493">
        <v>24.5</v>
      </c>
      <c r="G175" s="493">
        <v>0</v>
      </c>
      <c r="H175" s="493">
        <v>0</v>
      </c>
      <c r="I175" s="493">
        <v>1222.1099999999999</v>
      </c>
      <c r="J175" s="493">
        <v>1212.5999999999999</v>
      </c>
    </row>
    <row r="176" spans="3:10" x14ac:dyDescent="0.2">
      <c r="C176" s="493" t="s">
        <v>910</v>
      </c>
      <c r="D176" s="495">
        <v>41546</v>
      </c>
      <c r="E176" s="493">
        <v>49.75</v>
      </c>
      <c r="F176" s="493">
        <v>78.2</v>
      </c>
      <c r="G176" s="493">
        <v>0</v>
      </c>
      <c r="H176" s="493">
        <v>0</v>
      </c>
      <c r="I176" s="493">
        <v>935.95</v>
      </c>
      <c r="J176" s="493">
        <v>248.14</v>
      </c>
    </row>
    <row r="177" spans="3:10" x14ac:dyDescent="0.2">
      <c r="C177" s="493" t="s">
        <v>910</v>
      </c>
      <c r="D177" s="495">
        <v>41547</v>
      </c>
      <c r="E177" s="493">
        <v>307.62</v>
      </c>
      <c r="F177" s="493">
        <v>303.89999999999998</v>
      </c>
      <c r="G177" s="493">
        <v>0</v>
      </c>
      <c r="H177" s="493">
        <v>0</v>
      </c>
      <c r="I177" s="493">
        <v>683.61</v>
      </c>
      <c r="J177" s="493">
        <v>740.4</v>
      </c>
    </row>
    <row r="178" spans="3:10" x14ac:dyDescent="0.2">
      <c r="C178" s="493" t="s">
        <v>910</v>
      </c>
      <c r="D178" s="495">
        <v>41548</v>
      </c>
      <c r="E178" s="493">
        <v>670.49</v>
      </c>
      <c r="F178" s="493">
        <v>672.2</v>
      </c>
      <c r="G178" s="493">
        <v>0</v>
      </c>
      <c r="H178" s="493">
        <v>0</v>
      </c>
      <c r="I178" s="493">
        <v>577.58000000000004</v>
      </c>
      <c r="J178" s="493">
        <v>732.6</v>
      </c>
    </row>
    <row r="179" spans="3:10" x14ac:dyDescent="0.2">
      <c r="C179" s="493" t="s">
        <v>910</v>
      </c>
      <c r="D179" s="495">
        <v>41549</v>
      </c>
      <c r="E179" s="493">
        <v>670.49</v>
      </c>
      <c r="F179" s="493">
        <v>667.5</v>
      </c>
      <c r="G179" s="493">
        <v>0</v>
      </c>
      <c r="H179" s="493">
        <v>0</v>
      </c>
      <c r="I179" s="493">
        <v>531.28</v>
      </c>
      <c r="J179" s="493">
        <v>982.6</v>
      </c>
    </row>
    <row r="180" spans="3:10" x14ac:dyDescent="0.2">
      <c r="C180" s="493" t="s">
        <v>910</v>
      </c>
      <c r="D180" s="495">
        <v>41550</v>
      </c>
      <c r="E180" s="493">
        <v>670.49</v>
      </c>
      <c r="F180" s="493">
        <v>671.1</v>
      </c>
      <c r="G180" s="493">
        <v>0</v>
      </c>
      <c r="H180" s="493">
        <v>0</v>
      </c>
      <c r="I180" s="493">
        <v>437.91</v>
      </c>
      <c r="J180" s="493">
        <v>731.13</v>
      </c>
    </row>
    <row r="181" spans="3:10" x14ac:dyDescent="0.2">
      <c r="C181" s="493" t="s">
        <v>910</v>
      </c>
      <c r="D181" s="495">
        <v>41551</v>
      </c>
      <c r="E181" s="493">
        <v>670.49</v>
      </c>
      <c r="F181" s="493">
        <v>672.3</v>
      </c>
      <c r="G181" s="493">
        <v>0</v>
      </c>
      <c r="H181" s="493">
        <v>0</v>
      </c>
      <c r="I181" s="493">
        <v>327.14999999999998</v>
      </c>
      <c r="J181" s="493">
        <v>477.66</v>
      </c>
    </row>
    <row r="182" spans="3:10" ht="15" x14ac:dyDescent="0.25">
      <c r="C182" s="493" t="s">
        <v>911</v>
      </c>
      <c r="D182" s="495">
        <v>41517</v>
      </c>
      <c r="E182" s="492"/>
      <c r="F182" s="493">
        <v>6655</v>
      </c>
      <c r="G182" s="492"/>
      <c r="H182" s="493">
        <v>0</v>
      </c>
      <c r="I182" s="492"/>
      <c r="J182" s="493">
        <v>10120</v>
      </c>
    </row>
    <row r="183" spans="3:10" ht="15" x14ac:dyDescent="0.25">
      <c r="C183" s="493" t="s">
        <v>911</v>
      </c>
      <c r="D183" s="495">
        <v>41518</v>
      </c>
      <c r="E183" s="492"/>
      <c r="F183" s="493">
        <v>4313</v>
      </c>
      <c r="G183" s="492"/>
      <c r="H183" s="493">
        <v>0</v>
      </c>
      <c r="I183" s="492"/>
      <c r="J183" s="493">
        <v>10520</v>
      </c>
    </row>
    <row r="184" spans="3:10" ht="15" x14ac:dyDescent="0.25">
      <c r="C184" s="493" t="s">
        <v>911</v>
      </c>
      <c r="D184" s="495">
        <v>41519</v>
      </c>
      <c r="E184" s="492"/>
      <c r="F184" s="493">
        <v>6330</v>
      </c>
      <c r="G184" s="492"/>
      <c r="H184" s="493">
        <v>0</v>
      </c>
      <c r="I184" s="492"/>
      <c r="J184" s="493">
        <v>10403</v>
      </c>
    </row>
    <row r="185" spans="3:10" ht="15" x14ac:dyDescent="0.25">
      <c r="C185" s="493" t="s">
        <v>911</v>
      </c>
      <c r="D185" s="495">
        <v>41520</v>
      </c>
      <c r="E185" s="492"/>
      <c r="F185" s="493">
        <v>7789</v>
      </c>
      <c r="G185" s="492"/>
      <c r="H185" s="493">
        <v>0</v>
      </c>
      <c r="I185" s="492"/>
      <c r="J185" s="493">
        <v>10086</v>
      </c>
    </row>
    <row r="186" spans="3:10" ht="15" x14ac:dyDescent="0.25">
      <c r="C186" s="493" t="s">
        <v>911</v>
      </c>
      <c r="D186" s="495">
        <v>41521</v>
      </c>
      <c r="E186" s="492"/>
      <c r="F186" s="493">
        <v>7754</v>
      </c>
      <c r="G186" s="492"/>
      <c r="H186" s="493">
        <v>0</v>
      </c>
      <c r="I186" s="492"/>
      <c r="J186" s="493">
        <v>8749</v>
      </c>
    </row>
    <row r="187" spans="3:10" ht="15" x14ac:dyDescent="0.25">
      <c r="C187" s="493" t="s">
        <v>911</v>
      </c>
      <c r="D187" s="495">
        <v>41522</v>
      </c>
      <c r="E187" s="492"/>
      <c r="F187" s="493">
        <v>7196</v>
      </c>
      <c r="G187" s="492"/>
      <c r="H187" s="493">
        <v>0</v>
      </c>
      <c r="I187" s="492"/>
      <c r="J187" s="493">
        <v>7405</v>
      </c>
    </row>
    <row r="188" spans="3:10" ht="15" x14ac:dyDescent="0.25">
      <c r="C188" s="493" t="s">
        <v>911</v>
      </c>
      <c r="D188" s="495">
        <v>41523</v>
      </c>
      <c r="E188" s="492"/>
      <c r="F188" s="493">
        <v>7310</v>
      </c>
      <c r="G188" s="492"/>
      <c r="H188" s="493">
        <v>0</v>
      </c>
      <c r="I188" s="492"/>
      <c r="J188" s="493">
        <v>6260</v>
      </c>
    </row>
    <row r="189" spans="3:10" ht="15" x14ac:dyDescent="0.25">
      <c r="C189" s="493" t="s">
        <v>911</v>
      </c>
      <c r="D189" s="495">
        <v>41524</v>
      </c>
      <c r="E189" s="492"/>
      <c r="F189" s="493">
        <v>6961</v>
      </c>
      <c r="G189" s="492"/>
      <c r="H189" s="493">
        <v>0</v>
      </c>
      <c r="I189" s="492"/>
      <c r="J189" s="493">
        <v>5250</v>
      </c>
    </row>
    <row r="190" spans="3:10" ht="15" x14ac:dyDescent="0.25">
      <c r="C190" s="493" t="s">
        <v>911</v>
      </c>
      <c r="D190" s="495">
        <v>41525</v>
      </c>
      <c r="E190" s="492"/>
      <c r="F190" s="493">
        <v>3091</v>
      </c>
      <c r="G190" s="492"/>
      <c r="H190" s="493">
        <v>0</v>
      </c>
      <c r="I190" s="492"/>
      <c r="J190" s="493">
        <v>4624</v>
      </c>
    </row>
    <row r="191" spans="3:10" ht="15" x14ac:dyDescent="0.25">
      <c r="C191" s="493" t="s">
        <v>911</v>
      </c>
      <c r="D191" s="495">
        <v>41526</v>
      </c>
      <c r="E191" s="492"/>
      <c r="F191" s="493">
        <v>4740</v>
      </c>
      <c r="G191" s="492"/>
      <c r="H191" s="493">
        <v>0</v>
      </c>
      <c r="I191" s="492"/>
      <c r="J191" s="493">
        <v>4207</v>
      </c>
    </row>
    <row r="192" spans="3:10" ht="15" x14ac:dyDescent="0.25">
      <c r="C192" s="493" t="s">
        <v>911</v>
      </c>
      <c r="D192" s="495">
        <v>41527</v>
      </c>
      <c r="E192" s="492"/>
      <c r="F192" s="493">
        <v>4865</v>
      </c>
      <c r="G192" s="492"/>
      <c r="H192" s="493">
        <v>0</v>
      </c>
      <c r="I192" s="492"/>
      <c r="J192" s="493">
        <v>3817</v>
      </c>
    </row>
    <row r="193" spans="3:10" ht="15" x14ac:dyDescent="0.25">
      <c r="C193" s="493" t="s">
        <v>911</v>
      </c>
      <c r="D193" s="495">
        <v>41528</v>
      </c>
      <c r="E193" s="492"/>
      <c r="F193" s="493">
        <v>4765</v>
      </c>
      <c r="G193" s="492"/>
      <c r="H193" s="493">
        <v>0</v>
      </c>
      <c r="I193" s="492"/>
      <c r="J193" s="493">
        <v>3346</v>
      </c>
    </row>
    <row r="194" spans="3:10" ht="15" x14ac:dyDescent="0.25">
      <c r="C194" s="493" t="s">
        <v>911</v>
      </c>
      <c r="D194" s="495">
        <v>41529</v>
      </c>
      <c r="E194" s="492"/>
      <c r="F194" s="493">
        <v>4272</v>
      </c>
      <c r="G194" s="492"/>
      <c r="H194" s="493">
        <v>0</v>
      </c>
      <c r="I194" s="492"/>
      <c r="J194" s="493">
        <v>3230</v>
      </c>
    </row>
    <row r="195" spans="3:10" ht="15" x14ac:dyDescent="0.25">
      <c r="C195" s="493" t="s">
        <v>911</v>
      </c>
      <c r="D195" s="495">
        <v>41530</v>
      </c>
      <c r="E195" s="492"/>
      <c r="F195" s="493">
        <v>3919</v>
      </c>
      <c r="G195" s="492"/>
      <c r="H195" s="493">
        <v>0</v>
      </c>
      <c r="I195" s="492"/>
      <c r="J195" s="493">
        <v>4541</v>
      </c>
    </row>
    <row r="196" spans="3:10" ht="15" x14ac:dyDescent="0.25">
      <c r="C196" s="493" t="s">
        <v>911</v>
      </c>
      <c r="D196" s="495">
        <v>41531</v>
      </c>
      <c r="E196" s="492"/>
      <c r="F196" s="493">
        <v>3919</v>
      </c>
      <c r="G196" s="492"/>
      <c r="H196" s="493">
        <v>0</v>
      </c>
      <c r="I196" s="492"/>
      <c r="J196" s="493">
        <v>4541</v>
      </c>
    </row>
    <row r="197" spans="3:10" ht="15" x14ac:dyDescent="0.25">
      <c r="C197" s="493" t="s">
        <v>911</v>
      </c>
      <c r="D197" s="495">
        <v>41532</v>
      </c>
      <c r="E197" s="492"/>
      <c r="F197" s="493">
        <v>4287</v>
      </c>
      <c r="G197" s="492"/>
      <c r="H197" s="493">
        <v>0</v>
      </c>
      <c r="I197" s="492"/>
      <c r="J197" s="493">
        <v>6396</v>
      </c>
    </row>
    <row r="198" spans="3:10" ht="15" x14ac:dyDescent="0.25">
      <c r="C198" s="493" t="s">
        <v>911</v>
      </c>
      <c r="D198" s="495">
        <v>41533</v>
      </c>
      <c r="E198" s="492"/>
      <c r="F198" s="493">
        <v>6563</v>
      </c>
      <c r="G198" s="492"/>
      <c r="H198" s="493">
        <v>0</v>
      </c>
      <c r="I198" s="492"/>
      <c r="J198" s="493">
        <v>6585</v>
      </c>
    </row>
    <row r="199" spans="3:10" ht="15" x14ac:dyDescent="0.25">
      <c r="C199" s="493" t="s">
        <v>911</v>
      </c>
      <c r="D199" s="495">
        <v>41534</v>
      </c>
      <c r="E199" s="492"/>
      <c r="F199" s="493">
        <v>4973</v>
      </c>
      <c r="G199" s="492"/>
      <c r="H199" s="493">
        <v>0</v>
      </c>
      <c r="I199" s="492"/>
      <c r="J199" s="493">
        <v>5911</v>
      </c>
    </row>
    <row r="200" spans="3:10" ht="15" x14ac:dyDescent="0.25">
      <c r="C200" s="493" t="s">
        <v>911</v>
      </c>
      <c r="D200" s="495">
        <v>41535</v>
      </c>
      <c r="E200" s="492"/>
      <c r="F200" s="493">
        <v>6386</v>
      </c>
      <c r="G200" s="492"/>
      <c r="H200" s="493">
        <v>0</v>
      </c>
      <c r="I200" s="492"/>
      <c r="J200" s="493">
        <v>4561</v>
      </c>
    </row>
    <row r="201" spans="3:10" ht="15" x14ac:dyDescent="0.25">
      <c r="C201" s="493" t="s">
        <v>911</v>
      </c>
      <c r="D201" s="495">
        <v>41536</v>
      </c>
      <c r="E201" s="492"/>
      <c r="F201" s="493">
        <v>6801</v>
      </c>
      <c r="G201" s="492"/>
      <c r="H201" s="493">
        <v>0</v>
      </c>
      <c r="I201" s="492"/>
      <c r="J201" s="493">
        <v>3553</v>
      </c>
    </row>
    <row r="202" spans="3:10" ht="15" x14ac:dyDescent="0.25">
      <c r="C202" s="493" t="s">
        <v>911</v>
      </c>
      <c r="D202" s="495">
        <v>41537</v>
      </c>
      <c r="E202" s="492"/>
      <c r="F202" s="493">
        <v>5825</v>
      </c>
      <c r="G202" s="492"/>
      <c r="H202" s="493">
        <v>0</v>
      </c>
      <c r="I202" s="492"/>
      <c r="J202" s="493">
        <v>2926</v>
      </c>
    </row>
    <row r="203" spans="3:10" ht="15" x14ac:dyDescent="0.25">
      <c r="C203" s="493" t="s">
        <v>911</v>
      </c>
      <c r="D203" s="495">
        <v>41538</v>
      </c>
      <c r="E203" s="492"/>
      <c r="F203" s="493">
        <v>4996</v>
      </c>
      <c r="G203" s="492"/>
      <c r="H203" s="493">
        <v>0</v>
      </c>
      <c r="I203" s="492"/>
      <c r="J203" s="493">
        <v>2821</v>
      </c>
    </row>
    <row r="204" spans="3:10" ht="15" x14ac:dyDescent="0.25">
      <c r="C204" s="493" t="s">
        <v>911</v>
      </c>
      <c r="D204" s="495">
        <v>41539</v>
      </c>
      <c r="E204" s="492"/>
      <c r="F204" s="493">
        <v>3546</v>
      </c>
      <c r="G204" s="492"/>
      <c r="H204" s="493">
        <v>0</v>
      </c>
      <c r="I204" s="492"/>
      <c r="J204" s="493">
        <v>3153</v>
      </c>
    </row>
    <row r="205" spans="3:10" ht="15" x14ac:dyDescent="0.25">
      <c r="C205" s="493" t="s">
        <v>911</v>
      </c>
      <c r="D205" s="495">
        <v>41540</v>
      </c>
      <c r="E205" s="492"/>
      <c r="F205" s="493">
        <v>6878</v>
      </c>
      <c r="G205" s="492"/>
      <c r="H205" s="493">
        <v>0</v>
      </c>
      <c r="I205" s="492"/>
      <c r="J205" s="493">
        <v>3526</v>
      </c>
    </row>
    <row r="206" spans="3:10" ht="15" x14ac:dyDescent="0.25">
      <c r="C206" s="493" t="s">
        <v>911</v>
      </c>
      <c r="D206" s="495">
        <v>41541</v>
      </c>
      <c r="E206" s="492"/>
      <c r="F206" s="493">
        <v>6774</v>
      </c>
      <c r="G206" s="492"/>
      <c r="H206" s="493">
        <v>0</v>
      </c>
      <c r="I206" s="492"/>
      <c r="J206" s="493">
        <v>3663</v>
      </c>
    </row>
    <row r="207" spans="3:10" ht="15" x14ac:dyDescent="0.25">
      <c r="C207" s="493" t="s">
        <v>911</v>
      </c>
      <c r="D207" s="495">
        <v>41542</v>
      </c>
      <c r="E207" s="492"/>
      <c r="F207" s="493">
        <v>4784</v>
      </c>
      <c r="G207" s="492"/>
      <c r="H207" s="493">
        <v>0</v>
      </c>
      <c r="I207" s="492"/>
      <c r="J207" s="493">
        <v>4274</v>
      </c>
    </row>
    <row r="208" spans="3:10" ht="15" x14ac:dyDescent="0.25">
      <c r="C208" s="493" t="s">
        <v>911</v>
      </c>
      <c r="D208" s="495">
        <v>41543</v>
      </c>
      <c r="E208" s="492"/>
      <c r="F208" s="493">
        <v>4495</v>
      </c>
      <c r="G208" s="492"/>
      <c r="H208" s="493">
        <v>0</v>
      </c>
      <c r="I208" s="492"/>
      <c r="J208" s="493">
        <v>6211</v>
      </c>
    </row>
    <row r="209" spans="3:44" ht="15" x14ac:dyDescent="0.25">
      <c r="C209" s="493" t="s">
        <v>911</v>
      </c>
      <c r="D209" s="495">
        <v>41544</v>
      </c>
      <c r="E209" s="492"/>
      <c r="F209" s="493">
        <v>6055</v>
      </c>
      <c r="G209" s="492"/>
      <c r="H209" s="493">
        <v>0</v>
      </c>
      <c r="I209" s="492"/>
      <c r="J209" s="493">
        <v>9037</v>
      </c>
    </row>
    <row r="210" spans="3:44" ht="15" x14ac:dyDescent="0.25">
      <c r="C210" s="493" t="s">
        <v>911</v>
      </c>
      <c r="D210" s="495">
        <v>41545</v>
      </c>
      <c r="E210" s="492"/>
      <c r="F210" s="493">
        <v>7116</v>
      </c>
      <c r="G210" s="492"/>
      <c r="H210" s="493">
        <v>0</v>
      </c>
      <c r="I210" s="492"/>
      <c r="J210" s="493">
        <v>10067</v>
      </c>
    </row>
    <row r="211" spans="3:44" ht="15" x14ac:dyDescent="0.25">
      <c r="C211" s="493" t="s">
        <v>911</v>
      </c>
      <c r="D211" s="495">
        <v>41546</v>
      </c>
      <c r="E211" s="492"/>
      <c r="F211" s="493">
        <v>7300</v>
      </c>
      <c r="G211" s="492"/>
      <c r="H211" s="493">
        <v>0</v>
      </c>
      <c r="I211" s="492"/>
      <c r="J211" s="493">
        <v>10381</v>
      </c>
    </row>
    <row r="212" spans="3:44" ht="15" x14ac:dyDescent="0.25">
      <c r="C212" s="493" t="s">
        <v>911</v>
      </c>
      <c r="D212" s="495">
        <v>41547</v>
      </c>
      <c r="E212" s="492"/>
      <c r="F212" s="493">
        <v>7767</v>
      </c>
      <c r="G212" s="492"/>
      <c r="H212" s="493">
        <v>0</v>
      </c>
      <c r="I212" s="492"/>
      <c r="J212" s="493">
        <v>10214</v>
      </c>
    </row>
    <row r="213" spans="3:44" ht="15" x14ac:dyDescent="0.25">
      <c r="C213" s="493" t="s">
        <v>911</v>
      </c>
      <c r="D213" s="495">
        <v>41548</v>
      </c>
      <c r="E213" s="492"/>
      <c r="F213" s="493">
        <v>7842</v>
      </c>
      <c r="G213" s="492"/>
      <c r="H213" s="493">
        <v>0</v>
      </c>
      <c r="I213" s="492"/>
      <c r="J213" s="493">
        <v>9269</v>
      </c>
      <c r="M213">
        <v>34.950000000000003</v>
      </c>
      <c r="N213">
        <v>33.840000000000003</v>
      </c>
      <c r="O213">
        <v>32.65</v>
      </c>
      <c r="P213">
        <v>32.28</v>
      </c>
      <c r="Q213">
        <v>31.99</v>
      </c>
      <c r="R213">
        <v>31.87</v>
      </c>
      <c r="S213">
        <v>31.91</v>
      </c>
      <c r="T213">
        <v>32.24</v>
      </c>
      <c r="U213">
        <v>32.81</v>
      </c>
      <c r="V213">
        <v>33.36</v>
      </c>
      <c r="W213">
        <v>34.54</v>
      </c>
      <c r="X213">
        <v>35.4</v>
      </c>
      <c r="Y213">
        <v>35.950000000000003</v>
      </c>
      <c r="Z213">
        <v>36.07</v>
      </c>
      <c r="AA213">
        <v>35.75</v>
      </c>
      <c r="AB213">
        <v>35.229999999999997</v>
      </c>
      <c r="AC213">
        <v>35.08</v>
      </c>
      <c r="AD213">
        <v>35.19</v>
      </c>
      <c r="AE213">
        <v>35.42</v>
      </c>
      <c r="AF213">
        <v>35.590000000000003</v>
      </c>
      <c r="AG213">
        <v>35.479999999999997</v>
      </c>
      <c r="AH213">
        <v>35.46</v>
      </c>
      <c r="AI213">
        <v>35.520000000000003</v>
      </c>
      <c r="AJ213">
        <v>35.5</v>
      </c>
      <c r="AK213">
        <v>35.549999999999997</v>
      </c>
      <c r="AL213">
        <v>35.56</v>
      </c>
      <c r="AM213">
        <v>35.619999999999997</v>
      </c>
      <c r="AN213">
        <v>35.61</v>
      </c>
      <c r="AO213">
        <v>35.549999999999997</v>
      </c>
      <c r="AP213">
        <v>35.520000000000003</v>
      </c>
      <c r="AQ213">
        <v>35.549999999999997</v>
      </c>
      <c r="AR213">
        <v>35.520000000000003</v>
      </c>
    </row>
    <row r="214" spans="3:44" ht="15" x14ac:dyDescent="0.25">
      <c r="C214" s="493" t="s">
        <v>911</v>
      </c>
      <c r="D214" s="495">
        <v>41549</v>
      </c>
      <c r="E214" s="492"/>
      <c r="F214" s="493">
        <v>7727</v>
      </c>
      <c r="G214" s="492"/>
      <c r="H214" s="493">
        <v>0</v>
      </c>
      <c r="I214" s="492"/>
      <c r="J214" s="493">
        <v>7918</v>
      </c>
      <c r="M214">
        <v>81.13</v>
      </c>
      <c r="N214">
        <v>81.09</v>
      </c>
      <c r="O214">
        <v>81.09</v>
      </c>
      <c r="P214">
        <v>81.09</v>
      </c>
      <c r="Q214">
        <v>81.06</v>
      </c>
      <c r="R214">
        <v>80.900000000000006</v>
      </c>
      <c r="S214">
        <v>80.88</v>
      </c>
      <c r="T214">
        <v>80.84</v>
      </c>
      <c r="U214">
        <v>80.81</v>
      </c>
      <c r="V214">
        <v>80.8</v>
      </c>
      <c r="W214">
        <v>80.900000000000006</v>
      </c>
      <c r="X214">
        <v>80.94</v>
      </c>
      <c r="Y214">
        <v>81</v>
      </c>
      <c r="Z214">
        <v>81.09</v>
      </c>
      <c r="AA214">
        <v>81.180000000000007</v>
      </c>
      <c r="AB214">
        <v>81.31</v>
      </c>
      <c r="AC214">
        <v>81.59</v>
      </c>
      <c r="AD214">
        <v>81.709999999999994</v>
      </c>
      <c r="AE214">
        <v>81.790000000000006</v>
      </c>
      <c r="AF214">
        <v>81.23</v>
      </c>
      <c r="AG214">
        <v>81.900000000000006</v>
      </c>
      <c r="AH214">
        <v>81.94</v>
      </c>
      <c r="AI214">
        <v>81.93</v>
      </c>
      <c r="AJ214">
        <v>81.900000000000006</v>
      </c>
      <c r="AK214">
        <v>81.88</v>
      </c>
      <c r="AL214">
        <v>81.81</v>
      </c>
      <c r="AM214">
        <v>81.78</v>
      </c>
      <c r="AN214">
        <v>81.69</v>
      </c>
      <c r="AO214">
        <v>81.63</v>
      </c>
      <c r="AP214">
        <v>81.53</v>
      </c>
      <c r="AQ214">
        <v>81.44</v>
      </c>
      <c r="AR214">
        <v>81.38</v>
      </c>
    </row>
    <row r="215" spans="3:44" ht="15" x14ac:dyDescent="0.25">
      <c r="C215" s="493" t="s">
        <v>911</v>
      </c>
      <c r="D215" s="495">
        <v>41550</v>
      </c>
      <c r="E215" s="492"/>
      <c r="F215" s="493">
        <v>6497</v>
      </c>
      <c r="G215" s="492"/>
      <c r="H215" s="493">
        <v>0</v>
      </c>
      <c r="I215" s="492"/>
      <c r="J215" s="493">
        <v>6831</v>
      </c>
      <c r="M215">
        <v>54.26</v>
      </c>
      <c r="N215">
        <v>54.3</v>
      </c>
      <c r="O215">
        <v>54.3</v>
      </c>
      <c r="P215">
        <v>54.16</v>
      </c>
      <c r="Q215">
        <v>54.08</v>
      </c>
      <c r="R215">
        <v>54.08</v>
      </c>
      <c r="S215">
        <v>54.19</v>
      </c>
      <c r="T215">
        <v>54.3</v>
      </c>
      <c r="U215">
        <v>54.11</v>
      </c>
      <c r="V215">
        <v>54.12</v>
      </c>
      <c r="W215">
        <v>54.26</v>
      </c>
      <c r="X215">
        <v>54.05</v>
      </c>
      <c r="Y215">
        <v>54.1</v>
      </c>
      <c r="Z215">
        <v>54.23</v>
      </c>
      <c r="AA215">
        <v>54.08</v>
      </c>
      <c r="AB215">
        <v>54.19</v>
      </c>
      <c r="AC215">
        <v>54.3</v>
      </c>
      <c r="AD215">
        <v>54.21</v>
      </c>
      <c r="AE215">
        <v>54.23</v>
      </c>
      <c r="AF215">
        <v>54.25</v>
      </c>
      <c r="AG215">
        <v>54.28</v>
      </c>
      <c r="AH215">
        <v>54.33</v>
      </c>
      <c r="AI215">
        <v>54.27</v>
      </c>
      <c r="AJ215">
        <v>54.27</v>
      </c>
      <c r="AK215">
        <v>54.23</v>
      </c>
      <c r="AL215">
        <v>54.29</v>
      </c>
      <c r="AM215">
        <v>54.12</v>
      </c>
      <c r="AN215">
        <v>54.18</v>
      </c>
      <c r="AO215">
        <v>54.28</v>
      </c>
      <c r="AP215">
        <v>54.07</v>
      </c>
      <c r="AQ215">
        <v>54.14</v>
      </c>
      <c r="AR215">
        <v>54.3</v>
      </c>
    </row>
    <row r="216" spans="3:44" ht="15" x14ac:dyDescent="0.25">
      <c r="C216" s="493" t="s">
        <v>911</v>
      </c>
      <c r="D216" s="495">
        <v>41551</v>
      </c>
      <c r="E216" s="492"/>
      <c r="F216" s="493">
        <v>6137</v>
      </c>
      <c r="G216" s="492"/>
      <c r="H216" s="493">
        <v>0</v>
      </c>
      <c r="I216" s="492"/>
      <c r="J216" s="493">
        <v>5928</v>
      </c>
      <c r="M216">
        <v>40.06</v>
      </c>
      <c r="N216">
        <v>40.04</v>
      </c>
      <c r="O216">
        <v>40.04</v>
      </c>
      <c r="P216">
        <v>40.090000000000003</v>
      </c>
      <c r="Q216">
        <v>40.119999999999997</v>
      </c>
      <c r="R216">
        <v>40.1</v>
      </c>
      <c r="S216">
        <v>40.11</v>
      </c>
      <c r="T216">
        <v>40.119999999999997</v>
      </c>
      <c r="U216">
        <v>40.11</v>
      </c>
      <c r="V216">
        <v>40.229999999999997</v>
      </c>
      <c r="W216">
        <v>40.450000000000003</v>
      </c>
      <c r="X216">
        <v>40.57</v>
      </c>
      <c r="Y216">
        <v>40.450000000000003</v>
      </c>
      <c r="Z216">
        <v>40.14</v>
      </c>
      <c r="AA216">
        <v>40</v>
      </c>
      <c r="AB216">
        <v>39.99</v>
      </c>
      <c r="AC216">
        <v>40.299999999999997</v>
      </c>
      <c r="AD216">
        <v>40.24</v>
      </c>
      <c r="AE216">
        <v>40.049999999999997</v>
      </c>
      <c r="AF216">
        <v>39.96</v>
      </c>
      <c r="AG216">
        <v>39.96</v>
      </c>
      <c r="AH216">
        <v>39.979999999999997</v>
      </c>
      <c r="AI216">
        <v>40.07</v>
      </c>
      <c r="AJ216">
        <v>40.130000000000003</v>
      </c>
      <c r="AK216">
        <v>40.159999999999997</v>
      </c>
      <c r="AL216">
        <v>40.17</v>
      </c>
      <c r="AM216">
        <v>40.22</v>
      </c>
      <c r="AN216">
        <v>40.229999999999997</v>
      </c>
      <c r="AO216">
        <v>40.090000000000003</v>
      </c>
      <c r="AP216">
        <v>40.1</v>
      </c>
      <c r="AQ216">
        <v>40.130000000000003</v>
      </c>
      <c r="AR216">
        <v>40.1</v>
      </c>
    </row>
    <row r="217" spans="3:44" x14ac:dyDescent="0.2">
      <c r="C217" s="493" t="s">
        <v>912</v>
      </c>
      <c r="D217" s="495">
        <v>41517</v>
      </c>
      <c r="E217" s="493">
        <v>3508.62</v>
      </c>
      <c r="F217" s="493">
        <v>2971.55</v>
      </c>
      <c r="G217" s="493">
        <v>0</v>
      </c>
      <c r="H217" s="493">
        <v>0</v>
      </c>
      <c r="I217" s="493">
        <v>4900</v>
      </c>
      <c r="J217" s="493">
        <v>5060</v>
      </c>
      <c r="M217" s="610">
        <v>34.950000000000003</v>
      </c>
      <c r="N217" s="610">
        <v>81.13</v>
      </c>
      <c r="O217" s="610">
        <v>54.26</v>
      </c>
      <c r="P217" s="610">
        <v>40.06</v>
      </c>
    </row>
    <row r="218" spans="3:44" x14ac:dyDescent="0.2">
      <c r="C218" s="493" t="s">
        <v>912</v>
      </c>
      <c r="D218" s="495">
        <v>41518</v>
      </c>
      <c r="E218" s="493">
        <v>3100.4</v>
      </c>
      <c r="F218" s="493">
        <v>2533.2600000000002</v>
      </c>
      <c r="G218" s="493">
        <v>0</v>
      </c>
      <c r="H218" s="493">
        <v>0</v>
      </c>
      <c r="I218" s="493">
        <v>5150</v>
      </c>
      <c r="J218" s="493">
        <v>5260</v>
      </c>
      <c r="M218" s="610">
        <v>33.840000000000003</v>
      </c>
      <c r="N218" s="610">
        <v>81.09</v>
      </c>
      <c r="O218" s="610">
        <v>54.3</v>
      </c>
      <c r="P218" s="610">
        <v>40.04</v>
      </c>
    </row>
    <row r="219" spans="3:44" x14ac:dyDescent="0.2">
      <c r="C219" s="493" t="s">
        <v>912</v>
      </c>
      <c r="D219" s="495">
        <v>41519</v>
      </c>
      <c r="E219" s="493">
        <v>3470</v>
      </c>
      <c r="F219" s="493">
        <v>3260.54</v>
      </c>
      <c r="G219" s="493">
        <v>0</v>
      </c>
      <c r="H219" s="493">
        <v>0</v>
      </c>
      <c r="I219" s="493">
        <v>5175</v>
      </c>
      <c r="J219" s="493">
        <v>5201.5</v>
      </c>
      <c r="M219" s="610">
        <v>32.65</v>
      </c>
      <c r="N219" s="610">
        <v>81.09</v>
      </c>
      <c r="O219" s="610">
        <v>54.3</v>
      </c>
      <c r="P219" s="610">
        <v>40.04</v>
      </c>
    </row>
    <row r="220" spans="3:44" x14ac:dyDescent="0.2">
      <c r="C220" s="493" t="s">
        <v>912</v>
      </c>
      <c r="D220" s="495">
        <v>41520</v>
      </c>
      <c r="E220" s="493">
        <v>3763.87</v>
      </c>
      <c r="F220" s="493">
        <v>3629.01</v>
      </c>
      <c r="G220" s="493">
        <v>0</v>
      </c>
      <c r="H220" s="493">
        <v>0</v>
      </c>
      <c r="I220" s="493">
        <v>4975</v>
      </c>
      <c r="J220" s="493">
        <v>5043</v>
      </c>
      <c r="M220" s="610">
        <v>32.28</v>
      </c>
      <c r="N220" s="610">
        <v>81.09</v>
      </c>
      <c r="O220" s="610">
        <v>54.16</v>
      </c>
      <c r="P220" s="610">
        <v>40.090000000000003</v>
      </c>
    </row>
    <row r="221" spans="3:44" x14ac:dyDescent="0.2">
      <c r="C221" s="493" t="s">
        <v>912</v>
      </c>
      <c r="D221" s="495">
        <v>41521</v>
      </c>
      <c r="E221" s="493">
        <v>3728.35</v>
      </c>
      <c r="F221" s="493">
        <v>3727.27</v>
      </c>
      <c r="G221" s="493">
        <v>0</v>
      </c>
      <c r="H221" s="493">
        <v>0</v>
      </c>
      <c r="I221" s="493">
        <v>4500</v>
      </c>
      <c r="J221" s="493">
        <v>4374.5</v>
      </c>
      <c r="M221" s="610">
        <v>31.99</v>
      </c>
      <c r="N221" s="610">
        <v>81.06</v>
      </c>
      <c r="O221" s="610">
        <v>54.08</v>
      </c>
      <c r="P221" s="610">
        <v>40.119999999999997</v>
      </c>
    </row>
    <row r="222" spans="3:44" x14ac:dyDescent="0.2">
      <c r="C222" s="493" t="s">
        <v>912</v>
      </c>
      <c r="D222" s="495">
        <v>41522</v>
      </c>
      <c r="E222" s="493">
        <v>3235.74</v>
      </c>
      <c r="F222" s="493">
        <v>3549.83</v>
      </c>
      <c r="G222" s="493">
        <v>0</v>
      </c>
      <c r="H222" s="493">
        <v>0</v>
      </c>
      <c r="I222" s="493">
        <v>3675</v>
      </c>
      <c r="J222" s="493">
        <v>3702.5</v>
      </c>
      <c r="M222" s="610">
        <v>31.87</v>
      </c>
      <c r="N222" s="610">
        <v>80.900000000000006</v>
      </c>
      <c r="O222" s="610">
        <v>54.08</v>
      </c>
      <c r="P222" s="610">
        <v>40.1</v>
      </c>
    </row>
    <row r="223" spans="3:44" x14ac:dyDescent="0.2">
      <c r="C223" s="493" t="s">
        <v>912</v>
      </c>
      <c r="D223" s="495">
        <v>41523</v>
      </c>
      <c r="E223" s="493">
        <v>2987.65</v>
      </c>
      <c r="F223" s="493">
        <v>3123.45</v>
      </c>
      <c r="G223" s="493">
        <v>0</v>
      </c>
      <c r="H223" s="493">
        <v>0</v>
      </c>
      <c r="I223" s="493">
        <v>3125</v>
      </c>
      <c r="J223" s="493">
        <v>3130</v>
      </c>
      <c r="M223" s="610">
        <v>31.91</v>
      </c>
      <c r="N223" s="610">
        <v>80.88</v>
      </c>
      <c r="O223" s="610">
        <v>54.19</v>
      </c>
      <c r="P223" s="610">
        <v>40.11</v>
      </c>
    </row>
    <row r="224" spans="3:44" x14ac:dyDescent="0.2">
      <c r="C224" s="493" t="s">
        <v>912</v>
      </c>
      <c r="D224" s="495">
        <v>41524</v>
      </c>
      <c r="E224" s="493">
        <v>1276.17</v>
      </c>
      <c r="F224" s="493">
        <v>2832.63</v>
      </c>
      <c r="G224" s="493">
        <v>0</v>
      </c>
      <c r="H224" s="493">
        <v>0</v>
      </c>
      <c r="I224" s="493">
        <v>2875</v>
      </c>
      <c r="J224" s="493">
        <v>2625</v>
      </c>
      <c r="M224" s="610">
        <v>32.24</v>
      </c>
      <c r="N224" s="610">
        <v>80.84</v>
      </c>
      <c r="O224" s="610">
        <v>54.3</v>
      </c>
      <c r="P224" s="610">
        <v>40.119999999999997</v>
      </c>
    </row>
    <row r="225" spans="3:16" x14ac:dyDescent="0.2">
      <c r="C225" s="493" t="s">
        <v>912</v>
      </c>
      <c r="D225" s="495">
        <v>41525</v>
      </c>
      <c r="E225" s="493">
        <v>780.48</v>
      </c>
      <c r="F225" s="493">
        <v>1845.7</v>
      </c>
      <c r="G225" s="493">
        <v>0</v>
      </c>
      <c r="H225" s="493">
        <v>0</v>
      </c>
      <c r="I225" s="493">
        <v>2600</v>
      </c>
      <c r="J225" s="493">
        <v>2312</v>
      </c>
      <c r="M225" s="610">
        <v>32.81</v>
      </c>
      <c r="N225" s="610">
        <v>80.81</v>
      </c>
      <c r="O225" s="610">
        <v>54.11</v>
      </c>
      <c r="P225" s="610">
        <v>40.11</v>
      </c>
    </row>
    <row r="226" spans="3:16" x14ac:dyDescent="0.2">
      <c r="C226" s="493" t="s">
        <v>912</v>
      </c>
      <c r="D226" s="495">
        <v>41526</v>
      </c>
      <c r="E226" s="493">
        <v>1344.88</v>
      </c>
      <c r="F226" s="493">
        <v>2736.11</v>
      </c>
      <c r="G226" s="493">
        <v>0</v>
      </c>
      <c r="H226" s="493">
        <v>0</v>
      </c>
      <c r="I226" s="493">
        <v>2100</v>
      </c>
      <c r="J226" s="493">
        <v>2103.5</v>
      </c>
      <c r="M226" s="610">
        <v>33.36</v>
      </c>
      <c r="N226" s="610">
        <v>80.8</v>
      </c>
      <c r="O226" s="610">
        <v>54.12</v>
      </c>
      <c r="P226" s="610">
        <v>40.229999999999997</v>
      </c>
    </row>
    <row r="227" spans="3:16" x14ac:dyDescent="0.2">
      <c r="C227" s="493" t="s">
        <v>912</v>
      </c>
      <c r="D227" s="495">
        <v>41527</v>
      </c>
      <c r="E227" s="493">
        <v>1619.22</v>
      </c>
      <c r="F227" s="493">
        <v>2866.58</v>
      </c>
      <c r="G227" s="493">
        <v>0</v>
      </c>
      <c r="H227" s="493">
        <v>0</v>
      </c>
      <c r="I227" s="493">
        <v>1975</v>
      </c>
      <c r="J227" s="493">
        <v>1908.5</v>
      </c>
      <c r="M227" s="610">
        <v>34.54</v>
      </c>
      <c r="N227" s="610">
        <v>80.900000000000006</v>
      </c>
      <c r="O227" s="610">
        <v>54.26</v>
      </c>
      <c r="P227" s="610">
        <v>40.450000000000003</v>
      </c>
    </row>
    <row r="228" spans="3:16" x14ac:dyDescent="0.2">
      <c r="C228" s="493" t="s">
        <v>912</v>
      </c>
      <c r="D228" s="495">
        <v>41528</v>
      </c>
      <c r="E228" s="493">
        <v>1977.05</v>
      </c>
      <c r="F228" s="493">
        <v>2299.86</v>
      </c>
      <c r="G228" s="493">
        <v>0</v>
      </c>
      <c r="H228" s="493">
        <v>0</v>
      </c>
      <c r="I228" s="493">
        <v>1875</v>
      </c>
      <c r="J228" s="493">
        <v>1673</v>
      </c>
      <c r="M228" s="610">
        <v>35.4</v>
      </c>
      <c r="N228" s="610">
        <v>80.94</v>
      </c>
      <c r="O228" s="610">
        <v>54.05</v>
      </c>
      <c r="P228" s="610">
        <v>40.57</v>
      </c>
    </row>
    <row r="229" spans="3:16" x14ac:dyDescent="0.2">
      <c r="C229" s="493" t="s">
        <v>912</v>
      </c>
      <c r="D229" s="495">
        <v>41529</v>
      </c>
      <c r="E229" s="493">
        <v>1768.2</v>
      </c>
      <c r="F229" s="493">
        <v>2005.44</v>
      </c>
      <c r="G229" s="493">
        <v>0</v>
      </c>
      <c r="H229" s="493">
        <v>0</v>
      </c>
      <c r="I229" s="493">
        <v>1775</v>
      </c>
      <c r="J229" s="493">
        <v>1615</v>
      </c>
      <c r="M229" s="610">
        <v>35.950000000000003</v>
      </c>
      <c r="N229" s="610">
        <v>81</v>
      </c>
      <c r="O229" s="610">
        <v>54.1</v>
      </c>
      <c r="P229" s="610">
        <v>40.450000000000003</v>
      </c>
    </row>
    <row r="230" spans="3:16" x14ac:dyDescent="0.2">
      <c r="C230" s="493" t="s">
        <v>912</v>
      </c>
      <c r="D230" s="495">
        <v>41530</v>
      </c>
      <c r="E230" s="493">
        <v>2712.17</v>
      </c>
      <c r="F230" s="493">
        <v>1904.56</v>
      </c>
      <c r="G230" s="493">
        <v>0</v>
      </c>
      <c r="H230" s="493">
        <v>0</v>
      </c>
      <c r="I230" s="493">
        <v>1675</v>
      </c>
      <c r="J230" s="493">
        <v>2270.5</v>
      </c>
      <c r="M230" s="610">
        <v>36.07</v>
      </c>
      <c r="N230" s="610">
        <v>81.09</v>
      </c>
      <c r="O230" s="610">
        <v>54.23</v>
      </c>
      <c r="P230" s="610">
        <v>40.14</v>
      </c>
    </row>
    <row r="231" spans="3:16" x14ac:dyDescent="0.2">
      <c r="C231" s="493" t="s">
        <v>912</v>
      </c>
      <c r="D231" s="495">
        <v>41531</v>
      </c>
      <c r="E231" s="493">
        <v>1619.9</v>
      </c>
      <c r="F231" s="493">
        <v>1392.06</v>
      </c>
      <c r="G231" s="493">
        <v>0</v>
      </c>
      <c r="H231" s="493">
        <v>0</v>
      </c>
      <c r="I231" s="493">
        <v>2100</v>
      </c>
      <c r="J231" s="493">
        <v>2270.5</v>
      </c>
      <c r="M231" s="610">
        <v>35.75</v>
      </c>
      <c r="N231" s="610">
        <v>81.180000000000007</v>
      </c>
      <c r="O231" s="610">
        <v>54.08</v>
      </c>
      <c r="P231" s="610">
        <v>40</v>
      </c>
    </row>
    <row r="232" spans="3:16" x14ac:dyDescent="0.2">
      <c r="C232" s="493" t="s">
        <v>912</v>
      </c>
      <c r="D232" s="495">
        <v>41532</v>
      </c>
      <c r="E232" s="493">
        <v>1148.6099999999999</v>
      </c>
      <c r="F232" s="493">
        <v>1654.08</v>
      </c>
      <c r="G232" s="493">
        <v>0</v>
      </c>
      <c r="H232" s="493">
        <v>0</v>
      </c>
      <c r="I232" s="493">
        <v>2350</v>
      </c>
      <c r="J232" s="493">
        <v>3198</v>
      </c>
      <c r="M232" s="610">
        <v>35.229999999999997</v>
      </c>
      <c r="N232" s="610">
        <v>81.31</v>
      </c>
      <c r="O232" s="610">
        <v>54.19</v>
      </c>
      <c r="P232" s="610">
        <v>39.99</v>
      </c>
    </row>
    <row r="233" spans="3:16" x14ac:dyDescent="0.2">
      <c r="C233" s="493" t="s">
        <v>912</v>
      </c>
      <c r="D233" s="495">
        <v>41533</v>
      </c>
      <c r="E233" s="493">
        <v>1941.55</v>
      </c>
      <c r="F233" s="493">
        <v>2689.55</v>
      </c>
      <c r="G233" s="493">
        <v>0</v>
      </c>
      <c r="H233" s="493">
        <v>0</v>
      </c>
      <c r="I233" s="493">
        <v>3275</v>
      </c>
      <c r="J233" s="493">
        <v>3292.5</v>
      </c>
      <c r="M233" s="610">
        <v>35.08</v>
      </c>
      <c r="N233" s="610">
        <v>81.59</v>
      </c>
      <c r="O233" s="610">
        <v>54.3</v>
      </c>
      <c r="P233" s="610">
        <v>40.299999999999997</v>
      </c>
    </row>
    <row r="234" spans="3:16" x14ac:dyDescent="0.2">
      <c r="C234" s="493" t="s">
        <v>912</v>
      </c>
      <c r="D234" s="495">
        <v>41534</v>
      </c>
      <c r="E234" s="493">
        <v>3379.55</v>
      </c>
      <c r="F234" s="493">
        <v>3256.32</v>
      </c>
      <c r="G234" s="493">
        <v>0</v>
      </c>
      <c r="H234" s="493">
        <v>0</v>
      </c>
      <c r="I234" s="493">
        <v>2950</v>
      </c>
      <c r="J234" s="493">
        <v>2955.5</v>
      </c>
      <c r="M234" s="610">
        <v>35.19</v>
      </c>
      <c r="N234" s="610">
        <v>81.709999999999994</v>
      </c>
      <c r="O234" s="610">
        <v>54.21</v>
      </c>
      <c r="P234" s="610">
        <v>40.24</v>
      </c>
    </row>
    <row r="235" spans="3:16" x14ac:dyDescent="0.2">
      <c r="C235" s="493" t="s">
        <v>912</v>
      </c>
      <c r="D235" s="495">
        <v>41535</v>
      </c>
      <c r="E235" s="493">
        <v>3680.92</v>
      </c>
      <c r="F235" s="493">
        <v>3583.77</v>
      </c>
      <c r="G235" s="493">
        <v>0</v>
      </c>
      <c r="H235" s="493">
        <v>0</v>
      </c>
      <c r="I235" s="493">
        <v>2325</v>
      </c>
      <c r="J235" s="493">
        <v>2280.5</v>
      </c>
      <c r="M235" s="610">
        <v>35.42</v>
      </c>
      <c r="N235" s="610">
        <v>81.790000000000006</v>
      </c>
      <c r="O235" s="610">
        <v>54.23</v>
      </c>
      <c r="P235" s="610">
        <v>40.049999999999997</v>
      </c>
    </row>
    <row r="236" spans="3:16" x14ac:dyDescent="0.2">
      <c r="C236" s="493" t="s">
        <v>912</v>
      </c>
      <c r="D236" s="495">
        <v>41536</v>
      </c>
      <c r="E236" s="493">
        <v>3290.27</v>
      </c>
      <c r="F236" s="493">
        <v>2897.84</v>
      </c>
      <c r="G236" s="493">
        <v>0</v>
      </c>
      <c r="H236" s="493">
        <v>0</v>
      </c>
      <c r="I236" s="493">
        <v>1825</v>
      </c>
      <c r="J236" s="493">
        <v>1776.5</v>
      </c>
      <c r="M236" s="610">
        <v>35.590000000000003</v>
      </c>
      <c r="N236" s="610">
        <v>81.23</v>
      </c>
      <c r="O236" s="610">
        <v>54.25</v>
      </c>
      <c r="P236" s="610">
        <v>39.96</v>
      </c>
    </row>
    <row r="237" spans="3:16" x14ac:dyDescent="0.2">
      <c r="C237" s="493" t="s">
        <v>912</v>
      </c>
      <c r="D237" s="495">
        <v>41537</v>
      </c>
      <c r="E237" s="493">
        <v>3185.83</v>
      </c>
      <c r="F237" s="493">
        <v>3132.77</v>
      </c>
      <c r="G237" s="493">
        <v>0</v>
      </c>
      <c r="H237" s="493">
        <v>0</v>
      </c>
      <c r="I237" s="493">
        <v>1550</v>
      </c>
      <c r="J237" s="493">
        <v>1463</v>
      </c>
      <c r="M237" s="610">
        <v>35.479999999999997</v>
      </c>
      <c r="N237" s="610">
        <v>81.900000000000006</v>
      </c>
      <c r="O237" s="610">
        <v>54.28</v>
      </c>
      <c r="P237" s="610">
        <v>39.96</v>
      </c>
    </row>
    <row r="238" spans="3:16" x14ac:dyDescent="0.2">
      <c r="C238" s="493" t="s">
        <v>912</v>
      </c>
      <c r="D238" s="495">
        <v>41538</v>
      </c>
      <c r="E238" s="493">
        <v>3154.57</v>
      </c>
      <c r="F238" s="493">
        <v>3043.54</v>
      </c>
      <c r="G238" s="493">
        <v>0</v>
      </c>
      <c r="H238" s="493">
        <v>0</v>
      </c>
      <c r="I238" s="493">
        <v>1850</v>
      </c>
      <c r="J238" s="493">
        <v>1410.5</v>
      </c>
      <c r="M238" s="610">
        <v>35.46</v>
      </c>
      <c r="N238" s="610">
        <v>81.94</v>
      </c>
      <c r="O238" s="610">
        <v>54.33</v>
      </c>
      <c r="P238" s="610">
        <v>39.979999999999997</v>
      </c>
    </row>
    <row r="239" spans="3:16" x14ac:dyDescent="0.2">
      <c r="C239" s="493" t="s">
        <v>912</v>
      </c>
      <c r="D239" s="495">
        <v>41539</v>
      </c>
      <c r="E239" s="493">
        <v>2501.58</v>
      </c>
      <c r="F239" s="493">
        <v>2615.5500000000002</v>
      </c>
      <c r="G239" s="493">
        <v>0</v>
      </c>
      <c r="H239" s="493">
        <v>0</v>
      </c>
      <c r="I239" s="493">
        <v>2050</v>
      </c>
      <c r="J239" s="493">
        <v>1576.5</v>
      </c>
      <c r="M239" s="610">
        <v>35.520000000000003</v>
      </c>
      <c r="N239" s="610">
        <v>81.93</v>
      </c>
      <c r="O239" s="610">
        <v>54.27</v>
      </c>
      <c r="P239" s="610">
        <v>40.07</v>
      </c>
    </row>
    <row r="240" spans="3:16" x14ac:dyDescent="0.2">
      <c r="C240" s="493" t="s">
        <v>912</v>
      </c>
      <c r="D240" s="495">
        <v>41540</v>
      </c>
      <c r="E240" s="493">
        <v>2667.43</v>
      </c>
      <c r="F240" s="493">
        <v>3141.81</v>
      </c>
      <c r="G240" s="493">
        <v>0</v>
      </c>
      <c r="H240" s="493">
        <v>0</v>
      </c>
      <c r="I240" s="493">
        <v>1825</v>
      </c>
      <c r="J240" s="493">
        <v>1763</v>
      </c>
      <c r="M240" s="610">
        <v>35.5</v>
      </c>
      <c r="N240" s="610">
        <v>81.900000000000006</v>
      </c>
      <c r="O240" s="610">
        <v>54.27</v>
      </c>
      <c r="P240" s="610">
        <v>40.130000000000003</v>
      </c>
    </row>
    <row r="241" spans="3:16" x14ac:dyDescent="0.2">
      <c r="C241" s="493" t="s">
        <v>912</v>
      </c>
      <c r="D241" s="495">
        <v>41541</v>
      </c>
      <c r="E241" s="493">
        <v>3178.14</v>
      </c>
      <c r="F241" s="493">
        <v>3277.4</v>
      </c>
      <c r="G241" s="493">
        <v>0</v>
      </c>
      <c r="H241" s="493">
        <v>0</v>
      </c>
      <c r="I241" s="493">
        <v>1875</v>
      </c>
      <c r="J241" s="493">
        <v>1831.5</v>
      </c>
      <c r="M241" s="610">
        <v>35.549999999999997</v>
      </c>
      <c r="N241" s="610">
        <v>81.88</v>
      </c>
      <c r="O241" s="610">
        <v>54.23</v>
      </c>
      <c r="P241" s="610">
        <v>40.159999999999997</v>
      </c>
    </row>
    <row r="242" spans="3:16" x14ac:dyDescent="0.2">
      <c r="C242" s="493" t="s">
        <v>912</v>
      </c>
      <c r="D242" s="495">
        <v>41542</v>
      </c>
      <c r="E242" s="493">
        <v>2777.73</v>
      </c>
      <c r="F242" s="493">
        <v>2486.2600000000002</v>
      </c>
      <c r="G242" s="493">
        <v>0</v>
      </c>
      <c r="H242" s="493">
        <v>0</v>
      </c>
      <c r="I242" s="493">
        <v>2200</v>
      </c>
      <c r="J242" s="493">
        <v>2137</v>
      </c>
      <c r="M242" s="610">
        <v>35.56</v>
      </c>
      <c r="N242" s="610">
        <v>81.81</v>
      </c>
      <c r="O242" s="610">
        <v>54.29</v>
      </c>
      <c r="P242" s="610">
        <v>40.17</v>
      </c>
    </row>
    <row r="243" spans="3:16" x14ac:dyDescent="0.2">
      <c r="C243" s="493" t="s">
        <v>912</v>
      </c>
      <c r="D243" s="495">
        <v>41543</v>
      </c>
      <c r="E243" s="493">
        <v>2633.7</v>
      </c>
      <c r="F243" s="493">
        <v>2456.59</v>
      </c>
      <c r="G243" s="493">
        <v>0</v>
      </c>
      <c r="H243" s="493">
        <v>0</v>
      </c>
      <c r="I243" s="493">
        <v>3100</v>
      </c>
      <c r="J243" s="493">
        <v>3105.5</v>
      </c>
      <c r="M243" s="610">
        <v>35.619999999999997</v>
      </c>
      <c r="N243" s="610">
        <v>81.78</v>
      </c>
      <c r="O243" s="610">
        <v>54.12</v>
      </c>
      <c r="P243" s="610">
        <v>40.22</v>
      </c>
    </row>
    <row r="244" spans="3:16" x14ac:dyDescent="0.2">
      <c r="C244" s="493" t="s">
        <v>912</v>
      </c>
      <c r="D244" s="495">
        <v>41544</v>
      </c>
      <c r="E244" s="493">
        <v>3049.43</v>
      </c>
      <c r="F244" s="493">
        <v>2822.46</v>
      </c>
      <c r="G244" s="493">
        <v>0</v>
      </c>
      <c r="H244" s="493">
        <v>0</v>
      </c>
      <c r="I244" s="493">
        <v>4375</v>
      </c>
      <c r="J244" s="493">
        <v>4518.5</v>
      </c>
      <c r="M244" s="610">
        <v>35.61</v>
      </c>
      <c r="N244" s="610">
        <v>81.69</v>
      </c>
      <c r="O244" s="610">
        <v>54.18</v>
      </c>
      <c r="P244" s="610">
        <v>40.229999999999997</v>
      </c>
    </row>
    <row r="245" spans="3:16" x14ac:dyDescent="0.2">
      <c r="C245" s="493" t="s">
        <v>912</v>
      </c>
      <c r="D245" s="495">
        <v>41545</v>
      </c>
      <c r="E245" s="493">
        <v>3159.7</v>
      </c>
      <c r="F245" s="493">
        <v>2812.61</v>
      </c>
      <c r="G245" s="493">
        <v>0</v>
      </c>
      <c r="H245" s="493">
        <v>0</v>
      </c>
      <c r="I245" s="493">
        <v>5025</v>
      </c>
      <c r="J245" s="493">
        <v>5033.5</v>
      </c>
      <c r="M245" s="610">
        <v>35.549999999999997</v>
      </c>
      <c r="N245" s="610">
        <v>81.63</v>
      </c>
      <c r="O245" s="610">
        <v>54.28</v>
      </c>
      <c r="P245" s="610">
        <v>40.090000000000003</v>
      </c>
    </row>
    <row r="246" spans="3:16" x14ac:dyDescent="0.2">
      <c r="C246" s="493" t="s">
        <v>912</v>
      </c>
      <c r="D246" s="495">
        <v>41546</v>
      </c>
      <c r="E246" s="493">
        <v>2946.21</v>
      </c>
      <c r="F246" s="493">
        <v>2927.84</v>
      </c>
      <c r="G246" s="493">
        <v>0</v>
      </c>
      <c r="H246" s="493">
        <v>0</v>
      </c>
      <c r="I246" s="493">
        <v>5150</v>
      </c>
      <c r="J246" s="493">
        <v>5190.5</v>
      </c>
      <c r="M246" s="610">
        <v>35.520000000000003</v>
      </c>
      <c r="N246" s="610">
        <v>81.53</v>
      </c>
      <c r="O246" s="610">
        <v>54.07</v>
      </c>
      <c r="P246" s="610">
        <v>40.1</v>
      </c>
    </row>
    <row r="247" spans="3:16" x14ac:dyDescent="0.2">
      <c r="C247" s="493" t="s">
        <v>912</v>
      </c>
      <c r="D247" s="495">
        <v>41547</v>
      </c>
      <c r="E247" s="493">
        <v>3496.8</v>
      </c>
      <c r="F247" s="493">
        <v>3452.92</v>
      </c>
      <c r="G247" s="493">
        <v>0</v>
      </c>
      <c r="H247" s="493">
        <v>0</v>
      </c>
      <c r="I247" s="493">
        <v>5050</v>
      </c>
      <c r="J247" s="493">
        <v>5107</v>
      </c>
      <c r="M247" s="610">
        <v>35.549999999999997</v>
      </c>
      <c r="N247" s="610">
        <v>81.44</v>
      </c>
      <c r="O247" s="610">
        <v>54.14</v>
      </c>
      <c r="P247" s="610">
        <v>40.130000000000003</v>
      </c>
    </row>
    <row r="248" spans="3:16" x14ac:dyDescent="0.2">
      <c r="C248" s="493" t="s">
        <v>912</v>
      </c>
      <c r="D248" s="495">
        <v>41548</v>
      </c>
      <c r="E248" s="493">
        <v>3787.01</v>
      </c>
      <c r="F248" s="493">
        <v>3811.22</v>
      </c>
      <c r="G248" s="493">
        <v>0</v>
      </c>
      <c r="H248" s="493">
        <v>0</v>
      </c>
      <c r="I248" s="493">
        <v>4675</v>
      </c>
      <c r="J248" s="493">
        <v>4634.5</v>
      </c>
      <c r="M248" s="610">
        <v>35.520000000000003</v>
      </c>
      <c r="N248" s="610">
        <v>81.38</v>
      </c>
      <c r="O248" s="610">
        <v>54.3</v>
      </c>
      <c r="P248" s="610">
        <v>40.1</v>
      </c>
    </row>
    <row r="249" spans="3:16" x14ac:dyDescent="0.2">
      <c r="C249" s="493" t="s">
        <v>912</v>
      </c>
      <c r="D249" s="495">
        <v>41549</v>
      </c>
      <c r="E249" s="493">
        <v>3778.99</v>
      </c>
      <c r="F249" s="493">
        <v>3834.04</v>
      </c>
      <c r="G249" s="493">
        <v>0</v>
      </c>
      <c r="H249" s="493">
        <v>0</v>
      </c>
      <c r="I249" s="493">
        <v>4025</v>
      </c>
      <c r="J249" s="493">
        <v>3959</v>
      </c>
    </row>
    <row r="250" spans="3:16" x14ac:dyDescent="0.2">
      <c r="C250" s="493" t="s">
        <v>912</v>
      </c>
      <c r="D250" s="495">
        <v>41550</v>
      </c>
      <c r="E250" s="493">
        <v>3881.73</v>
      </c>
      <c r="F250" s="493">
        <v>3660.91</v>
      </c>
      <c r="G250" s="493">
        <v>0</v>
      </c>
      <c r="H250" s="493">
        <v>0</v>
      </c>
      <c r="I250" s="493">
        <v>3425</v>
      </c>
      <c r="J250" s="493">
        <v>3415.5</v>
      </c>
    </row>
    <row r="251" spans="3:16" x14ac:dyDescent="0.2">
      <c r="C251" s="493" t="s">
        <v>912</v>
      </c>
      <c r="D251" s="495">
        <v>41551</v>
      </c>
      <c r="E251" s="493">
        <v>3934.85</v>
      </c>
      <c r="F251" s="493">
        <v>3627.46</v>
      </c>
      <c r="G251" s="493">
        <v>0</v>
      </c>
      <c r="H251" s="493">
        <v>0</v>
      </c>
      <c r="I251" s="493">
        <v>2974</v>
      </c>
      <c r="J251" s="493">
        <v>2964</v>
      </c>
    </row>
  </sheetData>
  <mergeCells count="3">
    <mergeCell ref="C57:M57"/>
    <mergeCell ref="C58:H58"/>
    <mergeCell ref="I58:M58"/>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43963478" r:id="rId4" name="Control 86">
          <controlPr defaultSize="0" r:id="rId5">
            <anchor moveWithCells="1">
              <from>
                <xdr:col>11</xdr:col>
                <xdr:colOff>0</xdr:colOff>
                <xdr:row>109</xdr:row>
                <xdr:rowOff>133350</xdr:rowOff>
              </from>
              <to>
                <xdr:col>11</xdr:col>
                <xdr:colOff>133350</xdr:colOff>
                <xdr:row>110</xdr:row>
                <xdr:rowOff>114300</xdr:rowOff>
              </to>
            </anchor>
          </controlPr>
        </control>
      </mc:Choice>
      <mc:Fallback>
        <control shapeId="43963478" r:id="rId4" name="Control 86"/>
      </mc:Fallback>
    </mc:AlternateContent>
    <mc:AlternateContent xmlns:mc="http://schemas.openxmlformats.org/markup-compatibility/2006">
      <mc:Choice Requires="x14">
        <control shapeId="43963477" r:id="rId6" name="Control 85">
          <controlPr defaultSize="0" r:id="rId7">
            <anchor moveWithCells="1">
              <from>
                <xdr:col>11</xdr:col>
                <xdr:colOff>0</xdr:colOff>
                <xdr:row>108</xdr:row>
                <xdr:rowOff>9525</xdr:rowOff>
              </from>
              <to>
                <xdr:col>11</xdr:col>
                <xdr:colOff>133350</xdr:colOff>
                <xdr:row>108</xdr:row>
                <xdr:rowOff>142875</xdr:rowOff>
              </to>
            </anchor>
          </controlPr>
        </control>
      </mc:Choice>
      <mc:Fallback>
        <control shapeId="43963477" r:id="rId6" name="Control 85"/>
      </mc:Fallback>
    </mc:AlternateContent>
    <mc:AlternateContent xmlns:mc="http://schemas.openxmlformats.org/markup-compatibility/2006">
      <mc:Choice Requires="x14">
        <control shapeId="43963476" r:id="rId8" name="Control 84">
          <controlPr defaultSize="0" r:id="rId7">
            <anchor moveWithCells="1">
              <from>
                <xdr:col>11</xdr:col>
                <xdr:colOff>0</xdr:colOff>
                <xdr:row>106</xdr:row>
                <xdr:rowOff>9525</xdr:rowOff>
              </from>
              <to>
                <xdr:col>11</xdr:col>
                <xdr:colOff>133350</xdr:colOff>
                <xdr:row>106</xdr:row>
                <xdr:rowOff>142875</xdr:rowOff>
              </to>
            </anchor>
          </controlPr>
        </control>
      </mc:Choice>
      <mc:Fallback>
        <control shapeId="43963476" r:id="rId8" name="Control 84"/>
      </mc:Fallback>
    </mc:AlternateContent>
    <mc:AlternateContent xmlns:mc="http://schemas.openxmlformats.org/markup-compatibility/2006">
      <mc:Choice Requires="x14">
        <control shapeId="43963475" r:id="rId9" name="Control 83">
          <controlPr defaultSize="0" r:id="rId5">
            <anchor moveWithCells="1">
              <from>
                <xdr:col>11</xdr:col>
                <xdr:colOff>0</xdr:colOff>
                <xdr:row>104</xdr:row>
                <xdr:rowOff>95250</xdr:rowOff>
              </from>
              <to>
                <xdr:col>11</xdr:col>
                <xdr:colOff>133350</xdr:colOff>
                <xdr:row>105</xdr:row>
                <xdr:rowOff>76200</xdr:rowOff>
              </to>
            </anchor>
          </controlPr>
        </control>
      </mc:Choice>
      <mc:Fallback>
        <control shapeId="43963475" r:id="rId9" name="Control 83"/>
      </mc:Fallback>
    </mc:AlternateContent>
    <mc:AlternateContent xmlns:mc="http://schemas.openxmlformats.org/markup-compatibility/2006">
      <mc:Choice Requires="x14">
        <control shapeId="43963468" r:id="rId10" name="Control 76">
          <controlPr defaultSize="0" r:id="rId7">
            <anchor moveWithCells="1">
              <from>
                <xdr:col>23</xdr:col>
                <xdr:colOff>0</xdr:colOff>
                <xdr:row>215</xdr:row>
                <xdr:rowOff>104775</xdr:rowOff>
              </from>
              <to>
                <xdr:col>23</xdr:col>
                <xdr:colOff>133350</xdr:colOff>
                <xdr:row>216</xdr:row>
                <xdr:rowOff>47625</xdr:rowOff>
              </to>
            </anchor>
          </controlPr>
        </control>
      </mc:Choice>
      <mc:Fallback>
        <control shapeId="43963468" r:id="rId10" name="Control 76"/>
      </mc:Fallback>
    </mc:AlternateContent>
    <mc:AlternateContent xmlns:mc="http://schemas.openxmlformats.org/markup-compatibility/2006">
      <mc:Choice Requires="x14">
        <control shapeId="43963467" r:id="rId11" name="Control 75">
          <controlPr defaultSize="0" r:id="rId7">
            <anchor moveWithCells="1">
              <from>
                <xdr:col>23</xdr:col>
                <xdr:colOff>0</xdr:colOff>
                <xdr:row>210</xdr:row>
                <xdr:rowOff>95250</xdr:rowOff>
              </from>
              <to>
                <xdr:col>23</xdr:col>
                <xdr:colOff>133350</xdr:colOff>
                <xdr:row>211</xdr:row>
                <xdr:rowOff>38100</xdr:rowOff>
              </to>
            </anchor>
          </controlPr>
        </control>
      </mc:Choice>
      <mc:Fallback>
        <control shapeId="43963467" r:id="rId11" name="Control 75"/>
      </mc:Fallback>
    </mc:AlternateContent>
    <mc:AlternateContent xmlns:mc="http://schemas.openxmlformats.org/markup-compatibility/2006">
      <mc:Choice Requires="x14">
        <control shapeId="43963466" r:id="rId12" name="Control 74">
          <controlPr defaultSize="0" r:id="rId7">
            <anchor moveWithCells="1">
              <from>
                <xdr:col>23</xdr:col>
                <xdr:colOff>0</xdr:colOff>
                <xdr:row>205</xdr:row>
                <xdr:rowOff>76200</xdr:rowOff>
              </from>
              <to>
                <xdr:col>23</xdr:col>
                <xdr:colOff>133350</xdr:colOff>
                <xdr:row>206</xdr:row>
                <xdr:rowOff>19050</xdr:rowOff>
              </to>
            </anchor>
          </controlPr>
        </control>
      </mc:Choice>
      <mc:Fallback>
        <control shapeId="43963466" r:id="rId12" name="Control 74"/>
      </mc:Fallback>
    </mc:AlternateContent>
    <mc:AlternateContent xmlns:mc="http://schemas.openxmlformats.org/markup-compatibility/2006">
      <mc:Choice Requires="x14">
        <control shapeId="43963462" r:id="rId13" name="Control 70">
          <controlPr defaultSize="0" r:id="rId7">
            <anchor moveWithCells="1">
              <from>
                <xdr:col>23</xdr:col>
                <xdr:colOff>0</xdr:colOff>
                <xdr:row>221</xdr:row>
                <xdr:rowOff>66675</xdr:rowOff>
              </from>
              <to>
                <xdr:col>23</xdr:col>
                <xdr:colOff>133350</xdr:colOff>
                <xdr:row>222</xdr:row>
                <xdr:rowOff>38100</xdr:rowOff>
              </to>
            </anchor>
          </controlPr>
        </control>
      </mc:Choice>
      <mc:Fallback>
        <control shapeId="43963462" r:id="rId13" name="Control 70"/>
      </mc:Fallback>
    </mc:AlternateContent>
    <mc:AlternateContent xmlns:mc="http://schemas.openxmlformats.org/markup-compatibility/2006">
      <mc:Choice Requires="x14">
        <control shapeId="43963461" r:id="rId14" name="Control 69">
          <controlPr defaultSize="0" r:id="rId7">
            <anchor moveWithCells="1">
              <from>
                <xdr:col>23</xdr:col>
                <xdr:colOff>0</xdr:colOff>
                <xdr:row>215</xdr:row>
                <xdr:rowOff>104775</xdr:rowOff>
              </from>
              <to>
                <xdr:col>23</xdr:col>
                <xdr:colOff>133350</xdr:colOff>
                <xdr:row>216</xdr:row>
                <xdr:rowOff>47625</xdr:rowOff>
              </to>
            </anchor>
          </controlPr>
        </control>
      </mc:Choice>
      <mc:Fallback>
        <control shapeId="43963461" r:id="rId14" name="Control 69"/>
      </mc:Fallback>
    </mc:AlternateContent>
    <mc:AlternateContent xmlns:mc="http://schemas.openxmlformats.org/markup-compatibility/2006">
      <mc:Choice Requires="x14">
        <control shapeId="43963460" r:id="rId15" name="Control 68">
          <controlPr defaultSize="0" r:id="rId7">
            <anchor moveWithCells="1">
              <from>
                <xdr:col>23</xdr:col>
                <xdr:colOff>0</xdr:colOff>
                <xdr:row>210</xdr:row>
                <xdr:rowOff>95250</xdr:rowOff>
              </from>
              <to>
                <xdr:col>23</xdr:col>
                <xdr:colOff>133350</xdr:colOff>
                <xdr:row>211</xdr:row>
                <xdr:rowOff>38100</xdr:rowOff>
              </to>
            </anchor>
          </controlPr>
        </control>
      </mc:Choice>
      <mc:Fallback>
        <control shapeId="43963460" r:id="rId15" name="Control 68"/>
      </mc:Fallback>
    </mc:AlternateContent>
    <mc:AlternateContent xmlns:mc="http://schemas.openxmlformats.org/markup-compatibility/2006">
      <mc:Choice Requires="x14">
        <control shapeId="43963459" r:id="rId16" name="Control 67">
          <controlPr defaultSize="0" r:id="rId7">
            <anchor moveWithCells="1">
              <from>
                <xdr:col>23</xdr:col>
                <xdr:colOff>0</xdr:colOff>
                <xdr:row>205</xdr:row>
                <xdr:rowOff>76200</xdr:rowOff>
              </from>
              <to>
                <xdr:col>23</xdr:col>
                <xdr:colOff>133350</xdr:colOff>
                <xdr:row>206</xdr:row>
                <xdr:rowOff>19050</xdr:rowOff>
              </to>
            </anchor>
          </controlPr>
        </control>
      </mc:Choice>
      <mc:Fallback>
        <control shapeId="43963459" r:id="rId16" name="Control 67"/>
      </mc:Fallback>
    </mc:AlternateContent>
    <mc:AlternateContent xmlns:mc="http://schemas.openxmlformats.org/markup-compatibility/2006">
      <mc:Choice Requires="x14">
        <control shapeId="43963404" r:id="rId17" name="Control 12">
          <controlPr defaultSize="0" r:id="rId18">
            <anchor moveWithCells="1">
              <from>
                <xdr:col>11</xdr:col>
                <xdr:colOff>0</xdr:colOff>
                <xdr:row>57</xdr:row>
                <xdr:rowOff>0</xdr:rowOff>
              </from>
              <to>
                <xdr:col>11</xdr:col>
                <xdr:colOff>914400</xdr:colOff>
                <xdr:row>60</xdr:row>
                <xdr:rowOff>266700</xdr:rowOff>
              </to>
            </anchor>
          </controlPr>
        </control>
      </mc:Choice>
      <mc:Fallback>
        <control shapeId="43963404" r:id="rId17" name="Control 12"/>
      </mc:Fallback>
    </mc:AlternateContent>
    <mc:AlternateContent xmlns:mc="http://schemas.openxmlformats.org/markup-compatibility/2006">
      <mc:Choice Requires="x14">
        <control shapeId="43963405" r:id="rId19" name="Control 13">
          <controlPr defaultSize="0" r:id="rId18">
            <anchor moveWithCells="1">
              <from>
                <xdr:col>11</xdr:col>
                <xdr:colOff>0</xdr:colOff>
                <xdr:row>58</xdr:row>
                <xdr:rowOff>0</xdr:rowOff>
              </from>
              <to>
                <xdr:col>11</xdr:col>
                <xdr:colOff>914400</xdr:colOff>
                <xdr:row>61</xdr:row>
                <xdr:rowOff>104775</xdr:rowOff>
              </to>
            </anchor>
          </controlPr>
        </control>
      </mc:Choice>
      <mc:Fallback>
        <control shapeId="43963405" r:id="rId19" name="Control 13"/>
      </mc:Fallback>
    </mc:AlternateContent>
    <mc:AlternateContent xmlns:mc="http://schemas.openxmlformats.org/markup-compatibility/2006">
      <mc:Choice Requires="x14">
        <control shapeId="43963406" r:id="rId20" name="Control 14">
          <controlPr defaultSize="0" r:id="rId18">
            <anchor moveWithCells="1">
              <from>
                <xdr:col>11</xdr:col>
                <xdr:colOff>0</xdr:colOff>
                <xdr:row>59</xdr:row>
                <xdr:rowOff>0</xdr:rowOff>
              </from>
              <to>
                <xdr:col>11</xdr:col>
                <xdr:colOff>914400</xdr:colOff>
                <xdr:row>62</xdr:row>
                <xdr:rowOff>104775</xdr:rowOff>
              </to>
            </anchor>
          </controlPr>
        </control>
      </mc:Choice>
      <mc:Fallback>
        <control shapeId="43963406" r:id="rId20" name="Control 14"/>
      </mc:Fallback>
    </mc:AlternateContent>
    <mc:AlternateContent xmlns:mc="http://schemas.openxmlformats.org/markup-compatibility/2006">
      <mc:Choice Requires="x14">
        <control shapeId="43963407" r:id="rId21" name="Control 15">
          <controlPr defaultSize="0" r:id="rId18">
            <anchor moveWithCells="1">
              <from>
                <xdr:col>11</xdr:col>
                <xdr:colOff>0</xdr:colOff>
                <xdr:row>57</xdr:row>
                <xdr:rowOff>0</xdr:rowOff>
              </from>
              <to>
                <xdr:col>11</xdr:col>
                <xdr:colOff>914400</xdr:colOff>
                <xdr:row>60</xdr:row>
                <xdr:rowOff>266700</xdr:rowOff>
              </to>
            </anchor>
          </controlPr>
        </control>
      </mc:Choice>
      <mc:Fallback>
        <control shapeId="43963407" r:id="rId21" name="Control 15"/>
      </mc:Fallback>
    </mc:AlternateContent>
    <mc:AlternateContent xmlns:mc="http://schemas.openxmlformats.org/markup-compatibility/2006">
      <mc:Choice Requires="x14">
        <control shapeId="43963408" r:id="rId22" name="Control 16">
          <controlPr defaultSize="0" r:id="rId18">
            <anchor moveWithCells="1">
              <from>
                <xdr:col>11</xdr:col>
                <xdr:colOff>0</xdr:colOff>
                <xdr:row>58</xdr:row>
                <xdr:rowOff>0</xdr:rowOff>
              </from>
              <to>
                <xdr:col>11</xdr:col>
                <xdr:colOff>914400</xdr:colOff>
                <xdr:row>61</xdr:row>
                <xdr:rowOff>104775</xdr:rowOff>
              </to>
            </anchor>
          </controlPr>
        </control>
      </mc:Choice>
      <mc:Fallback>
        <control shapeId="43963408" r:id="rId22" name="Control 16"/>
      </mc:Fallback>
    </mc:AlternateContent>
    <mc:AlternateContent xmlns:mc="http://schemas.openxmlformats.org/markup-compatibility/2006">
      <mc:Choice Requires="x14">
        <control shapeId="43963409" r:id="rId23" name="Control 17">
          <controlPr defaultSize="0" r:id="rId18">
            <anchor moveWithCells="1">
              <from>
                <xdr:col>11</xdr:col>
                <xdr:colOff>0</xdr:colOff>
                <xdr:row>59</xdr:row>
                <xdr:rowOff>0</xdr:rowOff>
              </from>
              <to>
                <xdr:col>11</xdr:col>
                <xdr:colOff>914400</xdr:colOff>
                <xdr:row>62</xdr:row>
                <xdr:rowOff>104775</xdr:rowOff>
              </to>
            </anchor>
          </controlPr>
        </control>
      </mc:Choice>
      <mc:Fallback>
        <control shapeId="43963409" r:id="rId23" name="Control 17"/>
      </mc:Fallback>
    </mc:AlternateContent>
    <mc:AlternateContent xmlns:mc="http://schemas.openxmlformats.org/markup-compatibility/2006">
      <mc:Choice Requires="x14">
        <control shapeId="43963410" r:id="rId24" name="Control 18">
          <controlPr defaultSize="0" r:id="rId18">
            <anchor moveWithCells="1">
              <from>
                <xdr:col>11</xdr:col>
                <xdr:colOff>0</xdr:colOff>
                <xdr:row>60</xdr:row>
                <xdr:rowOff>0</xdr:rowOff>
              </from>
              <to>
                <xdr:col>11</xdr:col>
                <xdr:colOff>914400</xdr:colOff>
                <xdr:row>62</xdr:row>
                <xdr:rowOff>266700</xdr:rowOff>
              </to>
            </anchor>
          </controlPr>
        </control>
      </mc:Choice>
      <mc:Fallback>
        <control shapeId="43963410" r:id="rId24" name="Control 18"/>
      </mc:Fallback>
    </mc:AlternateContent>
    <mc:AlternateContent xmlns:mc="http://schemas.openxmlformats.org/markup-compatibility/2006">
      <mc:Choice Requires="x14">
        <control shapeId="43963411" r:id="rId25" name="Control 19">
          <controlPr defaultSize="0" r:id="rId18">
            <anchor moveWithCells="1">
              <from>
                <xdr:col>11</xdr:col>
                <xdr:colOff>0</xdr:colOff>
                <xdr:row>63</xdr:row>
                <xdr:rowOff>0</xdr:rowOff>
              </from>
              <to>
                <xdr:col>11</xdr:col>
                <xdr:colOff>914400</xdr:colOff>
                <xdr:row>68</xdr:row>
                <xdr:rowOff>104775</xdr:rowOff>
              </to>
            </anchor>
          </controlPr>
        </control>
      </mc:Choice>
      <mc:Fallback>
        <control shapeId="43963411" r:id="rId25" name="Control 19"/>
      </mc:Fallback>
    </mc:AlternateContent>
    <mc:AlternateContent xmlns:mc="http://schemas.openxmlformats.org/markup-compatibility/2006">
      <mc:Choice Requires="x14">
        <control shapeId="43963412" r:id="rId26" name="Control 20">
          <controlPr defaultSize="0" r:id="rId18">
            <anchor moveWithCells="1">
              <from>
                <xdr:col>11</xdr:col>
                <xdr:colOff>0</xdr:colOff>
                <xdr:row>64</xdr:row>
                <xdr:rowOff>0</xdr:rowOff>
              </from>
              <to>
                <xdr:col>11</xdr:col>
                <xdr:colOff>914400</xdr:colOff>
                <xdr:row>69</xdr:row>
                <xdr:rowOff>104775</xdr:rowOff>
              </to>
            </anchor>
          </controlPr>
        </control>
      </mc:Choice>
      <mc:Fallback>
        <control shapeId="43963412" r:id="rId26" name="Control 20"/>
      </mc:Fallback>
    </mc:AlternateContent>
    <mc:AlternateContent xmlns:mc="http://schemas.openxmlformats.org/markup-compatibility/2006">
      <mc:Choice Requires="x14">
        <control shapeId="43963413" r:id="rId27" name="Control 21">
          <controlPr defaultSize="0" r:id="rId18">
            <anchor moveWithCells="1">
              <from>
                <xdr:col>11</xdr:col>
                <xdr:colOff>0</xdr:colOff>
                <xdr:row>65</xdr:row>
                <xdr:rowOff>0</xdr:rowOff>
              </from>
              <to>
                <xdr:col>11</xdr:col>
                <xdr:colOff>914400</xdr:colOff>
                <xdr:row>70</xdr:row>
                <xdr:rowOff>104775</xdr:rowOff>
              </to>
            </anchor>
          </controlPr>
        </control>
      </mc:Choice>
      <mc:Fallback>
        <control shapeId="43963413" r:id="rId27" name="Control 21"/>
      </mc:Fallback>
    </mc:AlternateContent>
    <mc:AlternateContent xmlns:mc="http://schemas.openxmlformats.org/markup-compatibility/2006">
      <mc:Choice Requires="x14">
        <control shapeId="43963414" r:id="rId28" name="Control 22">
          <controlPr defaultSize="0" r:id="rId18">
            <anchor moveWithCells="1">
              <from>
                <xdr:col>11</xdr:col>
                <xdr:colOff>0</xdr:colOff>
                <xdr:row>66</xdr:row>
                <xdr:rowOff>0</xdr:rowOff>
              </from>
              <to>
                <xdr:col>11</xdr:col>
                <xdr:colOff>914400</xdr:colOff>
                <xdr:row>71</xdr:row>
                <xdr:rowOff>104775</xdr:rowOff>
              </to>
            </anchor>
          </controlPr>
        </control>
      </mc:Choice>
      <mc:Fallback>
        <control shapeId="43963414" r:id="rId28" name="Control 22"/>
      </mc:Fallback>
    </mc:AlternateContent>
    <mc:AlternateContent xmlns:mc="http://schemas.openxmlformats.org/markup-compatibility/2006">
      <mc:Choice Requires="x14">
        <control shapeId="43963415" r:id="rId29" name="Control 23">
          <controlPr defaultSize="0" r:id="rId18">
            <anchor moveWithCells="1">
              <from>
                <xdr:col>11</xdr:col>
                <xdr:colOff>0</xdr:colOff>
                <xdr:row>57</xdr:row>
                <xdr:rowOff>0</xdr:rowOff>
              </from>
              <to>
                <xdr:col>11</xdr:col>
                <xdr:colOff>914400</xdr:colOff>
                <xdr:row>60</xdr:row>
                <xdr:rowOff>266700</xdr:rowOff>
              </to>
            </anchor>
          </controlPr>
        </control>
      </mc:Choice>
      <mc:Fallback>
        <control shapeId="43963415" r:id="rId29" name="Control 23"/>
      </mc:Fallback>
    </mc:AlternateContent>
    <mc:AlternateContent xmlns:mc="http://schemas.openxmlformats.org/markup-compatibility/2006">
      <mc:Choice Requires="x14">
        <control shapeId="43963416" r:id="rId30" name="Control 24">
          <controlPr defaultSize="0" r:id="rId18">
            <anchor moveWithCells="1">
              <from>
                <xdr:col>11</xdr:col>
                <xdr:colOff>0</xdr:colOff>
                <xdr:row>58</xdr:row>
                <xdr:rowOff>0</xdr:rowOff>
              </from>
              <to>
                <xdr:col>11</xdr:col>
                <xdr:colOff>914400</xdr:colOff>
                <xdr:row>61</xdr:row>
                <xdr:rowOff>104775</xdr:rowOff>
              </to>
            </anchor>
          </controlPr>
        </control>
      </mc:Choice>
      <mc:Fallback>
        <control shapeId="43963416" r:id="rId30" name="Control 24"/>
      </mc:Fallback>
    </mc:AlternateContent>
    <mc:AlternateContent xmlns:mc="http://schemas.openxmlformats.org/markup-compatibility/2006">
      <mc:Choice Requires="x14">
        <control shapeId="43963417" r:id="rId31" name="Control 25">
          <controlPr defaultSize="0" r:id="rId18">
            <anchor moveWithCells="1">
              <from>
                <xdr:col>11</xdr:col>
                <xdr:colOff>0</xdr:colOff>
                <xdr:row>59</xdr:row>
                <xdr:rowOff>0</xdr:rowOff>
              </from>
              <to>
                <xdr:col>11</xdr:col>
                <xdr:colOff>914400</xdr:colOff>
                <xdr:row>62</xdr:row>
                <xdr:rowOff>104775</xdr:rowOff>
              </to>
            </anchor>
          </controlPr>
        </control>
      </mc:Choice>
      <mc:Fallback>
        <control shapeId="43963417" r:id="rId31" name="Control 25"/>
      </mc:Fallback>
    </mc:AlternateContent>
    <mc:AlternateContent xmlns:mc="http://schemas.openxmlformats.org/markup-compatibility/2006">
      <mc:Choice Requires="x14">
        <control shapeId="43963418" r:id="rId32" name="Control 26">
          <controlPr defaultSize="0" r:id="rId18">
            <anchor moveWithCells="1">
              <from>
                <xdr:col>11</xdr:col>
                <xdr:colOff>0</xdr:colOff>
                <xdr:row>60</xdr:row>
                <xdr:rowOff>0</xdr:rowOff>
              </from>
              <to>
                <xdr:col>11</xdr:col>
                <xdr:colOff>914400</xdr:colOff>
                <xdr:row>62</xdr:row>
                <xdr:rowOff>266700</xdr:rowOff>
              </to>
            </anchor>
          </controlPr>
        </control>
      </mc:Choice>
      <mc:Fallback>
        <control shapeId="43963418" r:id="rId32" name="Control 26"/>
      </mc:Fallback>
    </mc:AlternateContent>
    <mc:AlternateContent xmlns:mc="http://schemas.openxmlformats.org/markup-compatibility/2006">
      <mc:Choice Requires="x14">
        <control shapeId="43963419" r:id="rId33" name="Control 27">
          <controlPr defaultSize="0" r:id="rId5">
            <anchor moveWithCells="1">
              <from>
                <xdr:col>11</xdr:col>
                <xdr:colOff>28575</xdr:colOff>
                <xdr:row>348</xdr:row>
                <xdr:rowOff>95250</xdr:rowOff>
              </from>
              <to>
                <xdr:col>11</xdr:col>
                <xdr:colOff>161925</xdr:colOff>
                <xdr:row>349</xdr:row>
                <xdr:rowOff>76200</xdr:rowOff>
              </to>
            </anchor>
          </controlPr>
        </control>
      </mc:Choice>
      <mc:Fallback>
        <control shapeId="43963419" r:id="rId33" name="Control 27"/>
      </mc:Fallback>
    </mc:AlternateContent>
    <mc:AlternateContent xmlns:mc="http://schemas.openxmlformats.org/markup-compatibility/2006">
      <mc:Choice Requires="x14">
        <control shapeId="43963420" r:id="rId34" name="Control 28">
          <controlPr defaultSize="0" r:id="rId5">
            <anchor moveWithCells="1">
              <from>
                <xdr:col>11</xdr:col>
                <xdr:colOff>28575</xdr:colOff>
                <xdr:row>354</xdr:row>
                <xdr:rowOff>133350</xdr:rowOff>
              </from>
              <to>
                <xdr:col>11</xdr:col>
                <xdr:colOff>161925</xdr:colOff>
                <xdr:row>355</xdr:row>
                <xdr:rowOff>114300</xdr:rowOff>
              </to>
            </anchor>
          </controlPr>
        </control>
      </mc:Choice>
      <mc:Fallback>
        <control shapeId="43963420" r:id="rId34" name="Control 28"/>
      </mc:Fallback>
    </mc:AlternateContent>
    <mc:AlternateContent xmlns:mc="http://schemas.openxmlformats.org/markup-compatibility/2006">
      <mc:Choice Requires="x14">
        <control shapeId="43963421" r:id="rId35" name="Control 29">
          <controlPr defaultSize="0" r:id="rId5">
            <anchor moveWithCells="1">
              <from>
                <xdr:col>11</xdr:col>
                <xdr:colOff>28575</xdr:colOff>
                <xdr:row>360</xdr:row>
                <xdr:rowOff>142875</xdr:rowOff>
              </from>
              <to>
                <xdr:col>11</xdr:col>
                <xdr:colOff>161925</xdr:colOff>
                <xdr:row>361</xdr:row>
                <xdr:rowOff>123825</xdr:rowOff>
              </to>
            </anchor>
          </controlPr>
        </control>
      </mc:Choice>
      <mc:Fallback>
        <control shapeId="43963421" r:id="rId35" name="Control 29"/>
      </mc:Fallback>
    </mc:AlternateContent>
    <mc:AlternateContent xmlns:mc="http://schemas.openxmlformats.org/markup-compatibility/2006">
      <mc:Choice Requires="x14">
        <control shapeId="43963422" r:id="rId36" name="Control 30">
          <controlPr defaultSize="0" r:id="rId7">
            <anchor moveWithCells="1">
              <from>
                <xdr:col>11</xdr:col>
                <xdr:colOff>28575</xdr:colOff>
                <xdr:row>367</xdr:row>
                <xdr:rowOff>19050</xdr:rowOff>
              </from>
              <to>
                <xdr:col>11</xdr:col>
                <xdr:colOff>161925</xdr:colOff>
                <xdr:row>367</xdr:row>
                <xdr:rowOff>152400</xdr:rowOff>
              </to>
            </anchor>
          </controlPr>
        </control>
      </mc:Choice>
      <mc:Fallback>
        <control shapeId="43963422" r:id="rId36" name="Control 30"/>
      </mc:Fallback>
    </mc:AlternateContent>
    <mc:AlternateContent xmlns:mc="http://schemas.openxmlformats.org/markup-compatibility/2006">
      <mc:Choice Requires="x14">
        <control shapeId="43963423" r:id="rId37" name="Control 31">
          <controlPr defaultSize="0" r:id="rId5">
            <anchor moveWithCells="1">
              <from>
                <xdr:col>11</xdr:col>
                <xdr:colOff>28575</xdr:colOff>
                <xdr:row>348</xdr:row>
                <xdr:rowOff>95250</xdr:rowOff>
              </from>
              <to>
                <xdr:col>11</xdr:col>
                <xdr:colOff>161925</xdr:colOff>
                <xdr:row>349</xdr:row>
                <xdr:rowOff>76200</xdr:rowOff>
              </to>
            </anchor>
          </controlPr>
        </control>
      </mc:Choice>
      <mc:Fallback>
        <control shapeId="43963423" r:id="rId37" name="Control 31"/>
      </mc:Fallback>
    </mc:AlternateContent>
    <mc:AlternateContent xmlns:mc="http://schemas.openxmlformats.org/markup-compatibility/2006">
      <mc:Choice Requires="x14">
        <control shapeId="43963424" r:id="rId38" name="Control 32">
          <controlPr defaultSize="0" r:id="rId5">
            <anchor moveWithCells="1">
              <from>
                <xdr:col>11</xdr:col>
                <xdr:colOff>28575</xdr:colOff>
                <xdr:row>354</xdr:row>
                <xdr:rowOff>133350</xdr:rowOff>
              </from>
              <to>
                <xdr:col>11</xdr:col>
                <xdr:colOff>161925</xdr:colOff>
                <xdr:row>355</xdr:row>
                <xdr:rowOff>114300</xdr:rowOff>
              </to>
            </anchor>
          </controlPr>
        </control>
      </mc:Choice>
      <mc:Fallback>
        <control shapeId="43963424" r:id="rId38" name="Control 32"/>
      </mc:Fallback>
    </mc:AlternateContent>
    <mc:AlternateContent xmlns:mc="http://schemas.openxmlformats.org/markup-compatibility/2006">
      <mc:Choice Requires="x14">
        <control shapeId="43963425" r:id="rId39" name="Control 33">
          <controlPr defaultSize="0" r:id="rId5">
            <anchor moveWithCells="1">
              <from>
                <xdr:col>11</xdr:col>
                <xdr:colOff>28575</xdr:colOff>
                <xdr:row>360</xdr:row>
                <xdr:rowOff>142875</xdr:rowOff>
              </from>
              <to>
                <xdr:col>11</xdr:col>
                <xdr:colOff>161925</xdr:colOff>
                <xdr:row>361</xdr:row>
                <xdr:rowOff>123825</xdr:rowOff>
              </to>
            </anchor>
          </controlPr>
        </control>
      </mc:Choice>
      <mc:Fallback>
        <control shapeId="43963425" r:id="rId39" name="Control 33"/>
      </mc:Fallback>
    </mc:AlternateContent>
    <mc:AlternateContent xmlns:mc="http://schemas.openxmlformats.org/markup-compatibility/2006">
      <mc:Choice Requires="x14">
        <control shapeId="43963426" r:id="rId40" name="Control 34">
          <controlPr defaultSize="0" r:id="rId7">
            <anchor moveWithCells="1">
              <from>
                <xdr:col>11</xdr:col>
                <xdr:colOff>28575</xdr:colOff>
                <xdr:row>367</xdr:row>
                <xdr:rowOff>19050</xdr:rowOff>
              </from>
              <to>
                <xdr:col>11</xdr:col>
                <xdr:colOff>161925</xdr:colOff>
                <xdr:row>367</xdr:row>
                <xdr:rowOff>152400</xdr:rowOff>
              </to>
            </anchor>
          </controlPr>
        </control>
      </mc:Choice>
      <mc:Fallback>
        <control shapeId="43963426" r:id="rId40" name="Control 34"/>
      </mc:Fallback>
    </mc:AlternateContent>
    <mc:AlternateContent xmlns:mc="http://schemas.openxmlformats.org/markup-compatibility/2006">
      <mc:Choice Requires="x14">
        <control shapeId="43963427" r:id="rId41" name="Control 35">
          <controlPr defaultSize="0" r:id="rId5">
            <anchor moveWithCells="1">
              <from>
                <xdr:col>11</xdr:col>
                <xdr:colOff>28575</xdr:colOff>
                <xdr:row>348</xdr:row>
                <xdr:rowOff>95250</xdr:rowOff>
              </from>
              <to>
                <xdr:col>11</xdr:col>
                <xdr:colOff>161925</xdr:colOff>
                <xdr:row>349</xdr:row>
                <xdr:rowOff>76200</xdr:rowOff>
              </to>
            </anchor>
          </controlPr>
        </control>
      </mc:Choice>
      <mc:Fallback>
        <control shapeId="43963427" r:id="rId41" name="Control 35"/>
      </mc:Fallback>
    </mc:AlternateContent>
    <mc:AlternateContent xmlns:mc="http://schemas.openxmlformats.org/markup-compatibility/2006">
      <mc:Choice Requires="x14">
        <control shapeId="43963428" r:id="rId42" name="Control 36">
          <controlPr defaultSize="0" r:id="rId5">
            <anchor moveWithCells="1">
              <from>
                <xdr:col>11</xdr:col>
                <xdr:colOff>28575</xdr:colOff>
                <xdr:row>354</xdr:row>
                <xdr:rowOff>133350</xdr:rowOff>
              </from>
              <to>
                <xdr:col>11</xdr:col>
                <xdr:colOff>161925</xdr:colOff>
                <xdr:row>355</xdr:row>
                <xdr:rowOff>114300</xdr:rowOff>
              </to>
            </anchor>
          </controlPr>
        </control>
      </mc:Choice>
      <mc:Fallback>
        <control shapeId="43963428" r:id="rId42" name="Control 36"/>
      </mc:Fallback>
    </mc:AlternateContent>
    <mc:AlternateContent xmlns:mc="http://schemas.openxmlformats.org/markup-compatibility/2006">
      <mc:Choice Requires="x14">
        <control shapeId="43963429" r:id="rId43" name="Control 37">
          <controlPr defaultSize="0" r:id="rId5">
            <anchor moveWithCells="1">
              <from>
                <xdr:col>11</xdr:col>
                <xdr:colOff>28575</xdr:colOff>
                <xdr:row>360</xdr:row>
                <xdr:rowOff>142875</xdr:rowOff>
              </from>
              <to>
                <xdr:col>11</xdr:col>
                <xdr:colOff>161925</xdr:colOff>
                <xdr:row>361</xdr:row>
                <xdr:rowOff>123825</xdr:rowOff>
              </to>
            </anchor>
          </controlPr>
        </control>
      </mc:Choice>
      <mc:Fallback>
        <control shapeId="43963429" r:id="rId43" name="Control 37"/>
      </mc:Fallback>
    </mc:AlternateContent>
    <mc:AlternateContent xmlns:mc="http://schemas.openxmlformats.org/markup-compatibility/2006">
      <mc:Choice Requires="x14">
        <control shapeId="43963430" r:id="rId44" name="Control 38">
          <controlPr defaultSize="0" r:id="rId7">
            <anchor moveWithCells="1">
              <from>
                <xdr:col>11</xdr:col>
                <xdr:colOff>28575</xdr:colOff>
                <xdr:row>367</xdr:row>
                <xdr:rowOff>19050</xdr:rowOff>
              </from>
              <to>
                <xdr:col>11</xdr:col>
                <xdr:colOff>161925</xdr:colOff>
                <xdr:row>367</xdr:row>
                <xdr:rowOff>152400</xdr:rowOff>
              </to>
            </anchor>
          </controlPr>
        </control>
      </mc:Choice>
      <mc:Fallback>
        <control shapeId="43963430" r:id="rId44" name="Control 38"/>
      </mc:Fallback>
    </mc:AlternateContent>
    <mc:AlternateContent xmlns:mc="http://schemas.openxmlformats.org/markup-compatibility/2006">
      <mc:Choice Requires="x14">
        <control shapeId="43963431" r:id="rId45" name="Control 39">
          <controlPr defaultSize="0" r:id="rId5">
            <anchor moveWithCells="1">
              <from>
                <xdr:col>11</xdr:col>
                <xdr:colOff>28575</xdr:colOff>
                <xdr:row>348</xdr:row>
                <xdr:rowOff>95250</xdr:rowOff>
              </from>
              <to>
                <xdr:col>11</xdr:col>
                <xdr:colOff>161925</xdr:colOff>
                <xdr:row>349</xdr:row>
                <xdr:rowOff>76200</xdr:rowOff>
              </to>
            </anchor>
          </controlPr>
        </control>
      </mc:Choice>
      <mc:Fallback>
        <control shapeId="43963431" r:id="rId45" name="Control 39"/>
      </mc:Fallback>
    </mc:AlternateContent>
    <mc:AlternateContent xmlns:mc="http://schemas.openxmlformats.org/markup-compatibility/2006">
      <mc:Choice Requires="x14">
        <control shapeId="43963432" r:id="rId46" name="Control 40">
          <controlPr defaultSize="0" r:id="rId5">
            <anchor moveWithCells="1">
              <from>
                <xdr:col>11</xdr:col>
                <xdr:colOff>28575</xdr:colOff>
                <xdr:row>354</xdr:row>
                <xdr:rowOff>133350</xdr:rowOff>
              </from>
              <to>
                <xdr:col>11</xdr:col>
                <xdr:colOff>161925</xdr:colOff>
                <xdr:row>355</xdr:row>
                <xdr:rowOff>114300</xdr:rowOff>
              </to>
            </anchor>
          </controlPr>
        </control>
      </mc:Choice>
      <mc:Fallback>
        <control shapeId="43963432" r:id="rId46" name="Control 40"/>
      </mc:Fallback>
    </mc:AlternateContent>
    <mc:AlternateContent xmlns:mc="http://schemas.openxmlformats.org/markup-compatibility/2006">
      <mc:Choice Requires="x14">
        <control shapeId="43963433" r:id="rId47" name="Control 41">
          <controlPr defaultSize="0" r:id="rId5">
            <anchor moveWithCells="1">
              <from>
                <xdr:col>11</xdr:col>
                <xdr:colOff>28575</xdr:colOff>
                <xdr:row>360</xdr:row>
                <xdr:rowOff>142875</xdr:rowOff>
              </from>
              <to>
                <xdr:col>11</xdr:col>
                <xdr:colOff>161925</xdr:colOff>
                <xdr:row>361</xdr:row>
                <xdr:rowOff>123825</xdr:rowOff>
              </to>
            </anchor>
          </controlPr>
        </control>
      </mc:Choice>
      <mc:Fallback>
        <control shapeId="43963433" r:id="rId47" name="Control 41"/>
      </mc:Fallback>
    </mc:AlternateContent>
    <mc:AlternateContent xmlns:mc="http://schemas.openxmlformats.org/markup-compatibility/2006">
      <mc:Choice Requires="x14">
        <control shapeId="43963434" r:id="rId48" name="Control 42">
          <controlPr defaultSize="0" r:id="rId7">
            <anchor moveWithCells="1">
              <from>
                <xdr:col>11</xdr:col>
                <xdr:colOff>28575</xdr:colOff>
                <xdr:row>367</xdr:row>
                <xdr:rowOff>19050</xdr:rowOff>
              </from>
              <to>
                <xdr:col>11</xdr:col>
                <xdr:colOff>161925</xdr:colOff>
                <xdr:row>367</xdr:row>
                <xdr:rowOff>152400</xdr:rowOff>
              </to>
            </anchor>
          </controlPr>
        </control>
      </mc:Choice>
      <mc:Fallback>
        <control shapeId="43963434" r:id="rId48" name="Control 42"/>
      </mc:Fallback>
    </mc:AlternateContent>
    <mc:AlternateContent xmlns:mc="http://schemas.openxmlformats.org/markup-compatibility/2006">
      <mc:Choice Requires="x14">
        <control shapeId="43963435" r:id="rId49" name="Control 43">
          <controlPr defaultSize="0" r:id="rId5">
            <anchor moveWithCells="1">
              <from>
                <xdr:col>11</xdr:col>
                <xdr:colOff>28575</xdr:colOff>
                <xdr:row>343</xdr:row>
                <xdr:rowOff>152400</xdr:rowOff>
              </from>
              <to>
                <xdr:col>11</xdr:col>
                <xdr:colOff>161925</xdr:colOff>
                <xdr:row>344</xdr:row>
                <xdr:rowOff>133350</xdr:rowOff>
              </to>
            </anchor>
          </controlPr>
        </control>
      </mc:Choice>
      <mc:Fallback>
        <control shapeId="43963435" r:id="rId49" name="Control 43"/>
      </mc:Fallback>
    </mc:AlternateContent>
    <mc:AlternateContent xmlns:mc="http://schemas.openxmlformats.org/markup-compatibility/2006">
      <mc:Choice Requires="x14">
        <control shapeId="43963436" r:id="rId50" name="Control 44">
          <controlPr defaultSize="0" r:id="rId5">
            <anchor moveWithCells="1">
              <from>
                <xdr:col>11</xdr:col>
                <xdr:colOff>28575</xdr:colOff>
                <xdr:row>348</xdr:row>
                <xdr:rowOff>95250</xdr:rowOff>
              </from>
              <to>
                <xdr:col>11</xdr:col>
                <xdr:colOff>161925</xdr:colOff>
                <xdr:row>349</xdr:row>
                <xdr:rowOff>76200</xdr:rowOff>
              </to>
            </anchor>
          </controlPr>
        </control>
      </mc:Choice>
      <mc:Fallback>
        <control shapeId="43963436" r:id="rId50" name="Control 44"/>
      </mc:Fallback>
    </mc:AlternateContent>
    <mc:AlternateContent xmlns:mc="http://schemas.openxmlformats.org/markup-compatibility/2006">
      <mc:Choice Requires="x14">
        <control shapeId="43963437" r:id="rId51" name="Control 45">
          <controlPr defaultSize="0" r:id="rId5">
            <anchor moveWithCells="1">
              <from>
                <xdr:col>11</xdr:col>
                <xdr:colOff>28575</xdr:colOff>
                <xdr:row>354</xdr:row>
                <xdr:rowOff>133350</xdr:rowOff>
              </from>
              <to>
                <xdr:col>11</xdr:col>
                <xdr:colOff>161925</xdr:colOff>
                <xdr:row>355</xdr:row>
                <xdr:rowOff>114300</xdr:rowOff>
              </to>
            </anchor>
          </controlPr>
        </control>
      </mc:Choice>
      <mc:Fallback>
        <control shapeId="43963437" r:id="rId51" name="Control 45"/>
      </mc:Fallback>
    </mc:AlternateContent>
    <mc:AlternateContent xmlns:mc="http://schemas.openxmlformats.org/markup-compatibility/2006">
      <mc:Choice Requires="x14">
        <control shapeId="43963438" r:id="rId52" name="Control 46">
          <controlPr defaultSize="0" r:id="rId5">
            <anchor moveWithCells="1">
              <from>
                <xdr:col>11</xdr:col>
                <xdr:colOff>28575</xdr:colOff>
                <xdr:row>360</xdr:row>
                <xdr:rowOff>142875</xdr:rowOff>
              </from>
              <to>
                <xdr:col>11</xdr:col>
                <xdr:colOff>161925</xdr:colOff>
                <xdr:row>361</xdr:row>
                <xdr:rowOff>123825</xdr:rowOff>
              </to>
            </anchor>
          </controlPr>
        </control>
      </mc:Choice>
      <mc:Fallback>
        <control shapeId="43963438" r:id="rId52" name="Control 46"/>
      </mc:Fallback>
    </mc:AlternateContent>
    <mc:AlternateContent xmlns:mc="http://schemas.openxmlformats.org/markup-compatibility/2006">
      <mc:Choice Requires="x14">
        <control shapeId="43963439" r:id="rId53" name="Control 47">
          <controlPr defaultSize="0" r:id="rId7">
            <anchor moveWithCells="1">
              <from>
                <xdr:col>11</xdr:col>
                <xdr:colOff>28575</xdr:colOff>
                <xdr:row>373</xdr:row>
                <xdr:rowOff>0</xdr:rowOff>
              </from>
              <to>
                <xdr:col>11</xdr:col>
                <xdr:colOff>161925</xdr:colOff>
                <xdr:row>373</xdr:row>
                <xdr:rowOff>133350</xdr:rowOff>
              </to>
            </anchor>
          </controlPr>
        </control>
      </mc:Choice>
      <mc:Fallback>
        <control shapeId="43963439" r:id="rId53" name="Control 47"/>
      </mc:Fallback>
    </mc:AlternateContent>
    <mc:AlternateContent xmlns:mc="http://schemas.openxmlformats.org/markup-compatibility/2006">
      <mc:Choice Requires="x14">
        <control shapeId="43963440" r:id="rId54" name="Control 48">
          <controlPr defaultSize="0" r:id="rId7">
            <anchor moveWithCells="1">
              <from>
                <xdr:col>11</xdr:col>
                <xdr:colOff>28575</xdr:colOff>
                <xdr:row>378</xdr:row>
                <xdr:rowOff>133350</xdr:rowOff>
              </from>
              <to>
                <xdr:col>11</xdr:col>
                <xdr:colOff>161925</xdr:colOff>
                <xdr:row>379</xdr:row>
                <xdr:rowOff>104775</xdr:rowOff>
              </to>
            </anchor>
          </controlPr>
        </control>
      </mc:Choice>
      <mc:Fallback>
        <control shapeId="43963440" r:id="rId54" name="Control 48"/>
      </mc:Fallback>
    </mc:AlternateContent>
    <mc:AlternateContent xmlns:mc="http://schemas.openxmlformats.org/markup-compatibility/2006">
      <mc:Choice Requires="x14">
        <control shapeId="43963441" r:id="rId55" name="Control 49">
          <controlPr defaultSize="0" r:id="rId7">
            <anchor moveWithCells="1">
              <from>
                <xdr:col>11</xdr:col>
                <xdr:colOff>28575</xdr:colOff>
                <xdr:row>385</xdr:row>
                <xdr:rowOff>38100</xdr:rowOff>
              </from>
              <to>
                <xdr:col>11</xdr:col>
                <xdr:colOff>161925</xdr:colOff>
                <xdr:row>386</xdr:row>
                <xdr:rowOff>9525</xdr:rowOff>
              </to>
            </anchor>
          </controlPr>
        </control>
      </mc:Choice>
      <mc:Fallback>
        <control shapeId="43963441" r:id="rId55" name="Control 49"/>
      </mc:Fallback>
    </mc:AlternateContent>
    <mc:AlternateContent xmlns:mc="http://schemas.openxmlformats.org/markup-compatibility/2006">
      <mc:Choice Requires="x14">
        <control shapeId="43963442" r:id="rId56" name="Control 50">
          <controlPr defaultSize="0" r:id="rId5">
            <anchor moveWithCells="1">
              <from>
                <xdr:col>11</xdr:col>
                <xdr:colOff>28575</xdr:colOff>
                <xdr:row>390</xdr:row>
                <xdr:rowOff>95250</xdr:rowOff>
              </from>
              <to>
                <xdr:col>11</xdr:col>
                <xdr:colOff>161925</xdr:colOff>
                <xdr:row>391</xdr:row>
                <xdr:rowOff>76200</xdr:rowOff>
              </to>
            </anchor>
          </controlPr>
        </control>
      </mc:Choice>
      <mc:Fallback>
        <control shapeId="43963442" r:id="rId56" name="Control 50"/>
      </mc:Fallback>
    </mc:AlternateContent>
    <mc:AlternateContent xmlns:mc="http://schemas.openxmlformats.org/markup-compatibility/2006">
      <mc:Choice Requires="x14">
        <control shapeId="43963447" r:id="rId57" name="Control 55">
          <controlPr defaultSize="0" r:id="rId5">
            <anchor moveWithCells="1">
              <from>
                <xdr:col>11</xdr:col>
                <xdr:colOff>0</xdr:colOff>
                <xdr:row>246</xdr:row>
                <xdr:rowOff>123825</xdr:rowOff>
              </from>
              <to>
                <xdr:col>11</xdr:col>
                <xdr:colOff>133350</xdr:colOff>
                <xdr:row>247</xdr:row>
                <xdr:rowOff>104775</xdr:rowOff>
              </to>
            </anchor>
          </controlPr>
        </control>
      </mc:Choice>
      <mc:Fallback>
        <control shapeId="43963447" r:id="rId57" name="Control 55"/>
      </mc:Fallback>
    </mc:AlternateContent>
    <mc:AlternateContent xmlns:mc="http://schemas.openxmlformats.org/markup-compatibility/2006">
      <mc:Choice Requires="x14">
        <control shapeId="43963448" r:id="rId58" name="Control 56">
          <controlPr defaultSize="0" r:id="rId7">
            <anchor moveWithCells="1">
              <from>
                <xdr:col>11</xdr:col>
                <xdr:colOff>0</xdr:colOff>
                <xdr:row>251</xdr:row>
                <xdr:rowOff>95250</xdr:rowOff>
              </from>
              <to>
                <xdr:col>11</xdr:col>
                <xdr:colOff>133350</xdr:colOff>
                <xdr:row>252</xdr:row>
                <xdr:rowOff>66675</xdr:rowOff>
              </to>
            </anchor>
          </controlPr>
        </control>
      </mc:Choice>
      <mc:Fallback>
        <control shapeId="43963448" r:id="rId58" name="Control 56"/>
      </mc:Fallback>
    </mc:AlternateContent>
    <mc:AlternateContent xmlns:mc="http://schemas.openxmlformats.org/markup-compatibility/2006">
      <mc:Choice Requires="x14">
        <control shapeId="43963449" r:id="rId59" name="Control 57">
          <controlPr defaultSize="0" r:id="rId5">
            <anchor moveWithCells="1">
              <from>
                <xdr:col>11</xdr:col>
                <xdr:colOff>0</xdr:colOff>
                <xdr:row>254</xdr:row>
                <xdr:rowOff>95250</xdr:rowOff>
              </from>
              <to>
                <xdr:col>11</xdr:col>
                <xdr:colOff>133350</xdr:colOff>
                <xdr:row>255</xdr:row>
                <xdr:rowOff>76200</xdr:rowOff>
              </to>
            </anchor>
          </controlPr>
        </control>
      </mc:Choice>
      <mc:Fallback>
        <control shapeId="43963449" r:id="rId59" name="Control 57"/>
      </mc:Fallback>
    </mc:AlternateContent>
    <mc:AlternateContent xmlns:mc="http://schemas.openxmlformats.org/markup-compatibility/2006">
      <mc:Choice Requires="x14">
        <control shapeId="43963450" r:id="rId60" name="Control 58">
          <controlPr defaultSize="0" r:id="rId7">
            <anchor moveWithCells="1">
              <from>
                <xdr:col>11</xdr:col>
                <xdr:colOff>0</xdr:colOff>
                <xdr:row>259</xdr:row>
                <xdr:rowOff>9525</xdr:rowOff>
              </from>
              <to>
                <xdr:col>11</xdr:col>
                <xdr:colOff>133350</xdr:colOff>
                <xdr:row>259</xdr:row>
                <xdr:rowOff>142875</xdr:rowOff>
              </to>
            </anchor>
          </controlPr>
        </control>
      </mc:Choice>
      <mc:Fallback>
        <control shapeId="43963450" r:id="rId60" name="Control 58"/>
      </mc:Fallback>
    </mc:AlternateContent>
    <mc:AlternateContent xmlns:mc="http://schemas.openxmlformats.org/markup-compatibility/2006">
      <mc:Choice Requires="x14">
        <control shapeId="43963471" r:id="rId61" name="Control 79">
          <controlPr defaultSize="0" r:id="rId7">
            <anchor moveWithCells="1">
              <from>
                <xdr:col>11</xdr:col>
                <xdr:colOff>0</xdr:colOff>
                <xdr:row>156</xdr:row>
                <xdr:rowOff>95250</xdr:rowOff>
              </from>
              <to>
                <xdr:col>11</xdr:col>
                <xdr:colOff>133350</xdr:colOff>
                <xdr:row>157</xdr:row>
                <xdr:rowOff>66675</xdr:rowOff>
              </to>
            </anchor>
          </controlPr>
        </control>
      </mc:Choice>
      <mc:Fallback>
        <control shapeId="43963471" r:id="rId61" name="Control 79"/>
      </mc:Fallback>
    </mc:AlternateContent>
    <mc:AlternateContent xmlns:mc="http://schemas.openxmlformats.org/markup-compatibility/2006">
      <mc:Choice Requires="x14">
        <control shapeId="43963472" r:id="rId62" name="Control 80">
          <controlPr defaultSize="0" r:id="rId7">
            <anchor moveWithCells="1">
              <from>
                <xdr:col>11</xdr:col>
                <xdr:colOff>0</xdr:colOff>
                <xdr:row>159</xdr:row>
                <xdr:rowOff>76200</xdr:rowOff>
              </from>
              <to>
                <xdr:col>11</xdr:col>
                <xdr:colOff>133350</xdr:colOff>
                <xdr:row>160</xdr:row>
                <xdr:rowOff>47625</xdr:rowOff>
              </to>
            </anchor>
          </controlPr>
        </control>
      </mc:Choice>
      <mc:Fallback>
        <control shapeId="43963472" r:id="rId62" name="Control 80"/>
      </mc:Fallback>
    </mc:AlternateContent>
    <mc:AlternateContent xmlns:mc="http://schemas.openxmlformats.org/markup-compatibility/2006">
      <mc:Choice Requires="x14">
        <control shapeId="43963473" r:id="rId63" name="Control 81">
          <controlPr defaultSize="0" r:id="rId7">
            <anchor moveWithCells="1">
              <from>
                <xdr:col>11</xdr:col>
                <xdr:colOff>0</xdr:colOff>
                <xdr:row>165</xdr:row>
                <xdr:rowOff>57150</xdr:rowOff>
              </from>
              <to>
                <xdr:col>11</xdr:col>
                <xdr:colOff>133350</xdr:colOff>
                <xdr:row>166</xdr:row>
                <xdr:rowOff>28575</xdr:rowOff>
              </to>
            </anchor>
          </controlPr>
        </control>
      </mc:Choice>
      <mc:Fallback>
        <control shapeId="43963473" r:id="rId63" name="Control 81"/>
      </mc:Fallback>
    </mc:AlternateContent>
    <mc:AlternateContent xmlns:mc="http://schemas.openxmlformats.org/markup-compatibility/2006">
      <mc:Choice Requires="x14">
        <control shapeId="43963474" r:id="rId64" name="Control 82">
          <controlPr defaultSize="0" r:id="rId18">
            <anchor moveWithCells="1">
              <from>
                <xdr:col>11</xdr:col>
                <xdr:colOff>0</xdr:colOff>
                <xdr:row>64</xdr:row>
                <xdr:rowOff>104775</xdr:rowOff>
              </from>
              <to>
                <xdr:col>11</xdr:col>
                <xdr:colOff>914400</xdr:colOff>
                <xdr:row>70</xdr:row>
                <xdr:rowOff>47625</xdr:rowOff>
              </to>
            </anchor>
          </controlPr>
        </control>
      </mc:Choice>
      <mc:Fallback>
        <control shapeId="43963474" r:id="rId64" name="Control 82"/>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N85"/>
  <sheetViews>
    <sheetView topLeftCell="A31" zoomScaleNormal="100" workbookViewId="0">
      <selection activeCell="C30" sqref="C30"/>
    </sheetView>
  </sheetViews>
  <sheetFormatPr baseColWidth="10" defaultRowHeight="12.75" x14ac:dyDescent="0.2"/>
  <cols>
    <col min="1" max="1" width="33.5703125" customWidth="1"/>
    <col min="2" max="2" width="11.42578125" style="183"/>
    <col min="4" max="4" width="17.85546875" bestFit="1" customWidth="1"/>
    <col min="5" max="5" width="32.42578125" customWidth="1"/>
    <col min="6" max="6" width="12.7109375" bestFit="1" customWidth="1"/>
    <col min="7" max="7" width="12.42578125" bestFit="1" customWidth="1"/>
    <col min="11" max="11" width="30.140625" bestFit="1" customWidth="1"/>
    <col min="13" max="13" width="11.42578125" style="255"/>
  </cols>
  <sheetData>
    <row r="1" spans="1:11" x14ac:dyDescent="0.2">
      <c r="A1" s="33"/>
    </row>
    <row r="3" spans="1:11" ht="13.5" x14ac:dyDescent="0.25">
      <c r="A3" s="417" t="s">
        <v>38</v>
      </c>
      <c r="B3" s="201" t="s">
        <v>454</v>
      </c>
      <c r="E3" s="417" t="s">
        <v>38</v>
      </c>
      <c r="F3" s="201" t="s">
        <v>455</v>
      </c>
    </row>
    <row r="4" spans="1:11" ht="13.5" x14ac:dyDescent="0.25">
      <c r="A4" s="418">
        <f>+A42</f>
        <v>41913</v>
      </c>
      <c r="B4" s="260">
        <f>+MAX(D42,F42)</f>
        <v>1525.52</v>
      </c>
      <c r="C4" s="553">
        <f>+G42</f>
        <v>0.87504629629629627</v>
      </c>
      <c r="E4" s="418">
        <f>+A42</f>
        <v>41913</v>
      </c>
      <c r="F4" s="260">
        <f>IF(+MIN(D42,F42)&gt;0,MIN(D42,F42),"OTRO MES")</f>
        <v>1288.8599999999999</v>
      </c>
      <c r="G4" s="33"/>
      <c r="K4" s="512">
        <v>1404.32</v>
      </c>
    </row>
    <row r="5" spans="1:11" ht="13.5" x14ac:dyDescent="0.25">
      <c r="A5" s="418">
        <f>+A4+1</f>
        <v>41914</v>
      </c>
      <c r="B5" s="260">
        <f t="shared" ref="B5:B34" si="0">+MAX(D43,F43)</f>
        <v>1573.2</v>
      </c>
      <c r="C5" s="553">
        <f t="shared" ref="C5:C33" si="1">+G43</f>
        <v>0.86160879629629628</v>
      </c>
      <c r="E5" s="418">
        <f>+E4+1</f>
        <v>41914</v>
      </c>
      <c r="F5" s="260">
        <f t="shared" ref="F5:F34" si="2">IF(+MIN(D43,F43)&gt;0,MIN(D43,F43),"OTRO MES")</f>
        <v>1313.97</v>
      </c>
      <c r="G5" s="33"/>
      <c r="K5" s="512">
        <v>1345.68</v>
      </c>
    </row>
    <row r="6" spans="1:11" ht="13.5" x14ac:dyDescent="0.25">
      <c r="A6" s="418">
        <f t="shared" ref="A6:A34" si="3">+A5+1</f>
        <v>41915</v>
      </c>
      <c r="B6" s="260">
        <f t="shared" si="0"/>
        <v>1503</v>
      </c>
      <c r="C6" s="553">
        <f t="shared" si="1"/>
        <v>0.8550578703703704</v>
      </c>
      <c r="E6" s="418">
        <f t="shared" ref="E6:E34" si="4">+E5+1</f>
        <v>41915</v>
      </c>
      <c r="F6" s="260">
        <f t="shared" si="2"/>
        <v>1265.57</v>
      </c>
      <c r="G6" s="33"/>
      <c r="K6" s="512">
        <v>1374.42</v>
      </c>
    </row>
    <row r="7" spans="1:11" ht="13.5" x14ac:dyDescent="0.25">
      <c r="A7" s="418">
        <f t="shared" si="3"/>
        <v>41916</v>
      </c>
      <c r="B7" s="260">
        <f t="shared" si="0"/>
        <v>1414.01</v>
      </c>
      <c r="C7" s="553">
        <f t="shared" si="1"/>
        <v>0.826238425925926</v>
      </c>
      <c r="E7" s="418">
        <f t="shared" si="4"/>
        <v>41916</v>
      </c>
      <c r="F7" s="260">
        <f t="shared" si="2"/>
        <v>1242.53</v>
      </c>
      <c r="G7" s="33"/>
      <c r="K7" s="512">
        <v>1366.24</v>
      </c>
    </row>
    <row r="8" spans="1:11" ht="13.5" x14ac:dyDescent="0.25">
      <c r="A8" s="418">
        <f t="shared" si="3"/>
        <v>41917</v>
      </c>
      <c r="B8" s="260">
        <f t="shared" si="0"/>
        <v>1340.73</v>
      </c>
      <c r="C8" s="553">
        <f t="shared" si="1"/>
        <v>0.92311342592592593</v>
      </c>
      <c r="E8" s="418">
        <f t="shared" si="4"/>
        <v>41917</v>
      </c>
      <c r="F8" s="260">
        <f t="shared" si="2"/>
        <v>1107.3</v>
      </c>
      <c r="G8" s="33"/>
      <c r="K8" s="512">
        <v>1361.9</v>
      </c>
    </row>
    <row r="9" spans="1:11" ht="13.5" x14ac:dyDescent="0.25">
      <c r="A9" s="418">
        <f t="shared" si="3"/>
        <v>41918</v>
      </c>
      <c r="B9" s="260">
        <f t="shared" si="0"/>
        <v>1464.75</v>
      </c>
      <c r="C9" s="553">
        <f t="shared" si="1"/>
        <v>0.88596064814814823</v>
      </c>
      <c r="E9" s="418">
        <f t="shared" si="4"/>
        <v>41918</v>
      </c>
      <c r="F9" s="260">
        <f t="shared" si="2"/>
        <v>1292.46</v>
      </c>
      <c r="G9" s="33"/>
      <c r="K9" s="512">
        <v>1551.6</v>
      </c>
    </row>
    <row r="10" spans="1:11" ht="13.5" x14ac:dyDescent="0.25">
      <c r="A10" s="418">
        <f t="shared" si="3"/>
        <v>41919</v>
      </c>
      <c r="B10" s="260">
        <f t="shared" si="0"/>
        <v>1474.87</v>
      </c>
      <c r="C10" s="553">
        <f t="shared" si="1"/>
        <v>0.87505787037037042</v>
      </c>
      <c r="E10" s="418">
        <f t="shared" si="4"/>
        <v>41919</v>
      </c>
      <c r="F10" s="260">
        <f t="shared" si="2"/>
        <v>1266.46</v>
      </c>
      <c r="G10" s="33"/>
      <c r="K10" s="512">
        <v>1340.12</v>
      </c>
    </row>
    <row r="11" spans="1:11" ht="13.5" x14ac:dyDescent="0.25">
      <c r="A11" s="418">
        <f t="shared" si="3"/>
        <v>41920</v>
      </c>
      <c r="B11" s="260">
        <f t="shared" si="0"/>
        <v>1408.99</v>
      </c>
      <c r="C11" s="553">
        <f t="shared" si="1"/>
        <v>0.86384259259259266</v>
      </c>
      <c r="E11" s="418">
        <f t="shared" si="4"/>
        <v>41920</v>
      </c>
      <c r="F11" s="260">
        <f t="shared" si="2"/>
        <v>1294.8599999999999</v>
      </c>
      <c r="G11" s="33"/>
      <c r="K11" s="512">
        <v>1456.58</v>
      </c>
    </row>
    <row r="12" spans="1:11" ht="13.5" x14ac:dyDescent="0.25">
      <c r="A12" s="418">
        <f t="shared" si="3"/>
        <v>41921</v>
      </c>
      <c r="B12" s="260">
        <f t="shared" si="0"/>
        <v>1495.07</v>
      </c>
      <c r="C12" s="553">
        <f t="shared" si="1"/>
        <v>0.87460648148148146</v>
      </c>
      <c r="E12" s="418">
        <f t="shared" si="4"/>
        <v>41921</v>
      </c>
      <c r="F12" s="260">
        <f t="shared" si="2"/>
        <v>1297.3499999999999</v>
      </c>
      <c r="G12" s="33"/>
      <c r="K12" s="512">
        <v>1543.21</v>
      </c>
    </row>
    <row r="13" spans="1:11" ht="13.5" x14ac:dyDescent="0.25">
      <c r="A13" s="418">
        <f t="shared" si="3"/>
        <v>41922</v>
      </c>
      <c r="B13" s="260">
        <f t="shared" si="0"/>
        <v>1423.87</v>
      </c>
      <c r="C13" s="553">
        <f t="shared" si="1"/>
        <v>0.88527777777777772</v>
      </c>
      <c r="E13" s="418">
        <f t="shared" si="4"/>
        <v>41922</v>
      </c>
      <c r="F13" s="260">
        <f t="shared" si="2"/>
        <v>1326.03</v>
      </c>
      <c r="G13" s="33"/>
      <c r="K13" s="512">
        <v>1469.54</v>
      </c>
    </row>
    <row r="14" spans="1:11" ht="13.5" x14ac:dyDescent="0.25">
      <c r="A14" s="418">
        <f t="shared" si="3"/>
        <v>41923</v>
      </c>
      <c r="B14" s="260">
        <f t="shared" si="0"/>
        <v>1337.15</v>
      </c>
      <c r="C14" s="553">
        <f t="shared" si="1"/>
        <v>0.87254629629629632</v>
      </c>
      <c r="E14" s="418">
        <f t="shared" si="4"/>
        <v>41923</v>
      </c>
      <c r="F14" s="260">
        <f t="shared" si="2"/>
        <v>1151.1300000000001</v>
      </c>
      <c r="G14" s="33"/>
      <c r="K14" s="512">
        <v>1281.99</v>
      </c>
    </row>
    <row r="15" spans="1:11" ht="13.5" x14ac:dyDescent="0.25">
      <c r="A15" s="418">
        <f t="shared" si="3"/>
        <v>41924</v>
      </c>
      <c r="B15" s="260">
        <f t="shared" si="0"/>
        <v>1295.3599999999999</v>
      </c>
      <c r="C15" s="553">
        <f t="shared" si="1"/>
        <v>0.89083333333333325</v>
      </c>
      <c r="E15" s="418">
        <f t="shared" si="4"/>
        <v>41924</v>
      </c>
      <c r="F15" s="260">
        <f t="shared" si="2"/>
        <v>1036.18</v>
      </c>
      <c r="G15" s="33"/>
      <c r="K15" s="512">
        <v>1278.8699999999999</v>
      </c>
    </row>
    <row r="16" spans="1:11" ht="13.5" x14ac:dyDescent="0.25">
      <c r="A16" s="418">
        <f t="shared" si="3"/>
        <v>41925</v>
      </c>
      <c r="B16" s="260">
        <f t="shared" si="0"/>
        <v>1452</v>
      </c>
      <c r="C16" s="553">
        <f t="shared" si="1"/>
        <v>0.89798611111111104</v>
      </c>
      <c r="E16" s="418">
        <f t="shared" si="4"/>
        <v>41925</v>
      </c>
      <c r="F16" s="260">
        <f t="shared" si="2"/>
        <v>1287.52</v>
      </c>
      <c r="G16" s="33"/>
      <c r="K16" s="512">
        <v>1457.51</v>
      </c>
    </row>
    <row r="17" spans="1:11" ht="13.5" x14ac:dyDescent="0.25">
      <c r="A17" s="418">
        <f t="shared" si="3"/>
        <v>41926</v>
      </c>
      <c r="B17" s="260">
        <f t="shared" si="0"/>
        <v>1413.43</v>
      </c>
      <c r="C17" s="553">
        <f t="shared" si="1"/>
        <v>0.88525462962962964</v>
      </c>
      <c r="E17" s="418">
        <f t="shared" si="4"/>
        <v>41926</v>
      </c>
      <c r="F17" s="260">
        <f t="shared" si="2"/>
        <v>1256.6400000000001</v>
      </c>
      <c r="G17" s="33"/>
      <c r="K17" s="512">
        <v>1504.1</v>
      </c>
    </row>
    <row r="18" spans="1:11" ht="13.5" x14ac:dyDescent="0.25">
      <c r="A18" s="418">
        <f t="shared" si="3"/>
        <v>41927</v>
      </c>
      <c r="B18" s="260">
        <f t="shared" si="0"/>
        <v>1410.68</v>
      </c>
      <c r="C18" s="553">
        <f t="shared" si="1"/>
        <v>0.87142361111111111</v>
      </c>
      <c r="E18" s="418">
        <f t="shared" si="4"/>
        <v>41927</v>
      </c>
      <c r="F18" s="260">
        <f t="shared" si="2"/>
        <v>1273.3699999999999</v>
      </c>
      <c r="G18" s="261"/>
      <c r="K18" s="512">
        <v>1577.45</v>
      </c>
    </row>
    <row r="19" spans="1:11" ht="13.5" x14ac:dyDescent="0.25">
      <c r="A19" s="418">
        <f t="shared" si="3"/>
        <v>41928</v>
      </c>
      <c r="B19" s="260">
        <f t="shared" si="0"/>
        <v>1447.3</v>
      </c>
      <c r="C19" s="553">
        <f t="shared" si="1"/>
        <v>0.89329861111111108</v>
      </c>
      <c r="E19" s="418">
        <f t="shared" si="4"/>
        <v>41928</v>
      </c>
      <c r="F19" s="260">
        <f t="shared" si="2"/>
        <v>1281.1199999999999</v>
      </c>
      <c r="G19" s="33"/>
      <c r="K19" s="512">
        <v>1631</v>
      </c>
    </row>
    <row r="20" spans="1:11" ht="13.5" x14ac:dyDescent="0.25">
      <c r="A20" s="418">
        <f t="shared" si="3"/>
        <v>41929</v>
      </c>
      <c r="B20" s="260">
        <f t="shared" si="0"/>
        <v>1377.36</v>
      </c>
      <c r="C20" s="553">
        <f t="shared" si="1"/>
        <v>0.87130787037037039</v>
      </c>
      <c r="E20" s="418">
        <f t="shared" si="4"/>
        <v>41929</v>
      </c>
      <c r="F20" s="260">
        <f t="shared" si="2"/>
        <v>1248.1199999999999</v>
      </c>
      <c r="G20" s="33"/>
      <c r="K20" s="512">
        <v>1648.3</v>
      </c>
    </row>
    <row r="21" spans="1:11" ht="13.5" x14ac:dyDescent="0.25">
      <c r="A21" s="418">
        <f t="shared" si="3"/>
        <v>41930</v>
      </c>
      <c r="B21" s="260">
        <f t="shared" si="0"/>
        <v>1317.47</v>
      </c>
      <c r="C21" s="553">
        <f t="shared" si="1"/>
        <v>0.86146990740740748</v>
      </c>
      <c r="E21" s="418">
        <f t="shared" si="4"/>
        <v>41930</v>
      </c>
      <c r="F21" s="260">
        <f t="shared" si="2"/>
        <v>1145.05</v>
      </c>
      <c r="G21" s="33"/>
      <c r="K21" s="512">
        <v>1582.55</v>
      </c>
    </row>
    <row r="22" spans="1:11" ht="13.5" x14ac:dyDescent="0.25">
      <c r="A22" s="418">
        <f t="shared" si="3"/>
        <v>41931</v>
      </c>
      <c r="B22" s="260">
        <f t="shared" si="0"/>
        <v>1235.77</v>
      </c>
      <c r="C22" s="553">
        <f t="shared" si="1"/>
        <v>0.89214120370370376</v>
      </c>
      <c r="E22" s="418">
        <f t="shared" si="4"/>
        <v>41931</v>
      </c>
      <c r="F22" s="260">
        <f t="shared" si="2"/>
        <v>989.86</v>
      </c>
      <c r="G22" s="33"/>
      <c r="K22" s="512">
        <v>1423.75</v>
      </c>
    </row>
    <row r="23" spans="1:11" ht="13.5" x14ac:dyDescent="0.25">
      <c r="A23" s="418">
        <f t="shared" si="3"/>
        <v>41932</v>
      </c>
      <c r="B23" s="260">
        <f t="shared" si="0"/>
        <v>1406.33</v>
      </c>
      <c r="C23" s="553">
        <f t="shared" si="1"/>
        <v>0.88137731481481485</v>
      </c>
      <c r="E23" s="418">
        <f t="shared" si="4"/>
        <v>41932</v>
      </c>
      <c r="F23" s="260">
        <f t="shared" si="2"/>
        <v>1226.6199999999999</v>
      </c>
      <c r="G23" s="189"/>
      <c r="K23" s="512">
        <v>1604.71</v>
      </c>
    </row>
    <row r="24" spans="1:11" ht="13.5" x14ac:dyDescent="0.25">
      <c r="A24" s="418">
        <f t="shared" si="3"/>
        <v>41933</v>
      </c>
      <c r="B24" s="260">
        <f t="shared" si="0"/>
        <v>1435.71</v>
      </c>
      <c r="C24" s="553">
        <f t="shared" si="1"/>
        <v>0.87559027777777787</v>
      </c>
      <c r="E24" s="418">
        <f t="shared" si="4"/>
        <v>41933</v>
      </c>
      <c r="F24" s="260">
        <f t="shared" si="2"/>
        <v>1261.96</v>
      </c>
      <c r="G24" s="258"/>
      <c r="K24" s="512">
        <v>1506.82</v>
      </c>
    </row>
    <row r="25" spans="1:11" ht="13.5" x14ac:dyDescent="0.25">
      <c r="A25" s="418">
        <f t="shared" si="3"/>
        <v>41934</v>
      </c>
      <c r="B25" s="260">
        <f t="shared" si="0"/>
        <v>1444.84</v>
      </c>
      <c r="C25" s="553">
        <f t="shared" si="1"/>
        <v>0.88017361111111114</v>
      </c>
      <c r="E25" s="418">
        <f t="shared" si="4"/>
        <v>41934</v>
      </c>
      <c r="F25" s="260">
        <f t="shared" si="2"/>
        <v>1284.24</v>
      </c>
      <c r="G25" s="258"/>
      <c r="K25" s="512">
        <v>1709.44</v>
      </c>
    </row>
    <row r="26" spans="1:11" ht="13.5" x14ac:dyDescent="0.25">
      <c r="A26" s="418">
        <f t="shared" si="3"/>
        <v>41935</v>
      </c>
      <c r="B26" s="260">
        <f t="shared" si="0"/>
        <v>1486.5</v>
      </c>
      <c r="C26" s="553">
        <f t="shared" si="1"/>
        <v>0.87890046296296298</v>
      </c>
      <c r="E26" s="418">
        <f t="shared" si="4"/>
        <v>41935</v>
      </c>
      <c r="F26" s="260">
        <f t="shared" si="2"/>
        <v>1344.06</v>
      </c>
      <c r="G26" s="258"/>
      <c r="K26" s="512">
        <v>1660.09</v>
      </c>
    </row>
    <row r="27" spans="1:11" ht="13.5" x14ac:dyDescent="0.25">
      <c r="A27" s="418">
        <f t="shared" si="3"/>
        <v>41936</v>
      </c>
      <c r="B27" s="260">
        <f t="shared" si="0"/>
        <v>1437.12</v>
      </c>
      <c r="C27" s="553">
        <f t="shared" si="1"/>
        <v>0.87578703703703698</v>
      </c>
      <c r="E27" s="418">
        <f t="shared" si="4"/>
        <v>41936</v>
      </c>
      <c r="F27" s="260">
        <f t="shared" si="2"/>
        <v>1363.31</v>
      </c>
      <c r="G27" s="258"/>
      <c r="K27" s="512">
        <v>1321.39</v>
      </c>
    </row>
    <row r="28" spans="1:11" ht="13.5" x14ac:dyDescent="0.25">
      <c r="A28" s="418">
        <f t="shared" si="3"/>
        <v>41937</v>
      </c>
      <c r="B28" s="260">
        <f t="shared" si="0"/>
        <v>1365.58</v>
      </c>
      <c r="C28" s="553">
        <f t="shared" si="1"/>
        <v>0.87266203703703704</v>
      </c>
      <c r="E28" s="418">
        <f t="shared" si="4"/>
        <v>41937</v>
      </c>
      <c r="F28" s="260">
        <f t="shared" si="2"/>
        <v>1205.3900000000001</v>
      </c>
      <c r="G28" s="258"/>
      <c r="K28" s="512">
        <v>1287.32</v>
      </c>
    </row>
    <row r="29" spans="1:11" ht="13.5" x14ac:dyDescent="0.25">
      <c r="A29" s="418">
        <f t="shared" si="3"/>
        <v>41938</v>
      </c>
      <c r="B29" s="260">
        <f t="shared" si="0"/>
        <v>1313.68</v>
      </c>
      <c r="C29" s="553">
        <f t="shared" si="1"/>
        <v>0.92347222222222225</v>
      </c>
      <c r="E29" s="418">
        <f t="shared" si="4"/>
        <v>41938</v>
      </c>
      <c r="F29" s="260">
        <f t="shared" si="2"/>
        <v>1085.1099999999999</v>
      </c>
      <c r="G29" s="258"/>
      <c r="K29" s="512">
        <v>1294.45</v>
      </c>
    </row>
    <row r="30" spans="1:11" ht="13.5" x14ac:dyDescent="0.25">
      <c r="A30" s="418">
        <f t="shared" si="3"/>
        <v>41939</v>
      </c>
      <c r="B30" s="260">
        <f t="shared" si="0"/>
        <v>1596.48</v>
      </c>
      <c r="C30" s="553">
        <f t="shared" si="1"/>
        <v>0.87821759259259258</v>
      </c>
      <c r="E30" s="418">
        <f t="shared" si="4"/>
        <v>41939</v>
      </c>
      <c r="F30" s="260">
        <f t="shared" si="2"/>
        <v>1455.67</v>
      </c>
      <c r="G30" s="258"/>
      <c r="K30" s="512">
        <v>1475.35</v>
      </c>
    </row>
    <row r="31" spans="1:11" ht="13.5" x14ac:dyDescent="0.25">
      <c r="A31" s="418">
        <f t="shared" si="3"/>
        <v>41940</v>
      </c>
      <c r="B31" s="260">
        <f t="shared" si="0"/>
        <v>1487.44</v>
      </c>
      <c r="C31" s="553">
        <f t="shared" si="1"/>
        <v>0.87114583333333329</v>
      </c>
      <c r="E31" s="418">
        <f t="shared" si="4"/>
        <v>41940</v>
      </c>
      <c r="F31" s="260">
        <f t="shared" si="2"/>
        <v>1410.52</v>
      </c>
      <c r="G31" s="259"/>
      <c r="K31" s="512">
        <v>1442.26</v>
      </c>
    </row>
    <row r="32" spans="1:11" ht="13.5" x14ac:dyDescent="0.25">
      <c r="A32" s="418">
        <f t="shared" si="3"/>
        <v>41941</v>
      </c>
      <c r="B32" s="260">
        <f t="shared" si="0"/>
        <v>1378.85</v>
      </c>
      <c r="C32" s="553">
        <f t="shared" si="1"/>
        <v>0.87230324074074073</v>
      </c>
      <c r="E32" s="418">
        <f t="shared" si="4"/>
        <v>41941</v>
      </c>
      <c r="F32" s="260">
        <f t="shared" si="2"/>
        <v>1329.58</v>
      </c>
      <c r="G32" s="258"/>
      <c r="K32" s="512">
        <v>1461.29</v>
      </c>
    </row>
    <row r="33" spans="1:13" ht="13.5" x14ac:dyDescent="0.25">
      <c r="A33" s="418">
        <f>+A32+1</f>
        <v>41942</v>
      </c>
      <c r="B33" s="260">
        <f t="shared" si="0"/>
        <v>1393.55</v>
      </c>
      <c r="C33" s="553">
        <f t="shared" si="1"/>
        <v>0.8849421296296297</v>
      </c>
      <c r="E33" s="418">
        <f t="shared" si="4"/>
        <v>41942</v>
      </c>
      <c r="F33" s="260">
        <f t="shared" si="2"/>
        <v>1266</v>
      </c>
      <c r="G33" s="258"/>
      <c r="K33" s="512">
        <v>1466.34</v>
      </c>
    </row>
    <row r="34" spans="1:13" ht="13.5" x14ac:dyDescent="0.25">
      <c r="A34" s="418">
        <f t="shared" si="3"/>
        <v>41943</v>
      </c>
      <c r="B34" s="260">
        <f t="shared" si="0"/>
        <v>1351.3</v>
      </c>
      <c r="C34" s="553">
        <f>+G72</f>
        <v>0.88557870370370362</v>
      </c>
      <c r="E34" s="418">
        <f t="shared" si="4"/>
        <v>41943</v>
      </c>
      <c r="F34" s="260">
        <f t="shared" si="2"/>
        <v>1253.8900000000001</v>
      </c>
      <c r="G34" s="258"/>
      <c r="K34" s="512">
        <v>1552.61</v>
      </c>
    </row>
    <row r="35" spans="1:13" ht="13.5" thickBot="1" x14ac:dyDescent="0.25">
      <c r="A35" s="422" t="s">
        <v>957</v>
      </c>
      <c r="B35" s="423" t="s">
        <v>956</v>
      </c>
      <c r="C35" s="423" t="s">
        <v>955</v>
      </c>
    </row>
    <row r="36" spans="1:13" ht="13.5" thickBot="1" x14ac:dyDescent="0.25">
      <c r="A36" s="185">
        <f>MATCH(B36,B4:B34,0)</f>
        <v>27</v>
      </c>
      <c r="B36" s="547">
        <f>MAX(B4:B34)</f>
        <v>1596.48</v>
      </c>
      <c r="C36" s="184">
        <f>+VLOOKUP(B36,F42:G72,2,FALSE)</f>
        <v>0.87821759259259258</v>
      </c>
      <c r="E36" s="185">
        <f>MATCH(F36,F4:F34,0)</f>
        <v>19</v>
      </c>
      <c r="F36" s="547">
        <f>MIN(F4:F34)</f>
        <v>989.86</v>
      </c>
      <c r="G36" s="184"/>
    </row>
    <row r="38" spans="1:13" x14ac:dyDescent="0.2">
      <c r="B38"/>
    </row>
    <row r="39" spans="1:13" x14ac:dyDescent="0.2">
      <c r="B39"/>
      <c r="M39"/>
    </row>
    <row r="40" spans="1:13" x14ac:dyDescent="0.2">
      <c r="B40"/>
      <c r="M40"/>
    </row>
    <row r="41" spans="1:13" x14ac:dyDescent="0.2">
      <c r="A41" s="586" t="s">
        <v>38</v>
      </c>
      <c r="B41" s="586" t="s">
        <v>1027</v>
      </c>
      <c r="C41" s="586" t="s">
        <v>1028</v>
      </c>
      <c r="D41" s="586" t="s">
        <v>1029</v>
      </c>
      <c r="E41" s="586" t="s">
        <v>1030</v>
      </c>
      <c r="F41" s="586" t="s">
        <v>1031</v>
      </c>
      <c r="G41" s="586" t="s">
        <v>1032</v>
      </c>
      <c r="M41"/>
    </row>
    <row r="42" spans="1:13" x14ac:dyDescent="0.2">
      <c r="A42" s="607">
        <v>41913</v>
      </c>
      <c r="B42" s="606">
        <v>853.46</v>
      </c>
      <c r="C42" s="608">
        <v>0.16410879629629629</v>
      </c>
      <c r="D42" s="606">
        <v>1288.8599999999999</v>
      </c>
      <c r="E42" s="608">
        <v>0.49616898148148153</v>
      </c>
      <c r="F42" s="606">
        <v>1525.52</v>
      </c>
      <c r="G42" s="608">
        <v>0.87504629629629627</v>
      </c>
      <c r="M42"/>
    </row>
    <row r="43" spans="1:13" x14ac:dyDescent="0.2">
      <c r="A43" s="607">
        <v>41914</v>
      </c>
      <c r="B43" s="606">
        <v>898.55</v>
      </c>
      <c r="C43" s="608">
        <v>0.15502314814814813</v>
      </c>
      <c r="D43" s="606">
        <v>1313.97</v>
      </c>
      <c r="E43" s="608">
        <v>0.49359953703703702</v>
      </c>
      <c r="F43" s="606">
        <v>1573.2</v>
      </c>
      <c r="G43" s="608">
        <v>0.86160879629629628</v>
      </c>
      <c r="M43"/>
    </row>
    <row r="44" spans="1:13" x14ac:dyDescent="0.2">
      <c r="A44" s="607">
        <v>41915</v>
      </c>
      <c r="B44" s="606">
        <v>924.19</v>
      </c>
      <c r="C44" s="608">
        <v>0.15894675925925925</v>
      </c>
      <c r="D44" s="606">
        <v>1265.57</v>
      </c>
      <c r="E44" s="608">
        <v>0.55031249999999998</v>
      </c>
      <c r="F44" s="606">
        <v>1503</v>
      </c>
      <c r="G44" s="608">
        <v>0.8550578703703704</v>
      </c>
      <c r="M44"/>
    </row>
    <row r="45" spans="1:13" x14ac:dyDescent="0.2">
      <c r="A45" s="607">
        <v>41916</v>
      </c>
      <c r="B45" s="606">
        <v>916.13</v>
      </c>
      <c r="C45" s="608">
        <v>0.1960300925925926</v>
      </c>
      <c r="D45" s="606">
        <v>1242.53</v>
      </c>
      <c r="E45" s="608">
        <v>0.53318287037037038</v>
      </c>
      <c r="F45" s="606">
        <v>1414.01</v>
      </c>
      <c r="G45" s="608">
        <v>0.826238425925926</v>
      </c>
      <c r="M45"/>
    </row>
    <row r="46" spans="1:13" x14ac:dyDescent="0.2">
      <c r="A46" s="607">
        <v>41917</v>
      </c>
      <c r="B46" s="606">
        <v>788.8</v>
      </c>
      <c r="C46" s="608">
        <v>0.32403935185185184</v>
      </c>
      <c r="D46" s="606">
        <v>1107.3</v>
      </c>
      <c r="E46" s="608">
        <v>0.5425578703703704</v>
      </c>
      <c r="F46" s="606">
        <v>1340.73</v>
      </c>
      <c r="G46" s="608">
        <v>0.92311342592592593</v>
      </c>
      <c r="M46"/>
    </row>
    <row r="47" spans="1:13" x14ac:dyDescent="0.2">
      <c r="A47" s="607">
        <v>41918</v>
      </c>
      <c r="B47" s="606">
        <v>838.32</v>
      </c>
      <c r="C47" s="608">
        <v>0.17751157407407406</v>
      </c>
      <c r="D47" s="606">
        <v>1292.46</v>
      </c>
      <c r="E47" s="608">
        <v>0.47403935185185181</v>
      </c>
      <c r="F47" s="606">
        <v>1464.75</v>
      </c>
      <c r="G47" s="608">
        <v>0.88596064814814823</v>
      </c>
      <c r="M47"/>
    </row>
    <row r="48" spans="1:13" x14ac:dyDescent="0.2">
      <c r="A48" s="607">
        <v>41919</v>
      </c>
      <c r="B48" s="606">
        <v>855.25</v>
      </c>
      <c r="C48" s="608">
        <v>0.16871527777777776</v>
      </c>
      <c r="D48" s="606">
        <v>1266.46</v>
      </c>
      <c r="E48" s="608">
        <v>0.53121527777777777</v>
      </c>
      <c r="F48" s="606">
        <v>1474.87</v>
      </c>
      <c r="G48" s="608">
        <v>0.87505787037037042</v>
      </c>
      <c r="M48"/>
    </row>
    <row r="49" spans="1:14" x14ac:dyDescent="0.2">
      <c r="A49" s="607">
        <v>41920</v>
      </c>
      <c r="B49" s="606">
        <v>808.78</v>
      </c>
      <c r="C49" s="608">
        <v>0.18802083333333333</v>
      </c>
      <c r="D49" s="606">
        <v>1294.8599999999999</v>
      </c>
      <c r="E49" s="608">
        <v>0.47343750000000001</v>
      </c>
      <c r="F49" s="606">
        <v>1408.99</v>
      </c>
      <c r="G49" s="608">
        <v>0.86384259259259266</v>
      </c>
      <c r="M49"/>
    </row>
    <row r="50" spans="1:14" x14ac:dyDescent="0.2">
      <c r="A50" s="607">
        <v>41921</v>
      </c>
      <c r="B50" s="606">
        <v>860.48</v>
      </c>
      <c r="C50" s="608">
        <v>0.19451388888888888</v>
      </c>
      <c r="D50" s="606">
        <v>1297.3499999999999</v>
      </c>
      <c r="E50" s="608">
        <v>0.56581018518518522</v>
      </c>
      <c r="F50" s="606">
        <v>1495.07</v>
      </c>
      <c r="G50" s="608">
        <v>0.87460648148148146</v>
      </c>
      <c r="M50"/>
    </row>
    <row r="51" spans="1:14" x14ac:dyDescent="0.2">
      <c r="A51" s="607">
        <v>41922</v>
      </c>
      <c r="B51" s="606">
        <v>867.41</v>
      </c>
      <c r="C51" s="608">
        <v>0.18907407407407406</v>
      </c>
      <c r="D51" s="606">
        <v>1326.03</v>
      </c>
      <c r="E51" s="608">
        <v>0.46930555555555559</v>
      </c>
      <c r="F51" s="606">
        <v>1423.87</v>
      </c>
      <c r="G51" s="608">
        <v>0.88527777777777772</v>
      </c>
      <c r="M51"/>
    </row>
    <row r="52" spans="1:14" x14ac:dyDescent="0.2">
      <c r="A52" s="607">
        <v>41923</v>
      </c>
      <c r="B52" s="606">
        <v>879.23</v>
      </c>
      <c r="C52" s="608">
        <v>0.20842592592592593</v>
      </c>
      <c r="D52" s="606">
        <v>1151.1300000000001</v>
      </c>
      <c r="E52" s="608">
        <v>0.54743055555555553</v>
      </c>
      <c r="F52" s="606">
        <v>1337.15</v>
      </c>
      <c r="G52" s="608">
        <v>0.87254629629629632</v>
      </c>
      <c r="M52"/>
    </row>
    <row r="53" spans="1:14" s="501" customFormat="1" x14ac:dyDescent="0.2">
      <c r="A53" s="607">
        <v>41924</v>
      </c>
      <c r="B53" s="606">
        <v>772.16</v>
      </c>
      <c r="C53" s="608">
        <v>0.32127314814814817</v>
      </c>
      <c r="D53" s="606">
        <v>1036.18</v>
      </c>
      <c r="E53" s="608">
        <v>0.53851851851851851</v>
      </c>
      <c r="F53" s="606">
        <v>1295.3599999999999</v>
      </c>
      <c r="G53" s="608">
        <v>0.89083333333333325</v>
      </c>
      <c r="H53"/>
      <c r="I53"/>
      <c r="J53"/>
      <c r="K53"/>
      <c r="L53"/>
      <c r="M53"/>
      <c r="N53"/>
    </row>
    <row r="54" spans="1:14" x14ac:dyDescent="0.2">
      <c r="A54" s="607">
        <v>41925</v>
      </c>
      <c r="B54" s="606">
        <v>838.37</v>
      </c>
      <c r="C54" s="608">
        <v>0.16837962962962963</v>
      </c>
      <c r="D54" s="606">
        <v>1287.52</v>
      </c>
      <c r="E54" s="608">
        <v>0.4830787037037037</v>
      </c>
      <c r="F54" s="606">
        <v>1452</v>
      </c>
      <c r="G54" s="608">
        <v>0.89798611111111104</v>
      </c>
      <c r="M54"/>
    </row>
    <row r="55" spans="1:14" x14ac:dyDescent="0.2">
      <c r="A55" s="607">
        <v>41926</v>
      </c>
      <c r="B55" s="606">
        <v>845.81</v>
      </c>
      <c r="C55" s="608">
        <v>0.17807870370370371</v>
      </c>
      <c r="D55" s="606">
        <v>1256.6400000000001</v>
      </c>
      <c r="E55" s="608">
        <v>0.4853703703703704</v>
      </c>
      <c r="F55" s="606">
        <v>1413.43</v>
      </c>
      <c r="G55" s="608">
        <v>0.88525462962962964</v>
      </c>
      <c r="M55"/>
    </row>
    <row r="56" spans="1:14" x14ac:dyDescent="0.2">
      <c r="A56" s="607">
        <v>41927</v>
      </c>
      <c r="B56" s="606">
        <v>817.79</v>
      </c>
      <c r="C56" s="608">
        <v>0.15168981481481481</v>
      </c>
      <c r="D56" s="606">
        <v>1273.3699999999999</v>
      </c>
      <c r="E56" s="608">
        <v>0.4846759259259259</v>
      </c>
      <c r="F56" s="606">
        <v>1410.68</v>
      </c>
      <c r="G56" s="608">
        <v>0.87142361111111111</v>
      </c>
      <c r="M56"/>
    </row>
    <row r="57" spans="1:14" x14ac:dyDescent="0.2">
      <c r="A57" s="607">
        <v>41928</v>
      </c>
      <c r="B57" s="606">
        <v>901.44</v>
      </c>
      <c r="C57" s="608">
        <v>0.12605324074074073</v>
      </c>
      <c r="D57" s="606">
        <v>1281.1199999999999</v>
      </c>
      <c r="E57" s="608">
        <v>0.61806712962962962</v>
      </c>
      <c r="F57" s="606">
        <v>1447.3</v>
      </c>
      <c r="G57" s="608">
        <v>0.89329861111111108</v>
      </c>
      <c r="M57"/>
    </row>
    <row r="58" spans="1:14" x14ac:dyDescent="0.2">
      <c r="A58" s="607">
        <v>41929</v>
      </c>
      <c r="B58" s="606">
        <v>848.48</v>
      </c>
      <c r="C58" s="608">
        <v>0.16899305555555555</v>
      </c>
      <c r="D58" s="606">
        <v>1248.1199999999999</v>
      </c>
      <c r="E58" s="608">
        <v>0.52582175925925922</v>
      </c>
      <c r="F58" s="606">
        <v>1377.36</v>
      </c>
      <c r="G58" s="608">
        <v>0.87130787037037039</v>
      </c>
      <c r="M58"/>
    </row>
    <row r="59" spans="1:14" x14ac:dyDescent="0.2">
      <c r="A59" s="607">
        <v>41930</v>
      </c>
      <c r="B59" s="606">
        <v>834.87</v>
      </c>
      <c r="C59" s="608">
        <v>0.18762731481481479</v>
      </c>
      <c r="D59" s="606">
        <v>1145.05</v>
      </c>
      <c r="E59" s="608">
        <v>0.52848379629629627</v>
      </c>
      <c r="F59" s="606">
        <v>1317.47</v>
      </c>
      <c r="G59" s="608">
        <v>0.86146990740740748</v>
      </c>
      <c r="M59"/>
    </row>
    <row r="60" spans="1:14" x14ac:dyDescent="0.2">
      <c r="A60" s="607">
        <v>41931</v>
      </c>
      <c r="B60" s="606">
        <v>725.86</v>
      </c>
      <c r="C60" s="608">
        <v>0.30197916666666663</v>
      </c>
      <c r="D60" s="606">
        <v>989.86</v>
      </c>
      <c r="E60" s="608">
        <v>0.54827546296296303</v>
      </c>
      <c r="F60" s="606">
        <v>1235.77</v>
      </c>
      <c r="G60" s="608">
        <v>0.89214120370370376</v>
      </c>
      <c r="M60"/>
    </row>
    <row r="61" spans="1:14" x14ac:dyDescent="0.2">
      <c r="A61" s="607">
        <v>41932</v>
      </c>
      <c r="B61" s="606">
        <v>785.2</v>
      </c>
      <c r="C61" s="608">
        <v>0.16378472222222221</v>
      </c>
      <c r="D61" s="606">
        <v>1226.6199999999999</v>
      </c>
      <c r="E61" s="608">
        <v>0.49410879629629628</v>
      </c>
      <c r="F61" s="606">
        <v>1406.33</v>
      </c>
      <c r="G61" s="608">
        <v>0.88137731481481485</v>
      </c>
      <c r="M61"/>
    </row>
    <row r="62" spans="1:14" x14ac:dyDescent="0.2">
      <c r="A62" s="607">
        <v>41933</v>
      </c>
      <c r="B62" s="606">
        <v>824.74</v>
      </c>
      <c r="C62" s="608">
        <v>0.15822916666666667</v>
      </c>
      <c r="D62" s="606">
        <v>1261.96</v>
      </c>
      <c r="E62" s="608">
        <v>0.52906249999999999</v>
      </c>
      <c r="F62" s="606">
        <v>1435.71</v>
      </c>
      <c r="G62" s="608">
        <v>0.87559027777777787</v>
      </c>
      <c r="M62"/>
    </row>
    <row r="63" spans="1:14" x14ac:dyDescent="0.2">
      <c r="A63" s="607">
        <v>41934</v>
      </c>
      <c r="B63" s="606">
        <v>822.92</v>
      </c>
      <c r="C63" s="608">
        <v>0.17315972222222223</v>
      </c>
      <c r="D63" s="606">
        <v>1284.24</v>
      </c>
      <c r="E63" s="608">
        <v>0.6582986111111111</v>
      </c>
      <c r="F63" s="606">
        <v>1444.84</v>
      </c>
      <c r="G63" s="608">
        <v>0.88017361111111114</v>
      </c>
      <c r="M63"/>
    </row>
    <row r="64" spans="1:14" x14ac:dyDescent="0.2">
      <c r="A64" s="607">
        <v>41935</v>
      </c>
      <c r="B64" s="606">
        <v>863.54</v>
      </c>
      <c r="C64" s="608">
        <v>0.17033564814814817</v>
      </c>
      <c r="D64" s="606">
        <v>1344.06</v>
      </c>
      <c r="E64" s="608">
        <v>0.69649305555555552</v>
      </c>
      <c r="F64" s="606">
        <v>1486.5</v>
      </c>
      <c r="G64" s="608">
        <v>0.87890046296296298</v>
      </c>
      <c r="M64"/>
    </row>
    <row r="65" spans="1:13" x14ac:dyDescent="0.2">
      <c r="A65" s="607">
        <v>41936</v>
      </c>
      <c r="B65" s="606">
        <v>890.82</v>
      </c>
      <c r="C65" s="608">
        <v>0.16512731481481482</v>
      </c>
      <c r="D65" s="606">
        <v>1363.31</v>
      </c>
      <c r="E65" s="608">
        <v>0.48885416666666665</v>
      </c>
      <c r="F65" s="606">
        <v>1437.12</v>
      </c>
      <c r="G65" s="608">
        <v>0.87578703703703698</v>
      </c>
      <c r="M65"/>
    </row>
    <row r="66" spans="1:13" x14ac:dyDescent="0.2">
      <c r="A66" s="607">
        <v>41937</v>
      </c>
      <c r="B66" s="606">
        <v>880.81</v>
      </c>
      <c r="C66" s="608">
        <v>0.19627314814814814</v>
      </c>
      <c r="D66" s="606">
        <v>1205.3900000000001</v>
      </c>
      <c r="E66" s="608">
        <v>0.55645833333333339</v>
      </c>
      <c r="F66" s="606">
        <v>1365.58</v>
      </c>
      <c r="G66" s="608">
        <v>0.87266203703703704</v>
      </c>
      <c r="M66"/>
    </row>
    <row r="67" spans="1:13" x14ac:dyDescent="0.2">
      <c r="A67" s="607">
        <v>41938</v>
      </c>
      <c r="B67" s="606">
        <v>794.35</v>
      </c>
      <c r="C67" s="608">
        <v>0.29245370370370372</v>
      </c>
      <c r="D67" s="606">
        <v>1085.1099999999999</v>
      </c>
      <c r="E67" s="608">
        <v>0.70611111111111102</v>
      </c>
      <c r="F67" s="606">
        <v>1313.68</v>
      </c>
      <c r="G67" s="608">
        <v>0.92347222222222225</v>
      </c>
      <c r="M67"/>
    </row>
    <row r="68" spans="1:13" x14ac:dyDescent="0.2">
      <c r="A68" s="607">
        <v>41939</v>
      </c>
      <c r="B68" s="606">
        <v>893.15</v>
      </c>
      <c r="C68" s="608">
        <v>0.173125</v>
      </c>
      <c r="D68" s="606">
        <v>1455.67</v>
      </c>
      <c r="E68" s="608">
        <v>0.70483796296296297</v>
      </c>
      <c r="F68" s="606">
        <v>1596.48</v>
      </c>
      <c r="G68" s="608">
        <v>0.87821759259259258</v>
      </c>
      <c r="M68"/>
    </row>
    <row r="69" spans="1:13" x14ac:dyDescent="0.2">
      <c r="A69" s="607">
        <v>41940</v>
      </c>
      <c r="B69" s="606">
        <v>971.1</v>
      </c>
      <c r="C69" s="608">
        <v>0.20101851851851851</v>
      </c>
      <c r="D69" s="606">
        <v>1410.52</v>
      </c>
      <c r="E69" s="608">
        <v>0.66304398148148147</v>
      </c>
      <c r="F69" s="606">
        <v>1487.44</v>
      </c>
      <c r="G69" s="608">
        <v>0.87114583333333329</v>
      </c>
      <c r="M69"/>
    </row>
    <row r="70" spans="1:13" x14ac:dyDescent="0.2">
      <c r="A70" s="607">
        <v>41941</v>
      </c>
      <c r="B70" s="606">
        <v>892.03</v>
      </c>
      <c r="C70" s="608">
        <v>0.15031249999999999</v>
      </c>
      <c r="D70" s="606">
        <v>1329.58</v>
      </c>
      <c r="E70" s="608">
        <v>0.52265046296296302</v>
      </c>
      <c r="F70" s="606">
        <v>1378.85</v>
      </c>
      <c r="G70" s="608">
        <v>0.87230324074074073</v>
      </c>
      <c r="M70"/>
    </row>
    <row r="71" spans="1:13" x14ac:dyDescent="0.2">
      <c r="A71" s="607">
        <v>41942</v>
      </c>
      <c r="B71" s="606">
        <v>849.48</v>
      </c>
      <c r="C71" s="608">
        <v>0.16593749999999999</v>
      </c>
      <c r="D71" s="606">
        <v>1266</v>
      </c>
      <c r="E71" s="608">
        <v>0.49420138888888893</v>
      </c>
      <c r="F71" s="606">
        <v>1393.55</v>
      </c>
      <c r="G71" s="608">
        <v>0.8849421296296297</v>
      </c>
      <c r="M71"/>
    </row>
    <row r="72" spans="1:13" x14ac:dyDescent="0.2">
      <c r="A72" s="607">
        <v>41943</v>
      </c>
      <c r="B72" s="606">
        <v>845.12</v>
      </c>
      <c r="C72" s="608">
        <v>0.14431712962962964</v>
      </c>
      <c r="D72" s="606">
        <v>1253.8900000000001</v>
      </c>
      <c r="E72" s="608">
        <v>0.49385416666666665</v>
      </c>
      <c r="F72" s="606">
        <v>1351.3</v>
      </c>
      <c r="G72" s="608">
        <v>0.88557870370370362</v>
      </c>
      <c r="M72"/>
    </row>
    <row r="73" spans="1:13" x14ac:dyDescent="0.2">
      <c r="B73"/>
      <c r="M73"/>
    </row>
    <row r="74" spans="1:13" x14ac:dyDescent="0.2">
      <c r="B74"/>
      <c r="M74"/>
    </row>
    <row r="75" spans="1:13" x14ac:dyDescent="0.2">
      <c r="B75"/>
      <c r="M75"/>
    </row>
    <row r="76" spans="1:13" x14ac:dyDescent="0.2">
      <c r="B76"/>
      <c r="M76"/>
    </row>
    <row r="77" spans="1:13" x14ac:dyDescent="0.2">
      <c r="B77"/>
      <c r="M77"/>
    </row>
    <row r="78" spans="1:13" x14ac:dyDescent="0.2">
      <c r="B78"/>
      <c r="M78"/>
    </row>
    <row r="79" spans="1:13" ht="15" x14ac:dyDescent="0.3">
      <c r="A79" s="257"/>
    </row>
    <row r="80" spans="1:13" ht="15" x14ac:dyDescent="0.3">
      <c r="A80" s="257"/>
    </row>
    <row r="81" spans="1:1" ht="15" x14ac:dyDescent="0.3">
      <c r="A81" s="257"/>
    </row>
    <row r="82" spans="1:1" ht="15" x14ac:dyDescent="0.3">
      <c r="A82" s="257"/>
    </row>
    <row r="83" spans="1:1" ht="15" x14ac:dyDescent="0.3">
      <c r="A83" s="257"/>
    </row>
    <row r="84" spans="1:1" ht="15" x14ac:dyDescent="0.3">
      <c r="A84" s="257"/>
    </row>
    <row r="85" spans="1:1" ht="15" x14ac:dyDescent="0.3">
      <c r="A85" s="257"/>
    </row>
  </sheetData>
  <conditionalFormatting sqref="F41:F72">
    <cfRule type="top10" dxfId="1" priority="1" rank="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Datos Smec</vt:lpstr>
      <vt:lpstr>Hoja2</vt:lpstr>
      <vt:lpstr>Tabla Smec</vt:lpstr>
      <vt:lpstr>DNC</vt:lpstr>
      <vt:lpstr>Intercambios VeoMedidas</vt:lpstr>
      <vt:lpstr>Mensual</vt:lpstr>
      <vt:lpstr>Mensual (cont.)</vt:lpstr>
      <vt:lpstr>Datos Hidro</vt:lpstr>
      <vt:lpstr>Pmax</vt:lpstr>
      <vt:lpstr>Temperatura</vt:lpstr>
      <vt:lpstr>energia</vt:lpstr>
      <vt:lpstr>termico</vt:lpstr>
      <vt:lpstr>hidro</vt:lpstr>
      <vt:lpstr>Gx Distrib.</vt:lpstr>
      <vt:lpstr>Graficas impo</vt:lpstr>
      <vt:lpstr>Grafica hidro-term</vt:lpstr>
      <vt:lpstr>Graf detalladas</vt:lpstr>
      <vt:lpstr>Hoja3</vt:lpstr>
      <vt:lpstr>Hoja1</vt:lpstr>
      <vt:lpstr>Mensual!Área_de_impresión</vt:lpstr>
      <vt:lpstr>'Mensual (cont.)'!Área_de_impresión</vt:lpstr>
    </vt:vector>
  </TitlesOfParts>
  <Company>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ut531715</dc:creator>
  <cp:lastModifiedBy>ghermida</cp:lastModifiedBy>
  <cp:lastPrinted>2014-10-08T13:04:40Z</cp:lastPrinted>
  <dcterms:created xsi:type="dcterms:W3CDTF">2001-07-09T11:32:40Z</dcterms:created>
  <dcterms:modified xsi:type="dcterms:W3CDTF">2014-11-14T17:45:30Z</dcterms:modified>
</cp:coreProperties>
</file>